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5. 농어촌공사\2023~2026(홍천춘천지사)\2026년_홍천춘천지사\002.횡성군 지방비지원사업\016.횡성 횡성용수간선 개거보수 지방비지원 유지관리공사\02.시행\"/>
    </mc:Choice>
  </mc:AlternateContent>
  <xr:revisionPtr revIDLastSave="0" documentId="13_ncr:1_{DB4F557D-EE65-42E1-8156-2717E8BF45BD}" xr6:coauthVersionLast="47" xr6:coauthVersionMax="47" xr10:uidLastSave="{00000000-0000-0000-0000-000000000000}"/>
  <bookViews>
    <workbookView xWindow="29520" yWindow="5460" windowWidth="16965" windowHeight="5355" tabRatio="980" activeTab="9" xr2:uid="{00000000-000D-0000-FFFF-FFFF00000000}"/>
    <workbookView xWindow="29865" yWindow="5805" windowWidth="16965" windowHeight="5355" activeTab="16" xr2:uid="{6E525745-1253-4D9C-9E05-C6B19D870537}"/>
  </bookViews>
  <sheets>
    <sheet name="표지" sheetId="31" r:id="rId1"/>
    <sheet name="목차" sheetId="127" r:id="rId2"/>
    <sheet name="위치도" sheetId="143" state="hidden" r:id="rId3"/>
    <sheet name="사업계획개요" sheetId="107" state="hidden" r:id="rId4"/>
    <sheet name="예정공정표" sheetId="84" state="hidden" r:id="rId5"/>
    <sheet name="수지예산" sheetId="109" state="hidden" r:id="rId6"/>
    <sheet name="위탁요율" sheetId="110" state="hidden" r:id="rId7"/>
    <sheet name="단가간지" sheetId="151" r:id="rId8"/>
    <sheet name="설계설명" sheetId="145" r:id="rId9"/>
    <sheet name="갑지" sheetId="22" r:id="rId10"/>
    <sheet name="공사비총괄표" sheetId="142" r:id="rId11"/>
    <sheet name="공사원가계산서" sheetId="102" r:id="rId12"/>
    <sheet name="내역서" sheetId="152" r:id="rId13"/>
    <sheet name="관급자재집계표" sheetId="103" state="hidden" r:id="rId14"/>
    <sheet name="공사제경비요율" sheetId="133" r:id="rId15"/>
    <sheet name="안전관리비" sheetId="81" r:id="rId16"/>
    <sheet name="2026년제비율적용기준_26.03.13" sheetId="153" r:id="rId17"/>
    <sheet name="퇴직공제부금비" sheetId="134" state="hidden" r:id="rId18"/>
    <sheet name="부대집계" sheetId="66" state="hidden" r:id="rId19"/>
    <sheet name="가설공사" sheetId="25" state="hidden" r:id="rId20"/>
    <sheet name="품질관리비" sheetId="82" state="hidden" r:id="rId21"/>
    <sheet name="품질시험비" sheetId="27" state="hidden" r:id="rId22"/>
    <sheet name="가설기자재품질시험" sheetId="124" state="hidden" r:id="rId23"/>
    <sheet name="관급자재관리비" sheetId="117" state="hidden" r:id="rId24"/>
    <sheet name="재해예방기술지도용역비" sheetId="129" state="hidden" r:id="rId25"/>
    <sheet name="시공상세도작성비" sheetId="116" state="hidden" r:id="rId26"/>
    <sheet name="공사기간산정" sheetId="128" state="hidden" r:id="rId27"/>
    <sheet name="용지매수및보상비산출내역" sheetId="139" state="hidden" r:id="rId28"/>
    <sheet name="용지보상비내역" sheetId="136" state="hidden" r:id="rId29"/>
    <sheet name="용지매수조서" sheetId="135" state="hidden" r:id="rId30"/>
    <sheet name="잡지출산출내역" sheetId="137" state="hidden" r:id="rId31"/>
    <sheet name="감정평가수수료" sheetId="138" state="hidden" r:id="rId32"/>
    <sheet name="단가작성개요" sheetId="55" state="hidden" r:id="rId33"/>
    <sheet name="운반대수" sheetId="121" state="hidden" r:id="rId34"/>
    <sheet name="중기산출" sheetId="123" state="hidden" r:id="rId35"/>
    <sheet name="중기대수" sheetId="26" state="hidden" r:id="rId36"/>
    <sheet name="운반계통토(내삼포)" sheetId="113" state="hidden" r:id="rId37"/>
  </sheets>
  <externalReferences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_270_섬유">#REF!</definedName>
    <definedName name="_270_일반">#REF!</definedName>
    <definedName name="_Dist_Values" localSheetId="10" hidden="1">#REF!</definedName>
    <definedName name="_Dist_Values" localSheetId="11" hidden="1">#REF!</definedName>
    <definedName name="_Dist_Values" localSheetId="13" hidden="1">#REF!</definedName>
    <definedName name="_Dist_Values" localSheetId="5" hidden="1">#REF!</definedName>
    <definedName name="_Dist_Values" localSheetId="6" hidden="1">#REF!</definedName>
    <definedName name="_Dist_Values" hidden="1">#REF!</definedName>
    <definedName name="_Fill" localSheetId="10" hidden="1">#REF!</definedName>
    <definedName name="_Fill" localSheetId="11" hidden="1">#REF!</definedName>
    <definedName name="_Fill" localSheetId="13" hidden="1">#REF!</definedName>
    <definedName name="_Fill" localSheetId="18" hidden="1">#REF!</definedName>
    <definedName name="_Fill" localSheetId="5" hidden="1">#REF!</definedName>
    <definedName name="_Fill" localSheetId="6" hidden="1">#REF!</definedName>
    <definedName name="_Fill" hidden="1">#REF!</definedName>
    <definedName name="_xlnm._FilterDatabase" localSheetId="10" hidden="1">#REF!</definedName>
    <definedName name="_xlnm._FilterDatabase" localSheetId="11" hidden="1">공사원가계산서!$A$1:$J$35</definedName>
    <definedName name="_xlnm._FilterDatabase" localSheetId="13" hidden="1">#REF!</definedName>
    <definedName name="_xlnm._FilterDatabase" localSheetId="7" hidden="1">#REF!</definedName>
    <definedName name="_xlnm._FilterDatabase" localSheetId="18" hidden="1">#REF!</definedName>
    <definedName name="_xlnm._FilterDatabase" localSheetId="5" hidden="1">#REF!</definedName>
    <definedName name="_xlnm._FilterDatabase" localSheetId="6" hidden="1">#REF!</definedName>
    <definedName name="_xlnm._FilterDatabase" hidden="1">#REF!</definedName>
    <definedName name="_GHH1">#REF!</definedName>
    <definedName name="_GHH2">#REF!</definedName>
    <definedName name="_H600000">#REF!</definedName>
    <definedName name="_HSH1">#REF!</definedName>
    <definedName name="_HSH2">#REF!</definedName>
    <definedName name="_JEA1">#REF!</definedName>
    <definedName name="_JEA2">#REF!</definedName>
    <definedName name="_JJ115">[1]중기일위대가!$J$119</definedName>
    <definedName name="_JJ29">[1]중기일위대가!$J$33</definedName>
    <definedName name="_JK115">[1]중기일위대가!$K$119</definedName>
    <definedName name="_JK29">[1]중기일위대가!$K$33</definedName>
    <definedName name="_JN115">[1]중기일위대가!$I$119</definedName>
    <definedName name="_JN29">[1]중기일위대가!$I$33</definedName>
    <definedName name="_Key1" localSheetId="10" hidden="1">#REF!</definedName>
    <definedName name="_Key1" localSheetId="11" hidden="1">#REF!</definedName>
    <definedName name="_Key1" localSheetId="13" hidden="1">#REF!</definedName>
    <definedName name="_Key1" localSheetId="5" hidden="1">#REF!</definedName>
    <definedName name="_Key1" localSheetId="6" hidden="1">#REF!</definedName>
    <definedName name="_Key1" hidden="1">#REF!</definedName>
    <definedName name="_Key2" hidden="1">#N/A</definedName>
    <definedName name="_NP1">#REF!</definedName>
    <definedName name="_NP2">#REF!</definedName>
    <definedName name="_NSH1">#REF!</definedName>
    <definedName name="_NSH2">#REF!</definedName>
    <definedName name="_Order1" hidden="1">255</definedName>
    <definedName name="_Order2" hidden="1">255</definedName>
    <definedName name="_Parse_In" localSheetId="10" hidden="1">'[2]000000'!#REF!</definedName>
    <definedName name="_Parse_In" localSheetId="11" hidden="1">'[2]000000'!#REF!</definedName>
    <definedName name="_Parse_In" localSheetId="13" hidden="1">'[2]000000'!#REF!</definedName>
    <definedName name="_Parse_In" localSheetId="18" hidden="1">'[2]000000'!#REF!</definedName>
    <definedName name="_Parse_In" localSheetId="5" hidden="1">'[2]000000'!#REF!</definedName>
    <definedName name="_Parse_In" localSheetId="6" hidden="1">#REF!</definedName>
    <definedName name="_Parse_In" hidden="1">'[2]000000'!#REF!</definedName>
    <definedName name="_Parse_Out" hidden="1">#N/A</definedName>
    <definedName name="_PVC100">#REF!</definedName>
    <definedName name="_PVC125">#REF!</definedName>
    <definedName name="_PVC150">#REF!</definedName>
    <definedName name="_Regression_Out" localSheetId="10" hidden="1">#REF!</definedName>
    <definedName name="_Regression_Out" localSheetId="11" hidden="1">#REF!</definedName>
    <definedName name="_Regression_Out" localSheetId="13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10" hidden="1">#REF!</definedName>
    <definedName name="_Regression_X" localSheetId="11" hidden="1">#REF!</definedName>
    <definedName name="_Regression_X" localSheetId="13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10" hidden="1">#REF!</definedName>
    <definedName name="_Regression_Y" localSheetId="11" hidden="1">#REF!</definedName>
    <definedName name="_Regression_Y" localSheetId="13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_Sort" localSheetId="10" hidden="1">#REF!</definedName>
    <definedName name="_Sort" localSheetId="11" hidden="1">#REF!</definedName>
    <definedName name="_Sort" localSheetId="13" hidden="1">#REF!</definedName>
    <definedName name="_Sort" localSheetId="18" hidden="1">#REF!</definedName>
    <definedName name="_Sort" localSheetId="5" hidden="1">#REF!</definedName>
    <definedName name="_Sort" localSheetId="6" hidden="1">#REF!</definedName>
    <definedName name="_Sort" hidden="1">#REF!</definedName>
    <definedName name="_SORT1" hidden="1">#N/A</definedName>
    <definedName name="_Ty1">#REF!</definedName>
    <definedName name="_Ty2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5" hidden="1">#REF!</definedName>
    <definedName name="a" localSheetId="6" hidden="1">#REF!</definedName>
    <definedName name="a" hidden="1">#REF!</definedName>
    <definedName name="aa" localSheetId="10" hidden="1">#REF!</definedName>
    <definedName name="aa" localSheetId="11" hidden="1">#REF!</definedName>
    <definedName name="aa" localSheetId="13" hidden="1">#REF!</definedName>
    <definedName name="aa" localSheetId="18" hidden="1">#REF!</definedName>
    <definedName name="aa" localSheetId="5" hidden="1">#REF!</definedName>
    <definedName name="aa" localSheetId="6" hidden="1">#REF!</definedName>
    <definedName name="aa" hidden="1">#REF!</definedName>
    <definedName name="aaaa" localSheetId="18" hidden="1">{"'결과(하)'!$L$24"}</definedName>
    <definedName name="aaaa" hidden="1">{"'결과(하)'!$L$24"}</definedName>
    <definedName name="Access_Button" hidden="1">"제당토적_제당토적_List"</definedName>
    <definedName name="AccessDatabase" hidden="1">"C:\USER\NKD\제당토적.mdb"</definedName>
    <definedName name="ACX" localSheetId="10" hidden="1">#REF!</definedName>
    <definedName name="ACX" localSheetId="11" hidden="1">#REF!</definedName>
    <definedName name="ACX" localSheetId="13" hidden="1">#REF!</definedName>
    <definedName name="ACX" localSheetId="18" hidden="1">#REF!</definedName>
    <definedName name="ACX" localSheetId="5" hidden="1">#REF!</definedName>
    <definedName name="ACX" localSheetId="6" hidden="1">#REF!</definedName>
    <definedName name="ACX" hidden="1">#REF!</definedName>
    <definedName name="ad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lslsdkjfjs" localSheetId="10" hidden="1">#REF!</definedName>
    <definedName name="alslsdkjfjs" localSheetId="11" hidden="1">#REF!</definedName>
    <definedName name="alslsdkjfjs" localSheetId="13" hidden="1">#REF!</definedName>
    <definedName name="alslsdkjfjs" localSheetId="18" hidden="1">#REF!</definedName>
    <definedName name="alslsdkjfjs" localSheetId="5" hidden="1">#REF!</definedName>
    <definedName name="alslsdkjfjs" localSheetId="6" hidden="1">#REF!</definedName>
    <definedName name="alslsdkjfjs" hidden="1">#REF!</definedName>
    <definedName name="ann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C" localSheetId="18" hidden="1">'[3]98수문일위'!$A$1:$P$2004</definedName>
    <definedName name="ASC" hidden="1">'[3]98수문일위'!$A$1:$P$2004</definedName>
    <definedName name="asdfasdfasdfasfcasx" localSheetId="18" hidden="1">'[4]98수문일위'!$A$1:$P$2004</definedName>
    <definedName name="asdfasdfasdfasfcasx" hidden="1">'[4]98수문일위'!$A$1:$P$2004</definedName>
    <definedName name="avvvv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EGAWEG" localSheetId="10" hidden="1">#REF!</definedName>
    <definedName name="AWEGAWEG" localSheetId="11" hidden="1">#REF!</definedName>
    <definedName name="AWEGAWEG" localSheetId="13" hidden="1">#REF!</definedName>
    <definedName name="AWEGAWEG" localSheetId="5" hidden="1">#REF!</definedName>
    <definedName name="AWEGAWEG" localSheetId="6" hidden="1">#REF!</definedName>
    <definedName name="AWEGAWEG" hidden="1">#REF!</definedName>
    <definedName name="AWG" localSheetId="10" hidden="1">#REF!</definedName>
    <definedName name="AWG" localSheetId="11" hidden="1">#REF!</definedName>
    <definedName name="AWG" localSheetId="13" hidden="1">#REF!</definedName>
    <definedName name="AWG" localSheetId="5" hidden="1">#REF!</definedName>
    <definedName name="AWG" localSheetId="6" hidden="1">#REF!</definedName>
    <definedName name="AWG" hidden="1">#REF!</definedName>
    <definedName name="AWGRA" localSheetId="10" hidden="1">#REF!</definedName>
    <definedName name="AWGRA" localSheetId="11" hidden="1">#REF!</definedName>
    <definedName name="AWGRA" localSheetId="13" hidden="1">#REF!</definedName>
    <definedName name="AWGRA" localSheetId="5" hidden="1">#REF!</definedName>
    <definedName name="AWGRA" localSheetId="6" hidden="1">#REF!</definedName>
    <definedName name="AWGRA" hidden="1">#REF!</definedName>
    <definedName name="AWGRWGAW" localSheetId="10" hidden="1">#REF!</definedName>
    <definedName name="AWGRWGAW" localSheetId="11" hidden="1">#REF!</definedName>
    <definedName name="AWGRWGAW" localSheetId="13" hidden="1">#REF!</definedName>
    <definedName name="AWGRWGAW" localSheetId="5" hidden="1">#REF!</definedName>
    <definedName name="AWGRWGAW" localSheetId="6" hidden="1">#REF!</definedName>
    <definedName name="AWGRWGAW" hidden="1">#REF!</definedName>
    <definedName name="B1A">#REF!</definedName>
    <definedName name="B1WL">#REF!</definedName>
    <definedName name="B1WR">#REF!</definedName>
    <definedName name="B2A">#REF!</definedName>
    <definedName name="B2WL">#REF!</definedName>
    <definedName name="B2WR">#REF!</definedName>
    <definedName name="B3A">#REF!</definedName>
    <definedName name="B4A">#REF!</definedName>
    <definedName name="B5A">#REF!</definedName>
    <definedName name="B6A">#REF!</definedName>
    <definedName name="B7A">#REF!</definedName>
    <definedName name="B8A">#REF!</definedName>
    <definedName name="BA">#REF!</definedName>
    <definedName name="bbbb" localSheetId="18" hidden="1">{"'결과(하)'!$L$24"}</definedName>
    <definedName name="bbbb" hidden="1">{"'결과(하)'!$L$24"}</definedName>
    <definedName name="bbbbb" localSheetId="18" hidden="1">{"'결과(하)'!$L$24"}</definedName>
    <definedName name="bbbbb" hidden="1">{"'결과(하)'!$L$24"}</definedName>
    <definedName name="BHU">#REF!</definedName>
    <definedName name="BMO">#REF!</definedName>
    <definedName name="box" hidden="1">#N/A</definedName>
    <definedName name="BSB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>#REF!</definedName>
    <definedName name="CHECKVALVE25">#REF!</definedName>
    <definedName name="CHECKVALVE32">#REF!</definedName>
    <definedName name="_xlnm.Database">#REF!</definedName>
    <definedName name="ddd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">#REF!</definedName>
    <definedName name="DFASDF" localSheetId="10" hidden="1">#REF!</definedName>
    <definedName name="DFASDF" localSheetId="11" hidden="1">#REF!</definedName>
    <definedName name="DFASDF" localSheetId="13" hidden="1">#REF!</definedName>
    <definedName name="DFASDF" localSheetId="18" hidden="1">#REF!</definedName>
    <definedName name="DFASDF" localSheetId="5" hidden="1">#REF!</definedName>
    <definedName name="DFASDF" localSheetId="6" hidden="1">#REF!</definedName>
    <definedName name="DFASDF" hidden="1">#REF!</definedName>
    <definedName name="dfd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idtlr" localSheetId="18" hidden="1">{"'중기작업1'!$A$1:$V$18"}</definedName>
    <definedName name="didtlr" hidden="1">{"'중기작업1'!$A$1:$V$18"}</definedName>
    <definedName name="DIFFUSE">#REF!</definedName>
    <definedName name="DJYDTYJ" localSheetId="10" hidden="1">#REF!</definedName>
    <definedName name="DJYDTYJ" localSheetId="11" hidden="1">#REF!</definedName>
    <definedName name="DJYDTYJ" localSheetId="13" hidden="1">#REF!</definedName>
    <definedName name="DJYDTYJ" localSheetId="5" hidden="1">#REF!</definedName>
    <definedName name="DJYDTYJ" localSheetId="6" hidden="1">#REF!</definedName>
    <definedName name="DJYDTYJ" hidden="1">#REF!</definedName>
    <definedName name="dk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PI">#REF!</definedName>
    <definedName name="DRJDRTH" localSheetId="10" hidden="1">#REF!</definedName>
    <definedName name="DRJDRTH" localSheetId="11" hidden="1">#REF!</definedName>
    <definedName name="DRJDRTH" localSheetId="13" hidden="1">#REF!</definedName>
    <definedName name="DRJDRTH" localSheetId="5" hidden="1">#REF!</definedName>
    <definedName name="DRJDRTH" localSheetId="6" hidden="1">#REF!</definedName>
    <definedName name="DRJDRTH" hidden="1">#REF!</definedName>
    <definedName name="DTYJTH" localSheetId="10" hidden="1">#REF!</definedName>
    <definedName name="DTYJTH" localSheetId="11" hidden="1">#REF!</definedName>
    <definedName name="DTYJTH" localSheetId="13" hidden="1">#REF!</definedName>
    <definedName name="DTYJTH" localSheetId="5" hidden="1">#REF!</definedName>
    <definedName name="DTYJTH" localSheetId="6" hidden="1">#REF!</definedName>
    <definedName name="DTYJTH" hidden="1">#REF!</definedName>
    <definedName name="DW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A">#REF!</definedName>
    <definedName name="efd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ck">#REF!</definedName>
    <definedName name="fdfe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" localSheetId="10" hidden="1">#REF!</definedName>
    <definedName name="ff" localSheetId="11" hidden="1">#REF!</definedName>
    <definedName name="ff" localSheetId="13" hidden="1">#REF!</definedName>
    <definedName name="ff" localSheetId="18" hidden="1">#REF!</definedName>
    <definedName name="ff" localSheetId="5" hidden="1">#REF!</definedName>
    <definedName name="ff" localSheetId="6" hidden="1">#REF!</definedName>
    <definedName name="ff" hidden="1">#REF!</definedName>
    <definedName name="FFD호ㅗㅗ" localSheetId="10" hidden="1">#REF!</definedName>
    <definedName name="FFD호ㅗㅗ" localSheetId="11" hidden="1">#REF!</definedName>
    <definedName name="FFD호ㅗㅗ" localSheetId="13" hidden="1">#REF!</definedName>
    <definedName name="FFD호ㅗㅗ" localSheetId="5" hidden="1">#REF!</definedName>
    <definedName name="FFD호ㅗㅗ" localSheetId="6" hidden="1">#REF!</definedName>
    <definedName name="FFD호ㅗㅗ" hidden="1">#REF!</definedName>
    <definedName name="FF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LEXIBLE_JOINT">#REF!</definedName>
    <definedName name="FLEXIBLE32">#REF!</definedName>
    <definedName name="Fy">#REF!</definedName>
    <definedName name="FYUKGFYUK" localSheetId="10" hidden="1">#REF!</definedName>
    <definedName name="FYUKGFYUK" localSheetId="11" hidden="1">#REF!</definedName>
    <definedName name="FYUKGFYUK" localSheetId="13" hidden="1">#REF!</definedName>
    <definedName name="FYUKGFYUK" localSheetId="5" hidden="1">#REF!</definedName>
    <definedName name="FYUKGFYUK" localSheetId="6" hidden="1">#REF!</definedName>
    <definedName name="FYUKGFYUK" hidden="1">#REF!</definedName>
    <definedName name="GATEVALVE20">#REF!</definedName>
    <definedName name="GATEVALVE25">#REF!</definedName>
    <definedName name="GATEVALVE32">#REF!</definedName>
    <definedName name="GATEVALVE50">#REF!</definedName>
    <definedName name="gbc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dfg" hidden="1">#N/A</definedName>
    <definedName name="gfgf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localSheetId="7">#REF!</definedName>
    <definedName name="GH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uBae">#REF!</definedName>
    <definedName name="H1L">#REF!</definedName>
    <definedName name="H1R">#REF!</definedName>
    <definedName name="H1WL">#REF!</definedName>
    <definedName name="H1WR">#REF!</definedName>
    <definedName name="H2L">#REF!</definedName>
    <definedName name="H2R">#REF!</definedName>
    <definedName name="H2WL">#REF!</definedName>
    <definedName name="H2WR">#REF!</definedName>
    <definedName name="H3L">#REF!</definedName>
    <definedName name="H3R">#REF!</definedName>
    <definedName name="H3WL">#REF!</definedName>
    <definedName name="H3WR">#REF!</definedName>
    <definedName name="H4L">#REF!</definedName>
    <definedName name="H4R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l" localSheetId="10" hidden="1">#REF!</definedName>
    <definedName name="hal" localSheetId="11" hidden="1">#REF!</definedName>
    <definedName name="hal" localSheetId="13" hidden="1">#REF!</definedName>
    <definedName name="hal" localSheetId="18" hidden="1">#REF!</definedName>
    <definedName name="hal" localSheetId="5" hidden="1">#REF!</definedName>
    <definedName name="hal" localSheetId="6" hidden="1">#REF!</definedName>
    <definedName name="hal" hidden="1">#REF!</definedName>
    <definedName name="HDGBG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L">#REF!</definedName>
    <definedName name="HMHM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R">#REF!</definedName>
    <definedName name="HSH">#REF!</definedName>
    <definedName name="HTHT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localSheetId="32" hidden="1">{"'중기작업1'!$A$1:$V$18"}</definedName>
    <definedName name="HTML_Control" localSheetId="18" hidden="1">{"'중기작업1'!$A$1:$V$18"}</definedName>
    <definedName name="HTML_Control" hidden="1">{"'자리배치도'!$AG$1:$CI$28"}</definedName>
    <definedName name="HTML_Description" hidden="1">""</definedName>
    <definedName name="HTML_Email" hidden="1">""</definedName>
    <definedName name="HTML_Header" hidden="1">"중기작업1"</definedName>
    <definedName name="HTML_LastUpdate" hidden="1">"99-07-22"</definedName>
    <definedName name="HTML_LineAfter" hidden="1">FALSE</definedName>
    <definedName name="HTML_LineBefore" hidden="1">FALSE</definedName>
    <definedName name="HTML_Name" hidden="1">"경일"</definedName>
    <definedName name="HTML_OBDlg2" hidden="1">TRUE</definedName>
    <definedName name="HTML_OBDlg4" hidden="1">TRUE</definedName>
    <definedName name="HTML_OS" hidden="1">0</definedName>
    <definedName name="HTML_PathFile" hidden="1">"C:\WORK\상구\MyHTML.htm"</definedName>
    <definedName name="HTML_Title" hidden="1">"99공1"</definedName>
    <definedName name="HWL">#REF!</definedName>
    <definedName name="HWR">#REF!</definedName>
    <definedName name="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localSheetId="32" hidden="1">{"'중기작업1'!$A$1:$V$18"}</definedName>
    <definedName name="jjj" localSheetId="18" hidden="1">{"'중기작업1'!$A$1:$V$18"}</definedName>
    <definedName name="jjj" hidden="1">{"'중기작업1'!$A$1:$V$18"}</definedName>
    <definedName name="JYJY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kk">[5]!일위화면복귀매크로</definedName>
    <definedName name="KUK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A">#REF!</definedName>
    <definedName name="Len">#REF!</definedName>
    <definedName name="lii" localSheetId="18" hidden="1">{"'결과(하)'!$L$24"}</definedName>
    <definedName name="lii" hidden="1">{"'결과(하)'!$L$24"}</definedName>
    <definedName name="lj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l" localSheetId="18" hidden="1">{"'중기작업1'!$A$1:$V$18"}</definedName>
    <definedName name="llll" hidden="1">{"'중기작업1'!$A$1:$V$18"}</definedName>
    <definedName name="LMO">#REF!</definedName>
    <definedName name="LPI">#REF!</definedName>
    <definedName name="LSH">#REF!</definedName>
    <definedName name="L형측구">[6]!수식입력매크로</definedName>
    <definedName name="N1S">#REF!</definedName>
    <definedName name="N2S">#REF!</definedName>
    <definedName name="N3S">#REF!</definedName>
    <definedName name="NDO">#REF!</definedName>
    <definedName name="ngf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PI">#REF!</definedName>
    <definedName name="NSH">#REF!</definedName>
    <definedName name="NSO">#REF!</definedName>
    <definedName name="PC_BEAM">#REF!</definedName>
    <definedName name="PP">BlankMacro1</definedName>
    <definedName name="Print">#REF!</definedName>
    <definedName name="_xlnm.Print_Area" localSheetId="16">'2026년제비율적용기준_26.03.13'!$B$2:$FH$120</definedName>
    <definedName name="_xlnm.Print_Area" localSheetId="19">가설공사!$A$1:$H$21</definedName>
    <definedName name="_xlnm.Print_Area" localSheetId="22">가설기자재품질시험!$A$1:$I$25</definedName>
    <definedName name="_xlnm.Print_Area" localSheetId="26">공사기간산정!$A$1:$G$43</definedName>
    <definedName name="_xlnm.Print_Area" localSheetId="10">공사비총괄표!$A$1:$J$33</definedName>
    <definedName name="_xlnm.Print_Area" localSheetId="11">공사원가계산서!$A$1:$J$35</definedName>
    <definedName name="_xlnm.Print_Area" localSheetId="23">관급자재관리비!$A$1:$E$18</definedName>
    <definedName name="_xlnm.Print_Area" localSheetId="13">관급자재집계표!$A$1:$L$11</definedName>
    <definedName name="_xlnm.Print_Area" localSheetId="12">내역서!$A$1:$AZ$87</definedName>
    <definedName name="_xlnm.Print_Area" localSheetId="7">단가간지!$A$1:$IR$27</definedName>
    <definedName name="_xlnm.Print_Area" localSheetId="32">단가작성개요!$A$1:$M$49</definedName>
    <definedName name="_xlnm.Print_Area" localSheetId="1">목차!$A$1:$P$86</definedName>
    <definedName name="_xlnm.Print_Area" localSheetId="18">부대집계!$A$1:$F$17</definedName>
    <definedName name="_xlnm.Print_Area" localSheetId="3">사업계획개요!$A$1:$F$20</definedName>
    <definedName name="_xlnm.Print_Area" localSheetId="5">수지예산!$A$1:$H$28</definedName>
    <definedName name="_xlnm.Print_Area" localSheetId="25">시공상세도작성비!$A$1:$N$38</definedName>
    <definedName name="_xlnm.Print_Area" localSheetId="15">안전관리비!$A$1:$G$53</definedName>
    <definedName name="_xlnm.Print_Area" localSheetId="4">예정공정표!$A$1:$AC$18</definedName>
    <definedName name="_xlnm.Print_Area" localSheetId="36">'운반계통토(내삼포)'!$A$1:$J$16</definedName>
    <definedName name="_xlnm.Print_Area" localSheetId="33">운반대수!$A$1:$I$25</definedName>
    <definedName name="_xlnm.Print_Area" localSheetId="2">위치도!$A$1:$AC$185</definedName>
    <definedName name="_xlnm.Print_Area" localSheetId="6">위탁요율!$A$1:$K$25</definedName>
    <definedName name="_xlnm.Print_Area" localSheetId="24">재해예방기술지도용역비!$A$1:$G$33</definedName>
    <definedName name="_xlnm.Print_Area" localSheetId="34">중기산출!$A$1:$L$84</definedName>
    <definedName name="_xlnm.Print_Area" localSheetId="0">표지!$A$1:$O$20</definedName>
    <definedName name="_xlnm.Print_Area" localSheetId="20">품질관리비!$A$1:$F$19</definedName>
    <definedName name="_xlnm.Print_Area" localSheetId="21">품질시험비!$A$1:$J$18</definedName>
    <definedName name="print_tites">#REF!</definedName>
    <definedName name="_xlnm.Print_Titles" localSheetId="12">내역서!$1:$3</definedName>
    <definedName name="_xlnm.Print_Titles" localSheetId="18">부대집계!$1:$2</definedName>
    <definedName name="_xlnm.Print_Titles" localSheetId="34">중기산출!$1:$3</definedName>
    <definedName name="_xlnm.Print_Titles">#REF!</definedName>
    <definedName name="PTINT" localSheetId="18">부대집계!PTINT</definedName>
    <definedName name="PTINT">[0]!PTINT</definedName>
    <definedName name="PV100경">#REF!</definedName>
    <definedName name="PV100노">#REF!</definedName>
    <definedName name="PV100재">#REF!</definedName>
    <definedName name="PV150경">#REF!</definedName>
    <definedName name="PV150노">#REF!</definedName>
    <definedName name="PV150재">#REF!</definedName>
    <definedName name="PV40경">#REF!</definedName>
    <definedName name="PV40노">#REF!</definedName>
    <definedName name="PV40재">#REF!</definedName>
    <definedName name="PV50경">#REF!</definedName>
    <definedName name="PV50노">#REF!</definedName>
    <definedName name="PV50재">#REF!</definedName>
    <definedName name="PVCELBOW100">#REF!</definedName>
    <definedName name="PVCELBOW125">#REF!</definedName>
    <definedName name="PVCELBOW150">#REF!</definedName>
    <definedName name="PVCTEE150">#REF!</definedName>
    <definedName name="PVC접합제">#REF!</definedName>
    <definedName name="PVC지수판">#REF!</definedName>
    <definedName name="qkr">[5]!수식입력매크로</definedName>
    <definedName name="qor" hidden="1">#N/A</definedName>
    <definedName name="QWERQWER" localSheetId="10" hidden="1">#REF!</definedName>
    <definedName name="QWERQWER" localSheetId="11" hidden="1">#REF!</definedName>
    <definedName name="QWERQWER" localSheetId="13" hidden="1">#REF!</definedName>
    <definedName name="QWERQWER" localSheetId="5" hidden="1">#REF!</definedName>
    <definedName name="QWERQWER" localSheetId="6" hidden="1">#REF!</definedName>
    <definedName name="QWERQWER" hidden="1">#REF!</definedName>
    <definedName name="QWERT" localSheetId="10" hidden="1">#REF!</definedName>
    <definedName name="QWERT" localSheetId="11" hidden="1">#REF!</definedName>
    <definedName name="QWERT" localSheetId="13" hidden="1">#REF!</definedName>
    <definedName name="QWERT" localSheetId="5" hidden="1">#REF!</definedName>
    <definedName name="QWERT" localSheetId="6" hidden="1">#REF!</definedName>
    <definedName name="QWERT" hidden="1">#REF!</definedName>
    <definedName name="RFYIFIOYGOPIO" localSheetId="10" hidden="1">#REF!</definedName>
    <definedName name="RFYIFIOYGOPIO" localSheetId="11" hidden="1">#REF!</definedName>
    <definedName name="RFYIFIOYGOPIO" localSheetId="13" hidden="1">#REF!</definedName>
    <definedName name="RFYIFIOYGOPIO" localSheetId="18" hidden="1">#REF!</definedName>
    <definedName name="RFYIFIOYGOPIO" localSheetId="5" hidden="1">#REF!</definedName>
    <definedName name="RFYIFIOYGOPIO" localSheetId="6" hidden="1">#REF!</definedName>
    <definedName name="RFYIFIOYGOPIO" hidden="1">#REF!</definedName>
    <definedName name="R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dAS" localSheetId="18" hidden="1">'[3]98수문일위'!$A$1:$P$2004</definedName>
    <definedName name="SdAS" hidden="1">'[3]98수문일위'!$A$1:$P$2004</definedName>
    <definedName name="SDF" localSheetId="10" hidden="1">#REF!</definedName>
    <definedName name="SDF" localSheetId="11" hidden="1">#REF!</definedName>
    <definedName name="SDF" localSheetId="13" hidden="1">#REF!</definedName>
    <definedName name="SDF" localSheetId="18" hidden="1">#REF!</definedName>
    <definedName name="SDF" localSheetId="5" hidden="1">#REF!</definedName>
    <definedName name="SDF" localSheetId="6" hidden="1">#REF!</definedName>
    <definedName name="SDF" hidden="1">#REF!</definedName>
    <definedName name="SDGAS" localSheetId="10" hidden="1">#REF!</definedName>
    <definedName name="SDGAS" localSheetId="11" hidden="1">#REF!</definedName>
    <definedName name="SDGAS" localSheetId="13" hidden="1">#REF!</definedName>
    <definedName name="SDGAS" localSheetId="5" hidden="1">#REF!</definedName>
    <definedName name="SDGAS" localSheetId="6" hidden="1">#REF!</definedName>
    <definedName name="SDGAS" hidden="1">#REF!</definedName>
    <definedName name="SDRTHST" localSheetId="10" hidden="1">#REF!</definedName>
    <definedName name="SDRTHST" localSheetId="11" hidden="1">#REF!</definedName>
    <definedName name="SDRTHST" localSheetId="13" hidden="1">#REF!</definedName>
    <definedName name="SDRTHST" localSheetId="5" hidden="1">#REF!</definedName>
    <definedName name="SDRTHST" localSheetId="6" hidden="1">#REF!</definedName>
    <definedName name="SDRTHST" hidden="1">#REF!</definedName>
    <definedName name="SG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K">#REF!</definedName>
    <definedName name="SKE">#REF!</definedName>
    <definedName name="sss" localSheetId="18" hidden="1">{#N/A,#N/A,FALSE,"전력간선"}</definedName>
    <definedName name="sss" hidden="1">{#N/A,#N/A,FALSE,"전력간선"}</definedName>
    <definedName name="STSCAP32">#REF!</definedName>
    <definedName name="STSCAP80">#REF!</definedName>
    <definedName name="STSELBOW20">#REF!</definedName>
    <definedName name="STSELBOW25">#REF!</definedName>
    <definedName name="STSELBOW32">#REF!</definedName>
    <definedName name="STSELBOW50">#REF!</definedName>
    <definedName name="STSNIFFLE20">#REF!</definedName>
    <definedName name="STSNIFFLE25">#REF!</definedName>
    <definedName name="STSNIFFLE32">#REF!</definedName>
    <definedName name="STSNIFFLE50">#REF!</definedName>
    <definedName name="STSSOCKET20">#REF!</definedName>
    <definedName name="STSTEE32">#REF!</definedName>
    <definedName name="STSTEE50">#REF!</definedName>
    <definedName name="STSUNION20">#REF!</definedName>
    <definedName name="STSUNION25">#REF!</definedName>
    <definedName name="STSUNION32">#REF!</definedName>
    <definedName name="STSUNION50">#REF!</definedName>
    <definedName name="STS앵글">#REF!</definedName>
    <definedName name="STS평철">#REF!</definedName>
    <definedName name="SVSV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L">#REF!</definedName>
    <definedName name="SWR">#REF!</definedName>
    <definedName name="swswswswsws" localSheetId="18" hidden="1">{"'중기작업1'!$A$1:$V$18"}</definedName>
    <definedName name="swswswswsws" hidden="1">{"'중기작업1'!$A$1:$V$18"}</definedName>
    <definedName name="t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t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T1S">#REF!</definedName>
    <definedName name="T2S">#REF!</definedName>
    <definedName name="T3S">#REF!</definedName>
    <definedName name="TMO">#REF!</definedName>
    <definedName name="todl" localSheetId="10" hidden="1">#REF!</definedName>
    <definedName name="todl" localSheetId="11" hidden="1">#REF!</definedName>
    <definedName name="todl" localSheetId="13" hidden="1">#REF!</definedName>
    <definedName name="todl" localSheetId="5" hidden="1">#REF!</definedName>
    <definedName name="todl" localSheetId="6" hidden="1">#REF!</definedName>
    <definedName name="todl" hidden="1">#REF!</definedName>
    <definedName name="tofms" localSheetId="10" hidden="1">#REF!</definedName>
    <definedName name="tofms" localSheetId="11" hidden="1">#REF!</definedName>
    <definedName name="tofms" localSheetId="13" hidden="1">#REF!</definedName>
    <definedName name="tofms" localSheetId="5" hidden="1">#REF!</definedName>
    <definedName name="tofms" localSheetId="6" hidden="1">#REF!</definedName>
    <definedName name="tofms" hidden="1">#REF!</definedName>
    <definedName name="TW">#REF!</definedName>
    <definedName name="TWL">#REF!</definedName>
    <definedName name="TWR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o">BlankMacro1</definedName>
    <definedName name="TYRY" localSheetId="10" hidden="1">#REF!</definedName>
    <definedName name="TYRY" localSheetId="11" hidden="1">#REF!</definedName>
    <definedName name="TYRY" localSheetId="13" hidden="1">#REF!</definedName>
    <definedName name="TYRY" localSheetId="5" hidden="1">#REF!</definedName>
    <definedName name="TYRY" localSheetId="6" hidden="1">#REF!</definedName>
    <definedName name="TYRY" hidden="1">#REF!</definedName>
    <definedName name="U형측구임">[6]!수식입력매크로</definedName>
    <definedName name="V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HFG" localSheetId="10" hidden="1">#REF!</definedName>
    <definedName name="VHFG" localSheetId="11" hidden="1">#REF!</definedName>
    <definedName name="VHFG" localSheetId="13" hidden="1">#REF!</definedName>
    <definedName name="VHFG" localSheetId="5" hidden="1">#REF!</definedName>
    <definedName name="VHFG" localSheetId="6" hidden="1">#REF!</definedName>
    <definedName name="VHFG" hidden="1">#REF!</definedName>
    <definedName name="VSVS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111." localSheetId="18" hidden="1">{#N/A,#N/A,FALSE,"제목"}</definedName>
    <definedName name="wrn.111." hidden="1">{#N/A,#N/A,FALSE,"제목"}</definedName>
    <definedName name="wrn.FIII._.HOOK._.UP._.견적서." localSheetId="18" hidden="1">{#N/A,#N/A,TRUE,"960318-1";#N/A,#N/A,TRUE,"960318-2";#N/A,#N/A,TRUE,"960318-3"}</definedName>
    <definedName name="wrn.FIII._.HOOK._.UP._.견적서." hidden="1">{#N/A,#N/A,TRUE,"960318-1";#N/A,#N/A,TRUE,"960318-2";#N/A,#N/A,TRUE,"960318-3"}</definedName>
    <definedName name="wrn.교대구조계산.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18" hidden="1">{#N/A,#N/A,FALSE,"전력간선"}</definedName>
    <definedName name="wrn.교육청." hidden="1">{#N/A,#N/A,FALSE,"전력간선"}</definedName>
    <definedName name="wrn.연동제." localSheetId="18" hidden="1">{#N/A,#N/A,TRUE,"총괄"}</definedName>
    <definedName name="wrn.연동제." hidden="1">{#N/A,#N/A,TRUE,"총괄"}</definedName>
    <definedName name="wrn.지수1.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포장단가." localSheetId="18" hidden="1">{#N/A,#N/A,FALSE,"포장단가"}</definedName>
    <definedName name="wrn.포장단가." hidden="1">{#N/A,#N/A,FALSE,"포장단가"}</definedName>
    <definedName name="WSO">#REF!</definedName>
    <definedName name="XCVBGSDFGSER" localSheetId="10" hidden="1">#REF!</definedName>
    <definedName name="XCVBGSDFGSER" localSheetId="11" hidden="1">#REF!</definedName>
    <definedName name="XCVBGSDFGSER" localSheetId="13" hidden="1">#REF!</definedName>
    <definedName name="XCVBGSDFGSER" localSheetId="18" hidden="1">#REF!</definedName>
    <definedName name="XCVBGSDFGSER" localSheetId="5" hidden="1">#REF!</definedName>
    <definedName name="XCVBGSDFGSER" localSheetId="6" hidden="1">#REF!</definedName>
    <definedName name="XCVBGSDFGSER" hidden="1">#REF!</definedName>
    <definedName name="yyyy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a" localSheetId="10" hidden="1">#REF!</definedName>
    <definedName name="za" localSheetId="11" hidden="1">#REF!</definedName>
    <definedName name="za" localSheetId="13" hidden="1">#REF!</definedName>
    <definedName name="za" localSheetId="5" hidden="1">#REF!</definedName>
    <definedName name="za" localSheetId="6" hidden="1">#REF!</definedName>
    <definedName name="za" hidden="1">#REF!</definedName>
    <definedName name="zx" localSheetId="10" hidden="1">[7]사통!#REF!</definedName>
    <definedName name="zx" localSheetId="11" hidden="1">[7]사통!#REF!</definedName>
    <definedName name="zx" localSheetId="13" hidden="1">[7]사통!#REF!</definedName>
    <definedName name="zx" localSheetId="18" hidden="1">[7]사통!#REF!</definedName>
    <definedName name="zx" localSheetId="5" hidden="1">[7]사통!#REF!</definedName>
    <definedName name="zx" localSheetId="6" hidden="1">[7]사통!#REF!</definedName>
    <definedName name="zx" hidden="1">[7]사통!#REF!</definedName>
    <definedName name="ㄱ">[8]날개벽!$AB$25</definedName>
    <definedName name="ㄱㄱ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ㄱㄱ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ㄱㄱㄱㄱㄱ" localSheetId="18" hidden="1">{"'중기작업1'!$A$1:$V$18"}</definedName>
    <definedName name="ㄱㄱㄱㄱㄱ" hidden="1">{"'중기작업1'!$A$1:$V$18"}</definedName>
    <definedName name="가">[8]암거단위!$C$34</definedName>
    <definedName name="각재">#REF!</definedName>
    <definedName name="간접노무비율">[9]제경비율!$E$4</definedName>
    <definedName name="간접재료비">#REF!</definedName>
    <definedName name="감리">BlankMacro1</definedName>
    <definedName name="강20경">#REF!</definedName>
    <definedName name="강20노">#REF!</definedName>
    <definedName name="강20재">#REF!</definedName>
    <definedName name="강25경">#REF!</definedName>
    <definedName name="강25노">#REF!</definedName>
    <definedName name="강25재">#REF!</definedName>
    <definedName name="강32경">#REF!</definedName>
    <definedName name="강32노">#REF!</definedName>
    <definedName name="강32재">#REF!</definedName>
    <definedName name="강40경">#REF!</definedName>
    <definedName name="강40노">#REF!</definedName>
    <definedName name="강40재">#REF!</definedName>
    <definedName name="강50경">#REF!</definedName>
    <definedName name="강50노">#REF!</definedName>
    <definedName name="강50재">#REF!</definedName>
    <definedName name="강관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강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개거" localSheetId="10" hidden="1">#REF!</definedName>
    <definedName name="개거" localSheetId="11" hidden="1">#REF!</definedName>
    <definedName name="개거" localSheetId="13" hidden="1">#REF!</definedName>
    <definedName name="개거" localSheetId="18" hidden="1">#REF!</definedName>
    <definedName name="개거" localSheetId="5" hidden="1">#REF!</definedName>
    <definedName name="개거" localSheetId="6" hidden="1">#REF!</definedName>
    <definedName name="개거" hidden="1">#REF!</definedName>
    <definedName name="갱부">#REF!</definedName>
    <definedName name="거푸경">#REF!</definedName>
    <definedName name="거푸노">#REF!</definedName>
    <definedName name="거푸재">#REF!</definedName>
    <definedName name="거푸집">[10]설계기준!#REF!</definedName>
    <definedName name="거푸집1노">'[11]1.일위대가'!#REF!</definedName>
    <definedName name="거푸집1재">'[11]1.일위대가'!#REF!</definedName>
    <definedName name="거푸집3노">#REF!</definedName>
    <definedName name="거푸집3재">#REF!</definedName>
    <definedName name="거푸집4노">#REF!</definedName>
    <definedName name="거푸집4재">#REF!</definedName>
    <definedName name="거푸집6노">#REF!</definedName>
    <definedName name="거푸집6재">#REF!</definedName>
    <definedName name="건">[12]!일위코드입력매크로</definedName>
    <definedName name="건강보험료율">[9]제경비율!$E$14</definedName>
    <definedName name="게장공">'[13]노임단가 (2)'!$F$16</definedName>
    <definedName name="겨격" hidden="1">#N/A</definedName>
    <definedName name="견출공">#REF!</definedName>
    <definedName name="결속선">#REF!</definedName>
    <definedName name="경계석노">#REF!</definedName>
    <definedName name="경비">#REF!</definedName>
    <definedName name="경운기경">#REF!</definedName>
    <definedName name="경운기노">#REF!</definedName>
    <definedName name="경운기재">#REF!</definedName>
    <definedName name="경유">#REF!</definedName>
    <definedName name="계장공1">'[14]노임단가 (2)'!$F$16</definedName>
    <definedName name="계장공2">'[14]노임단가 (2)'!$F$16</definedName>
    <definedName name="계획표">[15]!일위코드입력매크로</definedName>
    <definedName name="고" localSheetId="10" hidden="1">#REF!</definedName>
    <definedName name="고" localSheetId="11" hidden="1">#REF!</definedName>
    <definedName name="고" localSheetId="13" hidden="1">#REF!</definedName>
    <definedName name="고" localSheetId="5" hidden="1">#REF!</definedName>
    <definedName name="고" localSheetId="6" hidden="1">#REF!</definedName>
    <definedName name="고" hidden="1">#REF!</definedName>
    <definedName name="고급선원">#REF!</definedName>
    <definedName name="고기" localSheetId="10" hidden="1">#REF!</definedName>
    <definedName name="고기" localSheetId="11" hidden="1">#REF!</definedName>
    <definedName name="고기" localSheetId="13" hidden="1">#REF!</definedName>
    <definedName name="고기" localSheetId="5" hidden="1">#REF!</definedName>
    <definedName name="고기" localSheetId="6" hidden="1">#REF!</definedName>
    <definedName name="고기" hidden="1">#REF!</definedName>
    <definedName name="고압케이블전공">#REF!</definedName>
    <definedName name="고용보험료율">[9]제경비율!$E$12</definedName>
    <definedName name="공" localSheetId="18" hidden="1">{#N/A,#N/A,TRUE,"960318-1";#N/A,#N/A,TRUE,"960318-2";#N/A,#N/A,TRUE,"960318-3"}</definedName>
    <definedName name="공" hidden="1">{#N/A,#N/A,TRUE,"960318-1";#N/A,#N/A,TRUE,"960318-2";#N/A,#N/A,TRUE,"960318-3"}</definedName>
    <definedName name="공부" localSheetId="18" hidden="1">{#N/A,#N/A,TRUE,"960318-1";#N/A,#N/A,TRUE,"960318-2";#N/A,#N/A,TRUE,"960318-3"}</definedName>
    <definedName name="공부" hidden="1">{#N/A,#N/A,TRUE,"960318-1";#N/A,#N/A,TRUE,"960318-2";#N/A,#N/A,TRUE,"960318-3"}</definedName>
    <definedName name="공사" localSheetId="18" hidden="1">{#N/A,#N/A,TRUE,"960318-1";#N/A,#N/A,TRUE,"960318-2";#N/A,#N/A,TRUE,"960318-3"}</definedName>
    <definedName name="공사" hidden="1">{#N/A,#N/A,TRUE,"960318-1";#N/A,#N/A,TRUE,"960318-2";#N/A,#N/A,TRUE,"960318-3"}</definedName>
    <definedName name="공사명">#REF!</definedName>
    <definedName name="공사요청" localSheetId="18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localSheetId="18" hidden="1">{#N/A,#N/A,FALSE,"제목"}</definedName>
    <definedName name="공사요청2" hidden="1">{#N/A,#N/A,FALSE,"제목"}</definedName>
    <definedName name="관15">[16]물집!#REF!</definedName>
    <definedName name="관20">[16]물집!#REF!</definedName>
    <definedName name="관25">[16]물집!#REF!</definedName>
    <definedName name="관30">[16]물집!#REF!</definedName>
    <definedName name="관40">[16]물집!#REF!</definedName>
    <definedName name="관급재료비">#REF!</definedName>
    <definedName name="교명주">#REF!</definedName>
    <definedName name="교명판">#REF!</definedName>
    <definedName name="구2호" localSheetId="32" hidden="1">{"'중기작업1'!$A$1:$V$18"}</definedName>
    <definedName name="구2호" localSheetId="18" hidden="1">{"'중기작업1'!$A$1:$V$18"}</definedName>
    <definedName name="구2호" hidden="1">{"'중기작업1'!$A$1:$V$18"}</definedName>
    <definedName name="궤도공">#REF!</definedName>
    <definedName name="그레이더3.6">#REF!</definedName>
    <definedName name="그레이더경">#REF!</definedName>
    <definedName name="그레이더노">#REF!</definedName>
    <definedName name="그레이더재">#REF!</definedName>
    <definedName name="급여">BlankMacro1</definedName>
    <definedName name="기">[17]!일위규격매크로</definedName>
    <definedName name="기계실배관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기계실배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기계운전사">#REF!</definedName>
    <definedName name="기존구조깨기">[18]!일위코드입력매크로</definedName>
    <definedName name="기준품보정">[10]설계기준!#REF!</definedName>
    <definedName name="기타">[17]!수식입력매크로</definedName>
    <definedName name="기타경비">#REF!</definedName>
    <definedName name="기타경비율">[9]제경비율!$E$20</definedName>
    <definedName name="길1">'[19]연장및면적(좌측)'!#REF!</definedName>
    <definedName name="길10">'[19]연장및면적(좌측)'!#REF!</definedName>
    <definedName name="길11">'[19]연장및면적(좌측)'!#REF!</definedName>
    <definedName name="길12">'[19]연장및면적(좌측)'!#REF!</definedName>
    <definedName name="길13">'[19]연장및면적(좌측)'!#REF!</definedName>
    <definedName name="길14">'[19]연장및면적(좌측)'!#REF!</definedName>
    <definedName name="길15">'[19]연장및면적(좌측)'!#REF!</definedName>
    <definedName name="길16">'[19]연장및면적(좌측)'!#REF!</definedName>
    <definedName name="길2">'[19]연장및면적(좌측)'!#REF!</definedName>
    <definedName name="길3">'[19]연장및면적(좌측)'!#REF!</definedName>
    <definedName name="길4">'[19]연장및면적(좌측)'!#REF!</definedName>
    <definedName name="길5">'[19]연장및면적(좌측)'!#REF!</definedName>
    <definedName name="길6">'[19]연장및면적(좌측)'!#REF!</definedName>
    <definedName name="길7">'[19]연장및면적(좌측)'!#REF!</definedName>
    <definedName name="길8">'[19]연장및면적(좌측)'!#REF!</definedName>
    <definedName name="길9">'[19]연장및면적(좌측)'!#REF!</definedName>
    <definedName name="길이1">'[19]연장및면적(좌측)'!#REF!</definedName>
    <definedName name="길이2">'[19]연장및면적(좌측)'!#REF!</definedName>
    <definedName name="길이3">'[19]연장및면적(좌측)'!#REF!</definedName>
    <definedName name="길이4">'[19]연장및면적(좌측)'!#REF!</definedName>
    <definedName name="김" localSheetId="10" hidden="1">#REF!</definedName>
    <definedName name="김" localSheetId="11" hidden="1">#REF!</definedName>
    <definedName name="김" localSheetId="13" hidden="1">#REF!</definedName>
    <definedName name="김" localSheetId="5" hidden="1">#REF!</definedName>
    <definedName name="김" localSheetId="6" hidden="1">#REF!</definedName>
    <definedName name="김" hidden="1">#REF!</definedName>
    <definedName name="김치원">BlankMacro1</definedName>
    <definedName name="깨기" localSheetId="18" hidden="1">{"'중기작업1'!$A$1:$V$18"}</definedName>
    <definedName name="깨기" hidden="1">{"'중기작업1'!$A$1:$V$18"}</definedName>
    <definedName name="깨기집계">'[20]암거단위-1련'!#REF!</definedName>
    <definedName name="꺽쇠">#REF!</definedName>
    <definedName name="끝장치노">#REF!</definedName>
    <definedName name="끝장치재">#REF!</definedName>
    <definedName name="ㄴ" localSheetId="10" hidden="1">#REF!</definedName>
    <definedName name="ㄴ" localSheetId="11" hidden="1">#REF!</definedName>
    <definedName name="ㄴ" localSheetId="13" hidden="1">#REF!</definedName>
    <definedName name="ㄴ" localSheetId="7">[8]날개벽!$AC$25</definedName>
    <definedName name="ㄴ" localSheetId="5" hidden="1">#REF!</definedName>
    <definedName name="ㄴ" localSheetId="6" hidden="1">#REF!</definedName>
    <definedName name="ㄴ" hidden="1">#REF!</definedName>
    <definedName name="ㄴㄴㄴㄴㄴ" localSheetId="18" hidden="1">{"'중기작업1'!$A$1:$V$18"}</definedName>
    <definedName name="ㄴㄴㄴㄴㄴ" hidden="1">{"'중기작업1'!$A$1:$V$18"}</definedName>
    <definedName name="ㄴㄹㄴ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ㅁ" localSheetId="10" hidden="1">#REF!</definedName>
    <definedName name="ㄴㅁ" localSheetId="11" hidden="1">#REF!</definedName>
    <definedName name="ㄴㅁ" localSheetId="13" hidden="1">#REF!</definedName>
    <definedName name="ㄴㅁ" localSheetId="18" hidden="1">#REF!</definedName>
    <definedName name="ㄴㅁ" localSheetId="5" hidden="1">#REF!</definedName>
    <definedName name="ㄴㅁ" localSheetId="6" hidden="1">#REF!</definedName>
    <definedName name="ㄴㅁ" hidden="1">#REF!</definedName>
    <definedName name="ㄴㅁㄴㅇㄹ" localSheetId="10" hidden="1">#REF!</definedName>
    <definedName name="ㄴㅁㄴㅇㄹ" localSheetId="11" hidden="1">#REF!</definedName>
    <definedName name="ㄴㅁㄴㅇㄹ" localSheetId="13" hidden="1">#REF!</definedName>
    <definedName name="ㄴㅁㄴㅇㄹ" localSheetId="5" hidden="1">#REF!</definedName>
    <definedName name="ㄴㅁㄴㅇㄹ" localSheetId="6" hidden="1">#REF!</definedName>
    <definedName name="ㄴㅁㄴㅇㄹ" hidden="1">#REF!</definedName>
    <definedName name="ㄴㅇㄹㄷ" localSheetId="10" hidden="1">#REF!</definedName>
    <definedName name="ㄴㅇㄹㄷ" localSheetId="11" hidden="1">#REF!</definedName>
    <definedName name="ㄴㅇㄹㄷ" localSheetId="13" hidden="1">#REF!</definedName>
    <definedName name="ㄴㅇㄹㄷ" localSheetId="5" hidden="1">#REF!</definedName>
    <definedName name="ㄴㅇㄹㄷ" localSheetId="6" hidden="1">#REF!</definedName>
    <definedName name="ㄴㅇㄹㄷ" hidden="1">#REF!</definedName>
    <definedName name="ㄴㅇㄻ" localSheetId="10" hidden="1">#REF!</definedName>
    <definedName name="ㄴㅇㄻ" localSheetId="11" hidden="1">#REF!</definedName>
    <definedName name="ㄴㅇㄻ" localSheetId="13" hidden="1">#REF!</definedName>
    <definedName name="ㄴㅇㄻ" localSheetId="5" hidden="1">#REF!</definedName>
    <definedName name="ㄴㅇㄻ" localSheetId="6" hidden="1">#REF!</definedName>
    <definedName name="ㄴㅇㄻ" hidden="1">#REF!</definedName>
    <definedName name="ㄴㅇㄼㅈㄷㄹ" localSheetId="18" hidden="1">'[4]98수문일위'!$A$1:$P$2004</definedName>
    <definedName name="ㄴㅇㄼㅈㄷㄹ" hidden="1">'[4]98수문일위'!$A$1:$P$2004</definedName>
    <definedName name="ㄴㅇㅇ" localSheetId="10" hidden="1">#REF!</definedName>
    <definedName name="ㄴㅇㅇ" localSheetId="11" hidden="1">#REF!</definedName>
    <definedName name="ㄴㅇㅇ" localSheetId="13" hidden="1">#REF!</definedName>
    <definedName name="ㄴㅇㅇ" localSheetId="18" hidden="1">#REF!</definedName>
    <definedName name="ㄴㅇㅇ" localSheetId="5" hidden="1">#REF!</definedName>
    <definedName name="ㄴㅇㅇ" localSheetId="6" hidden="1">#REF!</definedName>
    <definedName name="ㄴㅇㅇ" hidden="1">#REF!</definedName>
    <definedName name="ㄴㅇㅍㅁㄴㅇㄹ" localSheetId="18" hidden="1">'[3]98수문일위'!$A$1:$P$2004</definedName>
    <definedName name="ㄴㅇㅍㅁㄴㅇㄹ" hidden="1">'[3]98수문일위'!$A$1:$P$2004</definedName>
    <definedName name="나" localSheetId="7">[8]암거단위!$G$34</definedName>
    <definedName name="나" localSheetId="18" hidden="1">{#N/A,#N/A,TRUE,"960318-1";#N/A,#N/A,TRUE,"960318-2";#N/A,#N/A,TRUE,"960318-3"}</definedName>
    <definedName name="나" hidden="1">{#N/A,#N/A,TRUE,"960318-1";#N/A,#N/A,TRUE,"960318-2";#N/A,#N/A,TRUE,"960318-3"}</definedName>
    <definedName name="나라문비">[21]!일위코드입력매크로</definedName>
    <definedName name="내" localSheetId="10" hidden="1">#REF!</definedName>
    <definedName name="내" localSheetId="11" hidden="1">#REF!</definedName>
    <definedName name="내" localSheetId="13" hidden="1">#REF!</definedName>
    <definedName name="내" localSheetId="5" hidden="1">#REF!</definedName>
    <definedName name="내" localSheetId="6" hidden="1">#REF!</definedName>
    <definedName name="내" hidden="1">#REF!</definedName>
    <definedName name="내곡19호" localSheetId="18" hidden="1">{#N/A,#N/A,FALSE,"현장 NCR 분석";#N/A,#N/A,FALSE,"현장품질감사";#N/A,#N/A,FALSE,"현장품질감사"}</definedName>
    <definedName name="내곡19호" hidden="1">{#N/A,#N/A,FALSE,"현장 NCR 분석";#N/A,#N/A,FALSE,"현장품질감사";#N/A,#N/A,FALSE,"현장품질감사"}</definedName>
    <definedName name="내곡19호집계표" localSheetId="18" hidden="1">{#N/A,#N/A,FALSE,"현장 NCR 분석";#N/A,#N/A,FALSE,"현장품질감사";#N/A,#N/A,FALSE,"현장품질감사"}</definedName>
    <definedName name="내곡19호집계표" hidden="1">{#N/A,#N/A,FALSE,"현장 NCR 분석";#N/A,#N/A,FALSE,"현장품질감사";#N/A,#N/A,FALSE,"현장품질감사"}</definedName>
    <definedName name="내선전공1">'[14]노임단가 (2)'!$F$11</definedName>
    <definedName name="내선전공2">'[14]노임단가 (2)'!$F$11</definedName>
    <definedName name="내역서" localSheetId="18" hidden="1">{"'제조(순번)'!$A$386:$A$387","'제조(순번)'!$A$1:$H$399"}</definedName>
    <definedName name="내역서" hidden="1">{"'제조(순번)'!$A$386:$A$387","'제조(순번)'!$A$1:$H$399"}</definedName>
    <definedName name="내역서1" localSheetId="18" hidden="1">{"'제조(순번)'!$A$386:$A$387","'제조(순번)'!$A$1:$H$399"}</definedName>
    <definedName name="내역서1" hidden="1">{"'제조(순번)'!$A$386:$A$387","'제조(순번)'!$A$1:$H$399"}</definedName>
    <definedName name="내역서을지">'[22]총 괄 표'!#REF!</definedName>
    <definedName name="녭" localSheetId="10" hidden="1">#REF!</definedName>
    <definedName name="녭" localSheetId="11" hidden="1">#REF!</definedName>
    <definedName name="녭" localSheetId="13" hidden="1">#REF!</definedName>
    <definedName name="녭" localSheetId="5" hidden="1">#REF!</definedName>
    <definedName name="녭" localSheetId="6" hidden="1">#REF!</definedName>
    <definedName name="녭" hidden="1">#REF!</definedName>
    <definedName name="노니" localSheetId="10" hidden="1">#REF!</definedName>
    <definedName name="노니" localSheetId="11" hidden="1">#REF!</definedName>
    <definedName name="노니" localSheetId="13" hidden="1">#REF!</definedName>
    <definedName name="노니" localSheetId="5" hidden="1">#REF!</definedName>
    <definedName name="노니" localSheetId="6" hidden="1">#REF!</definedName>
    <definedName name="노니" hidden="1">#REF!</definedName>
    <definedName name="노무비">#REF!</definedName>
    <definedName name="노인장기요양보험료율">[9]제경비율!$E$24</definedName>
    <definedName name="노임">#REF!</definedName>
    <definedName name="녹막이페인트">#REF!</definedName>
    <definedName name="누" localSheetId="10" hidden="1">#REF!</definedName>
    <definedName name="누" localSheetId="11" hidden="1">#REF!</definedName>
    <definedName name="누" localSheetId="13" hidden="1">#REF!</definedName>
    <definedName name="누" localSheetId="5" hidden="1">#REF!</definedName>
    <definedName name="누" localSheetId="6" hidden="1">#REF!</definedName>
    <definedName name="누" hidden="1">#REF!</definedName>
    <definedName name="ㄷ">[8]날개벽!$AD$25</definedName>
    <definedName name="ㄷㅅ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다">'[8]횡 연장'!$E$11</definedName>
    <definedName name="다짐경">#REF!</definedName>
    <definedName name="다짐노">#REF!</definedName>
    <definedName name="다짐재">#REF!</definedName>
    <definedName name="단가">#REF!</definedName>
    <definedName name="대" localSheetId="10" hidden="1">#REF!</definedName>
    <definedName name="대" localSheetId="11" hidden="1">#REF!</definedName>
    <definedName name="대" localSheetId="13" hidden="1">#REF!</definedName>
    <definedName name="대" localSheetId="7">[12]!일위화면복귀매크로</definedName>
    <definedName name="대" localSheetId="5" hidden="1">#REF!</definedName>
    <definedName name="대" localSheetId="6" hidden="1">#REF!</definedName>
    <definedName name="대" hidden="1">#REF!</definedName>
    <definedName name="대기" localSheetId="10" hidden="1">#REF!</definedName>
    <definedName name="대기" localSheetId="11" hidden="1">#REF!</definedName>
    <definedName name="대기" localSheetId="13" hidden="1">#REF!</definedName>
    <definedName name="대기" localSheetId="5" hidden="1">#REF!</definedName>
    <definedName name="대기" localSheetId="6" hidden="1">#REF!</definedName>
    <definedName name="대기" hidden="1">#REF!</definedName>
    <definedName name="대리석포장" localSheetId="18" hidden="1">{#N/A,#N/A,TRUE,"총괄"}</definedName>
    <definedName name="대리석포장" hidden="1">{#N/A,#N/A,TRUE,"총괄"}</definedName>
    <definedName name="대한" localSheetId="10" hidden="1">#REF!</definedName>
    <definedName name="대한" localSheetId="11" hidden="1">#REF!</definedName>
    <definedName name="대한" localSheetId="13" hidden="1">#REF!</definedName>
    <definedName name="대한" localSheetId="5" hidden="1">#REF!</definedName>
    <definedName name="대한" localSheetId="6" hidden="1">#REF!</definedName>
    <definedName name="대한" hidden="1">#REF!</definedName>
    <definedName name="더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덕트공">#REF!</definedName>
    <definedName name="덤프15경">#REF!</definedName>
    <definedName name="덤프15노">#REF!</definedName>
    <definedName name="덤프15재">#REF!</definedName>
    <definedName name="덤프트럭10.5">#REF!</definedName>
    <definedName name="덤프트럭15">#REF!</definedName>
    <definedName name="도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급공사비">#REF!</definedName>
    <definedName name="도배공">#REF!</definedName>
    <definedName name="도선료" localSheetId="18" hidden="1">{"'중기작업1'!$A$1:$V$18"}</definedName>
    <definedName name="도선료" hidden="1">{"'중기작업1'!$A$1:$V$18"}</definedName>
    <definedName name="도표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돌망태경">#REF!</definedName>
    <definedName name="돌망태노">#REF!</definedName>
    <definedName name="돌망태재">#REF!</definedName>
    <definedName name="동관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동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동바리교량노">#REF!</definedName>
    <definedName name="동바리교량재">#REF!</definedName>
    <definedName name="동바리암거노">#REF!</definedName>
    <definedName name="동바리암거재">#REF!</definedName>
    <definedName name="동발공_터널">#REF!</definedName>
    <definedName name="동양" localSheetId="10" hidden="1">[23]내역서!#REF!</definedName>
    <definedName name="동양" localSheetId="11" hidden="1">[23]내역서!#REF!</definedName>
    <definedName name="동양" localSheetId="13" hidden="1">[23]내역서!#REF!</definedName>
    <definedName name="동양" localSheetId="5" hidden="1">[23]내역서!#REF!</definedName>
    <definedName name="동양" localSheetId="6" hidden="1">[23]내역서!#REF!</definedName>
    <definedName name="동양" hidden="1">[23]내역서!#REF!</definedName>
    <definedName name="되메경">#REF!</definedName>
    <definedName name="되메노">#REF!</definedName>
    <definedName name="되메우기">#REF!</definedName>
    <definedName name="되메우기경">#REF!</definedName>
    <definedName name="되메우기노">#REF!</definedName>
    <definedName name="되메우기재">#REF!</definedName>
    <definedName name="되메재">#REF!</definedName>
    <definedName name="뒷채움">#REF!</definedName>
    <definedName name="디디" localSheetId="10" hidden="1">#REF!</definedName>
    <definedName name="디디" localSheetId="11" hidden="1">#REF!</definedName>
    <definedName name="디디" localSheetId="13" hidden="1">#REF!</definedName>
    <definedName name="디디" localSheetId="5" hidden="1">#REF!</definedName>
    <definedName name="디디" localSheetId="6" hidden="1">#REF!</definedName>
    <definedName name="디디" hidden="1">#REF!</definedName>
    <definedName name="디스트리뷰터경">#REF!</definedName>
    <definedName name="디스트리뷰터노">#REF!</definedName>
    <definedName name="디스트리뷰터재">#REF!</definedName>
    <definedName name="디이젤엔진15HP">#REF!</definedName>
    <definedName name="ㄹ">[8]날개벽!$AE$25</definedName>
    <definedName name="ㄹㄴ" localSheetId="10" hidden="1">#REF!</definedName>
    <definedName name="ㄹㄴ" localSheetId="11" hidden="1">#REF!</definedName>
    <definedName name="ㄹㄴ" localSheetId="13" hidden="1">#REF!</definedName>
    <definedName name="ㄹㄴ" localSheetId="18" hidden="1">#REF!</definedName>
    <definedName name="ㄹㄴ" localSheetId="5" hidden="1">#REF!</definedName>
    <definedName name="ㄹㄴ" localSheetId="6" hidden="1">#REF!</definedName>
    <definedName name="ㄹㄴ" hidden="1">#REF!</definedName>
    <definedName name="ㄹㄷ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ㄹㄴ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ㄹ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ㄹㅈㄷㅊ" localSheetId="18" hidden="1">'[3]98수문일위'!$A$1:$P$2004</definedName>
    <definedName name="ㄹㅇㄹㅈㄷㅊ" hidden="1">'[3]98수문일위'!$A$1:$P$2004</definedName>
    <definedName name="라">[8]날개벽!$U$25</definedName>
    <definedName name="라인마커경">#REF!</definedName>
    <definedName name="라인마커노">#REF!</definedName>
    <definedName name="라인마커재">#REF!</definedName>
    <definedName name="레미경">#REF!</definedName>
    <definedName name="레미노">#REF!</definedName>
    <definedName name="레미재">#REF!</definedName>
    <definedName name="레미콘">[21]!일위화면복귀매크로</definedName>
    <definedName name="레타누">'[11]1.일위대가'!#REF!</definedName>
    <definedName name="레타무">'[11]1.일위대가'!#REF!</definedName>
    <definedName name="레타철경">'[11]1.일위대가'!#REF!</definedName>
    <definedName name="레타철노">'[11]1.일위대가'!#REF!</definedName>
    <definedName name="로라경">#REF!</definedName>
    <definedName name="로라노">#REF!</definedName>
    <definedName name="로라재">#REF!</definedName>
    <definedName name="롸" localSheetId="10" hidden="1">#REF!</definedName>
    <definedName name="롸" localSheetId="11" hidden="1">#REF!</definedName>
    <definedName name="롸" localSheetId="13" hidden="1">#REF!</definedName>
    <definedName name="롸" localSheetId="5" hidden="1">#REF!</definedName>
    <definedName name="롸" localSheetId="6" hidden="1">#REF!</definedName>
    <definedName name="롸" hidden="1">#REF!</definedName>
    <definedName name="뢰" localSheetId="10" hidden="1">#REF!</definedName>
    <definedName name="뢰" localSheetId="11" hidden="1">#REF!</definedName>
    <definedName name="뢰" localSheetId="13" hidden="1">#REF!</definedName>
    <definedName name="뢰" localSheetId="5" hidden="1">#REF!</definedName>
    <definedName name="뢰" localSheetId="6" hidden="1">#REF!</definedName>
    <definedName name="뢰" hidden="1">#REF!</definedName>
    <definedName name="루사" localSheetId="10" hidden="1">#REF!</definedName>
    <definedName name="루사" localSheetId="11" hidden="1">#REF!</definedName>
    <definedName name="루사" localSheetId="13" hidden="1">#REF!</definedName>
    <definedName name="루사" localSheetId="5" hidden="1">#REF!</definedName>
    <definedName name="루사" localSheetId="6" hidden="1">#REF!</definedName>
    <definedName name="루사" hidden="1">#REF!</definedName>
    <definedName name="를" localSheetId="10" hidden="1">#REF!</definedName>
    <definedName name="를" localSheetId="11" hidden="1">#REF!</definedName>
    <definedName name="를" localSheetId="13" hidden="1">#REF!</definedName>
    <definedName name="를" localSheetId="5" hidden="1">#REF!</definedName>
    <definedName name="를" localSheetId="6" hidden="1">#REF!</definedName>
    <definedName name="를" hidden="1">#REF!</definedName>
    <definedName name="ㄺㄹㄷㄹㄷㄹㄷㄹㄷ" localSheetId="18" hidden="1">{"'중기작업1'!$A$1:$V$18"}</definedName>
    <definedName name="ㄺㄹㄷㄹㄷㄹㄷㄹㄷ" hidden="1">{"'중기작업1'!$A$1:$V$18"}</definedName>
    <definedName name="ㄺㄺㄺㄺㄱ" localSheetId="18" hidden="1">{"'중기작업1'!$A$1:$V$18"}</definedName>
    <definedName name="ㄺㄺㄺㄺㄱ" hidden="1">{"'중기작업1'!$A$1:$V$18"}</definedName>
    <definedName name="ㄺㄺㄺㄺㄺㄹ" localSheetId="18" hidden="1">{"'중기작업1'!$A$1:$V$18"}</definedName>
    <definedName name="ㄺㄺㄺㄺㄺㄹ" hidden="1">{"'중기작업1'!$A$1:$V$18"}</definedName>
    <definedName name="ㅀㅀㅀㅀ" localSheetId="18" hidden="1">{"'중기작업1'!$A$1:$V$18"}</definedName>
    <definedName name="ㅀㅀㅀㅀ" hidden="1">{"'중기작업1'!$A$1:$V$18"}</definedName>
    <definedName name="ㅁ" localSheetId="10" hidden="1">#REF!</definedName>
    <definedName name="ㅁ" localSheetId="11" hidden="1">#REF!</definedName>
    <definedName name="ㅁ" localSheetId="13" hidden="1">#REF!</definedName>
    <definedName name="ㅁ" localSheetId="7">[8]날개벽!$AF$25</definedName>
    <definedName name="ㅁ" localSheetId="18" hidden="1">#REF!</definedName>
    <definedName name="ㅁ" localSheetId="5" hidden="1">#REF!</definedName>
    <definedName name="ㅁ" localSheetId="6" hidden="1">#REF!</definedName>
    <definedName name="ㅁ" hidden="1">#REF!</definedName>
    <definedName name="ㅁ1">#REF!</definedName>
    <definedName name="ㅁㄴㅇㄹ" localSheetId="10" hidden="1">#REF!</definedName>
    <definedName name="ㅁㄴㅇㄹ" localSheetId="11" hidden="1">#REF!</definedName>
    <definedName name="ㅁㄴㅇㄹ" localSheetId="13" hidden="1">#REF!</definedName>
    <definedName name="ㅁㄴㅇㄹ" localSheetId="18" hidden="1">#REF!</definedName>
    <definedName name="ㅁㄴㅇㄹ" localSheetId="5" hidden="1">#REF!</definedName>
    <definedName name="ㅁㄴㅇㄹ" localSheetId="6" hidden="1">#REF!</definedName>
    <definedName name="ㅁㄴㅇㄹ" hidden="1">#REF!</definedName>
    <definedName name="ㅁㄴㅇ류" localSheetId="10" hidden="1">#REF!</definedName>
    <definedName name="ㅁㄴㅇ류" localSheetId="11" hidden="1">#REF!</definedName>
    <definedName name="ㅁㄴㅇ류" localSheetId="13" hidden="1">#REF!</definedName>
    <definedName name="ㅁㄴㅇ류" localSheetId="18" hidden="1">#REF!</definedName>
    <definedName name="ㅁㄴㅇ류" localSheetId="5" hidden="1">#REF!</definedName>
    <definedName name="ㅁㄴㅇ류" localSheetId="6" hidden="1">#REF!</definedName>
    <definedName name="ㅁㄴㅇ류" hidden="1">#REF!</definedName>
    <definedName name="ㅁㄴㅇㄻㄴㅇㄹㄴ" localSheetId="10" hidden="1">#REF!</definedName>
    <definedName name="ㅁㄴㅇㄻㄴㅇㄹㄴ" localSheetId="11" hidden="1">#REF!</definedName>
    <definedName name="ㅁㄴㅇㄻㄴㅇㄹㄴ" localSheetId="13" hidden="1">#REF!</definedName>
    <definedName name="ㅁㄴㅇㄻㄴㅇㄹㄴ" localSheetId="5" hidden="1">#REF!</definedName>
    <definedName name="ㅁㄴㅇㄻㄴㅇㄹㄴ" localSheetId="6" hidden="1">#REF!</definedName>
    <definedName name="ㅁㄴㅇㄻㄴㅇㄹㄴ" hidden="1">#REF!</definedName>
    <definedName name="ㅁㄴㅇㅇ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ㄴㅇㅇ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ㅁㄴㅇㅍㄴㅇㄴ" localSheetId="18" hidden="1">'[4]98수문일위'!$A$1:$P$2004</definedName>
    <definedName name="ㅁㄴㅇㅍㄴㅇㄴ" hidden="1">'[4]98수문일위'!$A$1:$P$2004</definedName>
    <definedName name="ㅁㄴㅊㅍㅁㅌㅊ펌ㄴㅇㄹ" localSheetId="10" hidden="1">#REF!</definedName>
    <definedName name="ㅁㄴㅊㅍㅁㅌㅊ펌ㄴㅇㄹ" localSheetId="11" hidden="1">#REF!</definedName>
    <definedName name="ㅁㄴㅊㅍㅁㅌㅊ펌ㄴㅇㄹ" localSheetId="13" hidden="1">#REF!</definedName>
    <definedName name="ㅁㄴㅊㅍㅁㅌㅊ펌ㄴㅇㄹ" localSheetId="18" hidden="1">#REF!</definedName>
    <definedName name="ㅁㄴㅊㅍㅁㅌㅊ펌ㄴㅇㄹ" localSheetId="5" hidden="1">#REF!</definedName>
    <definedName name="ㅁㄴㅊㅍㅁㅌㅊ펌ㄴㅇㄹ" localSheetId="6" hidden="1">#REF!</definedName>
    <definedName name="ㅁㄴㅊㅍㅁㅌㅊ펌ㄴㅇㄹ" hidden="1">#REF!</definedName>
    <definedName name="ㅁㄻㄴㅇㄹㄴㅇㄹㄴ" localSheetId="10" hidden="1">#REF!</definedName>
    <definedName name="ㅁㄻㄴㅇㄹㄴㅇㄹㄴ" localSheetId="11" hidden="1">#REF!</definedName>
    <definedName name="ㅁㄻㄴㅇㄹㄴㅇㄹㄴ" localSheetId="13" hidden="1">#REF!</definedName>
    <definedName name="ㅁㄻㄴㅇㄹㄴㅇㄹㄴ" localSheetId="18" hidden="1">#REF!</definedName>
    <definedName name="ㅁㄻㄴㅇㄹㄴㅇㄹㄴ" localSheetId="5" hidden="1">#REF!</definedName>
    <definedName name="ㅁㄻㄴㅇㄹㄴㅇㄹㄴ" localSheetId="6" hidden="1">#REF!</definedName>
    <definedName name="ㅁㄻㄴㅇㄹㄴㅇㄹㄴ" hidden="1">#REF!</definedName>
    <definedName name="ㅁㅁㅁ" localSheetId="7">[6]!일위화면복귀매크로</definedName>
    <definedName name="ㅁㅁㅁ" hidden="1">#N/A</definedName>
    <definedName name="ㅁㅁㅁㅁㅁ" localSheetId="32" hidden="1">{"'중기작업1'!$A$1:$V$18"}</definedName>
    <definedName name="ㅁㅁㅁㅁㅁ" localSheetId="18" hidden="1">{"'중기작업1'!$A$1:$V$18"}</definedName>
    <definedName name="ㅁㅁㅁㅁㅁ" hidden="1">{"'중기작업1'!$A$1:$V$18"}</definedName>
    <definedName name="ㅁ인ㅍㅁ닟ㅍㅁㄴㅇㄹ" localSheetId="10" hidden="1">#REF!</definedName>
    <definedName name="ㅁ인ㅍㅁ닟ㅍㅁㄴㅇㄹ" localSheetId="11" hidden="1">#REF!</definedName>
    <definedName name="ㅁ인ㅍㅁ닟ㅍㅁㄴㅇㄹ" localSheetId="13" hidden="1">#REF!</definedName>
    <definedName name="ㅁ인ㅍㅁ닟ㅍㅁㄴㅇㄹ" localSheetId="5" hidden="1">#REF!</definedName>
    <definedName name="ㅁ인ㅍㅁ닟ㅍㅁㄴㅇㄹ" localSheetId="6" hidden="1">#REF!</definedName>
    <definedName name="ㅁ인ㅍㅁ닟ㅍㅁㄴㅇㄹ" hidden="1">#REF!</definedName>
    <definedName name="ㅁ읾ㄴㅇㄻ" localSheetId="10" hidden="1">#REF!</definedName>
    <definedName name="ㅁ읾ㄴㅇㄻ" localSheetId="11" hidden="1">#REF!</definedName>
    <definedName name="ㅁ읾ㄴㅇㄻ" localSheetId="13" hidden="1">#REF!</definedName>
    <definedName name="ㅁ읾ㄴㅇㄻ" localSheetId="5" hidden="1">#REF!</definedName>
    <definedName name="ㅁ읾ㄴㅇㄻ" localSheetId="6" hidden="1">#REF!</definedName>
    <definedName name="ㅁ읾ㄴㅇㄻ" hidden="1">#REF!</definedName>
    <definedName name="ㅁㅈㄷㅅㅂㄱ흎ㅊ퓨" localSheetId="10" hidden="1">#REF!</definedName>
    <definedName name="ㅁㅈㄷㅅㅂㄱ흎ㅊ퓨" localSheetId="11" hidden="1">#REF!</definedName>
    <definedName name="ㅁㅈㄷㅅㅂㄱ흎ㅊ퓨" localSheetId="13" hidden="1">#REF!</definedName>
    <definedName name="ㅁㅈㄷㅅㅂㄱ흎ㅊ퓨" localSheetId="5" hidden="1">#REF!</definedName>
    <definedName name="ㅁㅈㄷㅅㅂㄱ흎ㅊ퓨" localSheetId="6" hidden="1">#REF!</definedName>
    <definedName name="ㅁㅈㄷㅅㅂㄱ흎ㅊ퓨" hidden="1">#REF!</definedName>
    <definedName name="ㅁㅊㅇㅍㅁㄴㅇㄻㄴㅇㄹ" localSheetId="10" hidden="1">#REF!</definedName>
    <definedName name="ㅁㅊㅇㅍㅁㄴㅇㄻㄴㅇㄹ" localSheetId="11" hidden="1">#REF!</definedName>
    <definedName name="ㅁㅊㅇㅍㅁㄴㅇㄻㄴㅇㄹ" localSheetId="13" hidden="1">#REF!</definedName>
    <definedName name="ㅁㅊㅇㅍㅁㄴㅇㄻㄴㅇㄹ" localSheetId="5" hidden="1">#REF!</definedName>
    <definedName name="ㅁㅊㅇㅍㅁㄴㅇㄻㄴㅇㄹ" localSheetId="6" hidden="1">#REF!</definedName>
    <definedName name="ㅁㅊㅇㅍㅁㄴㅇㄻㄴㅇㄹ" hidden="1">#REF!</definedName>
    <definedName name="마">[8]날개벽!$V$25</definedName>
    <definedName name="매" localSheetId="10" hidden="1">#REF!</definedName>
    <definedName name="매" localSheetId="11" hidden="1">#REF!</definedName>
    <definedName name="매" localSheetId="13" hidden="1">#REF!</definedName>
    <definedName name="매" localSheetId="5" hidden="1">#REF!</definedName>
    <definedName name="매" localSheetId="6" hidden="1">#REF!</definedName>
    <definedName name="매" hidden="1">#REF!</definedName>
    <definedName name="매크로11">[24]!매크로11</definedName>
    <definedName name="매크로4">[24]C.배수관공!매크로4</definedName>
    <definedName name="머캐덤10경">#REF!</definedName>
    <definedName name="머캐덤10노">#REF!</definedName>
    <definedName name="머캐덤10재">#REF!</definedName>
    <definedName name="머캐덤8경">#REF!</definedName>
    <definedName name="머캐덤8노">#REF!</definedName>
    <definedName name="머캐덤8재">#REF!</definedName>
    <definedName name="머캐덤경">#REF!</definedName>
    <definedName name="머캐덤노">#REF!</definedName>
    <definedName name="머캐덤롤러8의10톤">#REF!</definedName>
    <definedName name="머캐덤재">#REF!</definedName>
    <definedName name="면벽집">[25]!일위코드입력매크로</definedName>
    <definedName name="모래운반경">#REF!</definedName>
    <definedName name="모래운반노">#REF!</definedName>
    <definedName name="모래운반재">#REF!</definedName>
    <definedName name="모르터1노">#REF!</definedName>
    <definedName name="모르터2노">#REF!</definedName>
    <definedName name="모르터3노">#REF!</definedName>
    <definedName name="모르터노">#REF!</definedName>
    <definedName name="못">#REF!</definedName>
    <definedName name="무선안테나공">#REF!</definedName>
    <definedName name="무수축몰탈">#REF!</definedName>
    <definedName name="무수축콘크리트">#REF!</definedName>
    <definedName name="문양노">#REF!</definedName>
    <definedName name="물량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물량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물탱크5500L">#REF!</definedName>
    <definedName name="물탱크경">#REF!</definedName>
    <definedName name="물탱크노">#REF!</definedName>
    <definedName name="물탱크재">#REF!</definedName>
    <definedName name="물푸경">#REF!</definedName>
    <definedName name="물푸노">#REF!</definedName>
    <definedName name="물푸재">#REF!</definedName>
    <definedName name="미이" localSheetId="10" hidden="1">#REF!</definedName>
    <definedName name="미이" localSheetId="11" hidden="1">#REF!</definedName>
    <definedName name="미이" localSheetId="13" hidden="1">#REF!</definedName>
    <definedName name="미이" localSheetId="5" hidden="1">#REF!</definedName>
    <definedName name="미이" localSheetId="6" hidden="1">#REF!</definedName>
    <definedName name="미이" hidden="1">#REF!</definedName>
    <definedName name="믹서경">#REF!</definedName>
    <definedName name="믹서노">#REF!</definedName>
    <definedName name="믹서재">#REF!</definedName>
    <definedName name="ㅂㄷ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ㅁㅂㅁㅂㅁㅂㅁㅂㅁ" localSheetId="18" hidden="1">{"'중기작업1'!$A$1:$V$18"}</definedName>
    <definedName name="ㅂㅁㅂㅁㅂㅁㅂㅁㅂㅁ" hidden="1">{"'중기작업1'!$A$1:$V$18"}</definedName>
    <definedName name="ㅂㅂㅂ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32" hidden="1">{"'중기작업1'!$A$1:$V$18"}</definedName>
    <definedName name="ㅂㅂㅂㅂㅂ" localSheetId="18" hidden="1">{"'중기작업1'!$A$1:$V$18"}</definedName>
    <definedName name="ㅂㅂㅂㅂㅂ" hidden="1">{"'중기작업1'!$A$1:$V$18"}</definedName>
    <definedName name="ㅂㅍ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>[8]날개벽!$W$25</definedName>
    <definedName name="바닥고르기노">'[11]1.일위대가'!#REF!</definedName>
    <definedName name="바주히">[26]!수식입력매크로</definedName>
    <definedName name="박">[27]!일위코드입력매크로</definedName>
    <definedName name="박리제">#REF!</definedName>
    <definedName name="박준희">[26]!일위화면복귀매크로</definedName>
    <definedName name="반사경노">#REF!</definedName>
    <definedName name="반사경지주노">#REF!</definedName>
    <definedName name="방수액">#REF!</definedName>
    <definedName name="방음벽">#REF!</definedName>
    <definedName name="방진고무50">#REF!</definedName>
    <definedName name="방호벽">#REF!</definedName>
    <definedName name="방화문">#REF!</definedName>
    <definedName name="배" localSheetId="10" hidden="1">#REF!</definedName>
    <definedName name="배" localSheetId="11" hidden="1">#REF!</definedName>
    <definedName name="배" localSheetId="13" hidden="1">#REF!</definedName>
    <definedName name="배" localSheetId="5" hidden="1">#REF!</definedName>
    <definedName name="배" localSheetId="6" hidden="1">#REF!</definedName>
    <definedName name="배" hidden="1">#REF!</definedName>
    <definedName name="배수관" localSheetId="18" hidden="1">{"'결과(하)'!$L$24"}</definedName>
    <definedName name="배수관" hidden="1">{"'결과(하)'!$L$24"}</definedName>
    <definedName name="배수로" localSheetId="18" hidden="1">{"'중기작업1'!$A$1:$V$18"}</definedName>
    <definedName name="배수로" hidden="1">{"'중기작업1'!$A$1:$V$18"}</definedName>
    <definedName name="배수로총집계" localSheetId="32" hidden="1">{"'중기작업1'!$A$1:$V$18"}</definedName>
    <definedName name="배수로총집계" localSheetId="18" hidden="1">{"'중기작업1'!$A$1:$V$18"}</definedName>
    <definedName name="배수로총집계" hidden="1">{"'중기작업1'!$A$1:$V$18"}</definedName>
    <definedName name="배전활선전공">#REF!</definedName>
    <definedName name="백호0.4경">#REF!</definedName>
    <definedName name="백호0.4노">#REF!</definedName>
    <definedName name="백호0.4재">#REF!</definedName>
    <definedName name="백호0.7경">#REF!</definedName>
    <definedName name="백호0.7노">#REF!</definedName>
    <definedName name="백호0.7재">#REF!</definedName>
    <definedName name="백호우BH07">#REF!</definedName>
    <definedName name="벌목공">#REF!</definedName>
    <definedName name="벽돌">#REF!</definedName>
    <definedName name="벽돌제작공">#REF!</definedName>
    <definedName name="보도" localSheetId="18" hidden="1">{#N/A,#N/A,TRUE,"총괄"}</definedName>
    <definedName name="보도" hidden="1">{#N/A,#N/A,TRUE,"총괄"}</definedName>
    <definedName name="보링공_지질조사">#REF!</definedName>
    <definedName name="보안공">#REF!</definedName>
    <definedName name="보온공">#REF!</definedName>
    <definedName name="보조기층포설경">#REF!</definedName>
    <definedName name="보조기층포설노">#REF!</definedName>
    <definedName name="보조기층포설재">#REF!</definedName>
    <definedName name="보통선원">#REF!</definedName>
    <definedName name="보통인부">[1]노임단가!$E$90</definedName>
    <definedName name="보통인부1">'[14]노임단가 (2)'!$F$26</definedName>
    <definedName name="보통인부2">'[14]노임단가 (2)'!$F$26</definedName>
    <definedName name="보호블럭_육교용_기초">#REF!</definedName>
    <definedName name="보호블럭_육교용_도수로">#REF!</definedName>
    <definedName name="보호블럭_하천용_기초">#REF!</definedName>
    <definedName name="보호블럭_하천용_도수로">#REF!</definedName>
    <definedName name="보호블록_육교용_기초">#REF!</definedName>
    <definedName name="복사" localSheetId="10" hidden="1">#REF!</definedName>
    <definedName name="복사" localSheetId="11" hidden="1">#REF!</definedName>
    <definedName name="복사" localSheetId="13" hidden="1">#REF!</definedName>
    <definedName name="복사" localSheetId="5" hidden="1">#REF!</definedName>
    <definedName name="복사" localSheetId="6" hidden="1">#REF!</definedName>
    <definedName name="복사" hidden="1">#REF!</definedName>
    <definedName name="복통" localSheetId="18" hidden="1">{"'중기작업1'!$A$1:$V$18"}</definedName>
    <definedName name="복통" hidden="1">{"'중기작업1'!$A$1:$V$18"}</definedName>
    <definedName name="볼트">#REF!</definedName>
    <definedName name="부대공">#REF!</definedName>
    <definedName name="분기" localSheetId="10" hidden="1">#REF!</definedName>
    <definedName name="분기" localSheetId="11" hidden="1">#REF!</definedName>
    <definedName name="분기" localSheetId="13" hidden="1">#REF!</definedName>
    <definedName name="분기" localSheetId="5" hidden="1">#REF!</definedName>
    <definedName name="분기" localSheetId="6" hidden="1">#REF!</definedName>
    <definedName name="분기" hidden="1">#REF!</definedName>
    <definedName name="분수공" localSheetId="18" hidden="1">{"'중기작업1'!$A$1:$V$18"}</definedName>
    <definedName name="분수공" hidden="1">{"'중기작업1'!$A$1:$V$18"}</definedName>
    <definedName name="브레이커0.4경">#REF!</definedName>
    <definedName name="브레이커0.7경">#REF!</definedName>
    <definedName name="브레이커경">#REF!</definedName>
    <definedName name="비겁" localSheetId="10" hidden="1">#REF!</definedName>
    <definedName name="비겁" localSheetId="11" hidden="1">#REF!</definedName>
    <definedName name="비겁" localSheetId="13" hidden="1">#REF!</definedName>
    <definedName name="비겁" localSheetId="5" hidden="1">#REF!</definedName>
    <definedName name="비겁" localSheetId="6" hidden="1">#REF!</definedName>
    <definedName name="비겁" hidden="1">#REF!</definedName>
    <definedName name="비닐">#REF!</definedName>
    <definedName name="비목1">#REF!</definedName>
    <definedName name="비목2">#REF!</definedName>
    <definedName name="비목3">#REF!</definedName>
    <definedName name="비목4">#REF!</definedName>
    <definedName name="ㅄ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사">[8]날개벽!$X$25</definedName>
    <definedName name="사랑" localSheetId="10" hidden="1">#REF!</definedName>
    <definedName name="사랑" localSheetId="11" hidden="1">#REF!</definedName>
    <definedName name="사랑" localSheetId="13" hidden="1">#REF!</definedName>
    <definedName name="사랑" localSheetId="18" hidden="1">#REF!</definedName>
    <definedName name="사랑" localSheetId="5" hidden="1">#REF!</definedName>
    <definedName name="사랑" localSheetId="6" hidden="1">#REF!</definedName>
    <definedName name="사랑" hidden="1">#REF!</definedName>
    <definedName name="사석채움">#REF!</definedName>
    <definedName name="사타" localSheetId="10" hidden="1">#REF!</definedName>
    <definedName name="사타" localSheetId="11" hidden="1">#REF!</definedName>
    <definedName name="사타" localSheetId="13" hidden="1">#REF!</definedName>
    <definedName name="사타" localSheetId="5" hidden="1">#REF!</definedName>
    <definedName name="사타" localSheetId="6" hidden="1">#REF!</definedName>
    <definedName name="사타" hidden="1">#REF!</definedName>
    <definedName name="산서" localSheetId="10" hidden="1">#REF!</definedName>
    <definedName name="산서" localSheetId="11" hidden="1">#REF!</definedName>
    <definedName name="산서" localSheetId="13" hidden="1">#REF!</definedName>
    <definedName name="산서" localSheetId="5" hidden="1">#REF!</definedName>
    <definedName name="산서" localSheetId="6" hidden="1">#REF!</definedName>
    <definedName name="산서" hidden="1">#REF!</definedName>
    <definedName name="산소">#REF!</definedName>
    <definedName name="산재보험료율">[9]제경비율!$E$6</definedName>
    <definedName name="상">[5]!일위코드입력매크로</definedName>
    <definedName name="상대" localSheetId="10" hidden="1">#REF!</definedName>
    <definedName name="상대" localSheetId="11" hidden="1">#REF!</definedName>
    <definedName name="상대" localSheetId="13" hidden="1">#REF!</definedName>
    <definedName name="상대" localSheetId="5" hidden="1">#REF!</definedName>
    <definedName name="상대" localSheetId="6" hidden="1">#REF!</definedName>
    <definedName name="상대" hidden="1">#REF!</definedName>
    <definedName name="상수도단위">[15]!일위코드입력매크로</definedName>
    <definedName name="새시공">#REF!</definedName>
    <definedName name="새이" localSheetId="10" hidden="1">#REF!</definedName>
    <definedName name="새이" localSheetId="11" hidden="1">#REF!</definedName>
    <definedName name="새이" localSheetId="13" hidden="1">#REF!</definedName>
    <definedName name="새이" localSheetId="5" hidden="1">#REF!</definedName>
    <definedName name="새이" localSheetId="6" hidden="1">#REF!</definedName>
    <definedName name="새이" hidden="1">#REF!</definedName>
    <definedName name="석축">#REF!</definedName>
    <definedName name="석축단위수량">[28]!수식입력매크로</definedName>
    <definedName name="석축단위수량1">[28]!일위규격매크로</definedName>
    <definedName name="선부">#REF!</definedName>
    <definedName name="설계설명" localSheetId="10" hidden="1">#REF!</definedName>
    <definedName name="설계설명" localSheetId="11" hidden="1">#REF!</definedName>
    <definedName name="설계설명" localSheetId="13" hidden="1">#REF!</definedName>
    <definedName name="설계설명" localSheetId="5" hidden="1">#REF!</definedName>
    <definedName name="설계설명" localSheetId="6" hidden="1">#REF!</definedName>
    <definedName name="설계설명" hidden="1">#REF!</definedName>
    <definedName name="설명판">#REF!</definedName>
    <definedName name="설비" localSheetId="18" hidden="1">{#N/A,#N/A,TRUE,"960318-1";#N/A,#N/A,TRUE,"960318-2";#N/A,#N/A,TRUE,"960318-3"}</definedName>
    <definedName name="설비" hidden="1">{#N/A,#N/A,TRUE,"960318-1";#N/A,#N/A,TRUE,"960318-2";#N/A,#N/A,TRUE,"960318-3"}</definedName>
    <definedName name="설비1" localSheetId="18" hidden="1">{#N/A,#N/A,TRUE,"960318-1";#N/A,#N/A,TRUE,"960318-2";#N/A,#N/A,TRUE,"960318-3"}</definedName>
    <definedName name="설비1" hidden="1">{#N/A,#N/A,TRUE,"960318-1";#N/A,#N/A,TRUE,"960318-2";#N/A,#N/A,TRUE,"960318-3"}</definedName>
    <definedName name="성도" localSheetId="18" hidden="1">{#N/A,#N/A,TRUE,"960318-1";#N/A,#N/A,TRUE,"960318-2";#N/A,#N/A,TRUE,"960318-3"}</definedName>
    <definedName name="성도" hidden="1">{#N/A,#N/A,TRUE,"960318-1";#N/A,#N/A,TRUE,"960318-2";#N/A,#N/A,TRUE,"960318-3"}</definedName>
    <definedName name="성토0.4경">#REF!</definedName>
    <definedName name="성토0.4노">#REF!</definedName>
    <definedName name="성토0.4재">#REF!</definedName>
    <definedName name="성토0.7경">#REF!</definedName>
    <definedName name="성토0.7노">#REF!</definedName>
    <definedName name="성토0.7재">#REF!</definedName>
    <definedName name="셔갸9">BlankMacro1</definedName>
    <definedName name="소" localSheetId="10" hidden="1">#REF!</definedName>
    <definedName name="소" localSheetId="11" hidden="1">#REF!</definedName>
    <definedName name="소" localSheetId="13" hidden="1">#REF!</definedName>
    <definedName name="소" localSheetId="5" hidden="1">#REF!</definedName>
    <definedName name="소" localSheetId="6" hidden="1">#REF!</definedName>
    <definedName name="소" hidden="1">#REF!</definedName>
    <definedName name="송전전공">#REF!</definedName>
    <definedName name="송전활선전공">#REF!</definedName>
    <definedName name="쇼">BlankMacro1</definedName>
    <definedName name="수" hidden="1">#N/A</definedName>
    <definedName name="수식입력매크로">[29]!수식입력매크로</definedName>
    <definedName name="수지" localSheetId="18" hidden="1">{#N/A,#N/A,TRUE,"총괄"}</definedName>
    <definedName name="수지" hidden="1">{#N/A,#N/A,TRUE,"총괄"}</definedName>
    <definedName name="숙박비">[10]설계기준!#REF!</definedName>
    <definedName name="순공사경비">#REF!</definedName>
    <definedName name="순공사노무비">#REF!</definedName>
    <definedName name="순공사재료비">#REF!</definedName>
    <definedName name="시공측량사">#REF!</definedName>
    <definedName name="시공측량사조수">#REF!</definedName>
    <definedName name="시멘트">[16]물집!#REF!</definedName>
    <definedName name="시멘트운반경">#REF!</definedName>
    <definedName name="시험보조수">#REF!</definedName>
    <definedName name="시험사1급">#REF!</definedName>
    <definedName name="시험사2급">#REF!</definedName>
    <definedName name="식비">[10]설계기준!#REF!</definedName>
    <definedName name="신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신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신고서">BlankMacro1</definedName>
    <definedName name="신너">#REF!</definedName>
    <definedName name="신화" localSheetId="18" hidden="1">{#N/A,#N/A,TRUE,"960318-1";#N/A,#N/A,TRUE,"960318-2";#N/A,#N/A,TRUE,"960318-3"}</definedName>
    <definedName name="신화" hidden="1">{#N/A,#N/A,TRUE,"960318-1";#N/A,#N/A,TRUE,"960318-2";#N/A,#N/A,TRUE,"960318-3"}</definedName>
    <definedName name="ㅇ">BlankMacro1</definedName>
    <definedName name="ㅇㄴ" localSheetId="18" hidden="1">{"'중기작업1'!$A$1:$V$18"}</definedName>
    <definedName name="ㅇㄴ" hidden="1">{"'중기작업1'!$A$1:$V$18"}</definedName>
    <definedName name="ㅇㄹ" localSheetId="18" hidden="1">'[30]98수문일위'!$A$1:$P$2004</definedName>
    <definedName name="ㅇㄹ" hidden="1">'[30]98수문일위'!$A$1:$P$2004</definedName>
    <definedName name="ㅇㄻㄴㅇㄻㄴㅇㄹ" localSheetId="10" hidden="1">#REF!</definedName>
    <definedName name="ㅇㄻㄴㅇㄻㄴㅇㄹ" localSheetId="11" hidden="1">#REF!</definedName>
    <definedName name="ㅇㄻㄴㅇㄻㄴㅇㄹ" localSheetId="13" hidden="1">#REF!</definedName>
    <definedName name="ㅇㄻㄴㅇㄻㄴㅇㄹ" localSheetId="18" hidden="1">#REF!</definedName>
    <definedName name="ㅇㄻㄴㅇㄻㄴㅇㄹ" localSheetId="5" hidden="1">#REF!</definedName>
    <definedName name="ㅇㄻㄴㅇㄻㄴㅇㄹ" localSheetId="6" hidden="1">#REF!</definedName>
    <definedName name="ㅇㄻㄴㅇㄻㄴㅇㄹ" hidden="1">#REF!</definedName>
    <definedName name="ㅇㅀㄴ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ㅁㄴㅇ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ㅇㅁㄴㅇ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ㅇㅇ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ㅇ" localSheetId="32" hidden="1">{"'중기작업1'!$A$1:$V$18"}</definedName>
    <definedName name="ㅇㅇㅇ" localSheetId="18" hidden="1">{"'중기작업1'!$A$1:$V$18"}</definedName>
    <definedName name="ㅇㅇㅇ" hidden="1">{"'중기작업1'!$A$1:$V$18"}</definedName>
    <definedName name="ㅇㅇㅇㅇㅇ" localSheetId="18" hidden="1">{"'중기작업1'!$A$1:$V$18"}</definedName>
    <definedName name="ㅇㅇㅇㅇㅇ" hidden="1">{"'중기작업1'!$A$1:$V$18"}</definedName>
    <definedName name="ㅇㅇㅇㅇㅇㅇㅇ" localSheetId="32" hidden="1">{"'중기작업1'!$A$1:$V$18"}</definedName>
    <definedName name="ㅇㅇㅇㅇㅇㅇㅇ" localSheetId="18" hidden="1">{"'중기작업1'!$A$1:$V$18"}</definedName>
    <definedName name="ㅇㅇㅇㅇㅇㅇㅇ" hidden="1">{"'중기작업1'!$A$1:$V$18"}</definedName>
    <definedName name="ㅇㅈㄷㅄㅂㅈㄷㄱ" localSheetId="10" hidden="1">#REF!</definedName>
    <definedName name="ㅇㅈㄷㅄㅂㅈㄷㄱ" localSheetId="11" hidden="1">#REF!</definedName>
    <definedName name="ㅇㅈㄷㅄㅂㅈㄷㄱ" localSheetId="13" hidden="1">#REF!</definedName>
    <definedName name="ㅇㅈㄷㅄㅂㅈㄷㄱ" localSheetId="5" hidden="1">#REF!</definedName>
    <definedName name="ㅇㅈㄷㅄㅂㅈㄷㄱ" localSheetId="6" hidden="1">#REF!</definedName>
    <definedName name="ㅇㅈㄷㅄㅂㅈㄷㄱ" hidden="1">#REF!</definedName>
    <definedName name="ㅇㅈㅇㅈㅇㅈㅇㅈㅇㅈ" localSheetId="18" hidden="1">{"'중기작업1'!$A$1:$V$18"}</definedName>
    <definedName name="ㅇㅈㅇㅈㅇㅈㅇㅈㅇㅈ" hidden="1">{"'중기작업1'!$A$1:$V$18"}</definedName>
    <definedName name="아니오" localSheetId="10" hidden="1">#REF!</definedName>
    <definedName name="아니오" localSheetId="11" hidden="1">#REF!</definedName>
    <definedName name="아니오" localSheetId="13" hidden="1">#REF!</definedName>
    <definedName name="아니오" localSheetId="5" hidden="1">#REF!</definedName>
    <definedName name="아니오" localSheetId="6" hidden="1">#REF!</definedName>
    <definedName name="아니오" hidden="1">#REF!</definedName>
    <definedName name="아세틸렌">#REF!</definedName>
    <definedName name="아스콘">#REF!</definedName>
    <definedName name="아스콘중기운반경">#REF!</definedName>
    <definedName name="아스콘중기운반노">#REF!</definedName>
    <definedName name="아스콘중기운반재">#REF!</definedName>
    <definedName name="아스콘포설경">#REF!</definedName>
    <definedName name="아스콘포설노">#REF!</definedName>
    <definedName name="아스콘포설재">#REF!</definedName>
    <definedName name="아스팔트디스트리뷰터3800L">#REF!</definedName>
    <definedName name="아스팔트믹싱플랜트80Ton">#REF!</definedName>
    <definedName name="아스팔트운반경">#REF!</definedName>
    <definedName name="아스팔트페이버3M">#REF!</definedName>
    <definedName name="아아" localSheetId="10" hidden="1">#REF!</definedName>
    <definedName name="아아" localSheetId="11" hidden="1">#REF!</definedName>
    <definedName name="아아" localSheetId="13" hidden="1">#REF!</definedName>
    <definedName name="아아" localSheetId="5" hidden="1">#REF!</definedName>
    <definedName name="아아" localSheetId="6" hidden="1">#REF!</definedName>
    <definedName name="아아" hidden="1">#REF!</definedName>
    <definedName name="안전관리비율">[9]제경비율!$E$8</definedName>
    <definedName name="암거공">#REF!</definedName>
    <definedName name="암거재료집계" localSheetId="32" hidden="1">{"'중기작업1'!$A$1:$V$18"}</definedName>
    <definedName name="암거재료집계" localSheetId="18" hidden="1">{"'중기작업1'!$A$1:$V$18"}</definedName>
    <definedName name="암거재료집계" hidden="1">{"'중기작업1'!$A$1:$V$18"}</definedName>
    <definedName name="앞성토">#REF!</definedName>
    <definedName name="애" localSheetId="10" hidden="1">#REF!</definedName>
    <definedName name="애" localSheetId="11" hidden="1">#REF!</definedName>
    <definedName name="애" localSheetId="13" hidden="1">#REF!</definedName>
    <definedName name="애" localSheetId="5" hidden="1">#REF!</definedName>
    <definedName name="애" localSheetId="6" hidden="1">#REF!</definedName>
    <definedName name="애" hidden="1">#REF!</definedName>
    <definedName name="야면석경">#REF!</definedName>
    <definedName name="야면석노">#REF!</definedName>
    <definedName name="야면석재">#REF!</definedName>
    <definedName name="야면석채집">#REF!</definedName>
    <definedName name="양">[12]!수식입력매크로</definedName>
    <definedName name="양식" localSheetId="18" hidden="1">{"'중기작업1'!$A$1:$V$18"}</definedName>
    <definedName name="양식" hidden="1">{"'중기작업1'!$A$1:$V$18"}</definedName>
    <definedName name="어름" localSheetId="10" hidden="1">#REF!</definedName>
    <definedName name="어름" localSheetId="11" hidden="1">#REF!</definedName>
    <definedName name="어름" localSheetId="13" hidden="1">#REF!</definedName>
    <definedName name="어름" localSheetId="5" hidden="1">#REF!</definedName>
    <definedName name="어름" localSheetId="6" hidden="1">#REF!</definedName>
    <definedName name="어름" hidden="1">#REF!</definedName>
    <definedName name="어전" localSheetId="18" hidden="1">{"'결과(하)'!$L$24"}</definedName>
    <definedName name="어전" hidden="1">{"'결과(하)'!$L$24"}</definedName>
    <definedName name="엘10">[16]물집!#REF!</definedName>
    <definedName name="엘15">[16]물집!#REF!</definedName>
    <definedName name="엘20">[16]물집!#REF!</definedName>
    <definedName name="엘25">[16]물집!#REF!</definedName>
    <definedName name="엘30">[16]물집!#REF!</definedName>
    <definedName name="엘40">[16]물집!#REF!</definedName>
    <definedName name="여비">[10]설계기준!#REF!</definedName>
    <definedName name="연금보험료율">[9]제경비율!$E$16</definedName>
    <definedName name="연마공">#REF!</definedName>
    <definedName name="연마지">#REF!</definedName>
    <definedName name="연장">[10]설계기준!#REF!</definedName>
    <definedName name="영상" localSheetId="18" hidden="1">{#N/A,#N/A,TRUE,"960318-1";#N/A,#N/A,TRUE,"960318-2";#N/A,#N/A,TRUE,"960318-3"}</definedName>
    <definedName name="영상" hidden="1">{#N/A,#N/A,TRUE,"960318-1";#N/A,#N/A,TRUE,"960318-2";#N/A,#N/A,TRUE,"960318-3"}</definedName>
    <definedName name="영상1" localSheetId="18" hidden="1">{#N/A,#N/A,TRUE,"960318-1";#N/A,#N/A,TRUE,"960318-2";#N/A,#N/A,TRUE,"960318-3"}</definedName>
    <definedName name="영상1" hidden="1">{#N/A,#N/A,TRUE,"960318-1";#N/A,#N/A,TRUE,"960318-2";#N/A,#N/A,TRUE,"960318-3"}</definedName>
    <definedName name="예" localSheetId="10" hidden="1">#REF!</definedName>
    <definedName name="예" localSheetId="11" hidden="1">#REF!</definedName>
    <definedName name="예" localSheetId="13" hidden="1">#REF!</definedName>
    <definedName name="예" localSheetId="5" hidden="1">#REF!</definedName>
    <definedName name="예" localSheetId="6" hidden="1">#REF!</definedName>
    <definedName name="예" hidden="1">#REF!</definedName>
    <definedName name="예산서" localSheetId="10" hidden="1">#REF!</definedName>
    <definedName name="예산서" localSheetId="11" hidden="1">#REF!</definedName>
    <definedName name="예산서" localSheetId="13" hidden="1">#REF!</definedName>
    <definedName name="예산서" localSheetId="5" hidden="1">#REF!</definedName>
    <definedName name="예산서" localSheetId="6" hidden="1">#REF!</definedName>
    <definedName name="예산서" hidden="1">#REF!</definedName>
    <definedName name="예산서1" localSheetId="10" hidden="1">#REF!</definedName>
    <definedName name="예산서1" localSheetId="11" hidden="1">#REF!</definedName>
    <definedName name="예산서1" localSheetId="13" hidden="1">#REF!</definedName>
    <definedName name="예산서1" localSheetId="5" hidden="1">#REF!</definedName>
    <definedName name="예산서1" localSheetId="6" hidden="1">#REF!</definedName>
    <definedName name="예산서1" hidden="1">#REF!</definedName>
    <definedName name="오" localSheetId="7">BlankMacro1</definedName>
    <definedName name="오" hidden="1">#N/A</definedName>
    <definedName name="오오오">#REF!</definedName>
    <definedName name="옹">[31]!수식입력매크로</definedName>
    <definedName name="옹벽공">#REF!</definedName>
    <definedName name="와이어메쉬">[16]물집!#REF!</definedName>
    <definedName name="왜" localSheetId="10" hidden="1">#REF!</definedName>
    <definedName name="왜" localSheetId="11" hidden="1">#REF!</definedName>
    <definedName name="왜" localSheetId="13" hidden="1">#REF!</definedName>
    <definedName name="왜" localSheetId="5" hidden="1">#REF!</definedName>
    <definedName name="왜" localSheetId="6" hidden="1">#REF!</definedName>
    <definedName name="왜" hidden="1">#REF!</definedName>
    <definedName name="용접공">#REF!</definedName>
    <definedName name="용접공_철도">#REF!</definedName>
    <definedName name="용접노">#REF!</definedName>
    <definedName name="용접재">#REF!</definedName>
    <definedName name="우리나라" localSheetId="18" hidden="1">{"'제조(순번)'!$A$386:$A$387","'제조(순번)'!$A$1:$H$399"}</definedName>
    <definedName name="우리나라" hidden="1">{"'제조(순번)'!$A$386:$A$387","'제조(순번)'!$A$1:$H$399"}</definedName>
    <definedName name="운반차운전사">#REF!</definedName>
    <definedName name="원남내역" localSheetId="10" hidden="1">#REF!</definedName>
    <definedName name="원남내역" localSheetId="11" hidden="1">#REF!</definedName>
    <definedName name="원남내역" localSheetId="13" hidden="1">#REF!</definedName>
    <definedName name="원남내역" localSheetId="5" hidden="1">#REF!</definedName>
    <definedName name="원남내역" localSheetId="6" hidden="1">#REF!</definedName>
    <definedName name="원남내역" hidden="1">#REF!</definedName>
    <definedName name="위치">#REF!</definedName>
    <definedName name="유로폼바닥경">#REF!</definedName>
    <definedName name="유로폼바닥노">#REF!</definedName>
    <definedName name="유로폼바닥재">#REF!</definedName>
    <definedName name="유로폼벽경">#REF!</definedName>
    <definedName name="유로폼벽노">#REF!</definedName>
    <definedName name="유로폼벽재">#REF!</definedName>
    <definedName name="유리공">#REF!</definedName>
    <definedName name="유입공" localSheetId="18" hidden="1">{"'결과(하)'!$L$24"}</definedName>
    <definedName name="유입공" hidden="1">{"'결과(하)'!$L$24"}</definedName>
    <definedName name="으치" localSheetId="10" hidden="1">#REF!</definedName>
    <definedName name="으치" localSheetId="11" hidden="1">#REF!</definedName>
    <definedName name="으치" localSheetId="13" hidden="1">#REF!</definedName>
    <definedName name="으치" localSheetId="5" hidden="1">#REF!</definedName>
    <definedName name="으치" localSheetId="6" hidden="1">#REF!</definedName>
    <definedName name="으치" hidden="1">#REF!</definedName>
    <definedName name="이15">[16]물집!#REF!</definedName>
    <definedName name="이20">[16]물집!#REF!</definedName>
    <definedName name="이25">[16]물집!#REF!</definedName>
    <definedName name="이30">[16]물집!#REF!</definedName>
    <definedName name="이40">[16]물집!#REF!</definedName>
    <definedName name="이름" localSheetId="10" hidden="1">#REF!</definedName>
    <definedName name="이름" localSheetId="11" hidden="1">#REF!</definedName>
    <definedName name="이름" localSheetId="13" hidden="1">#REF!</definedName>
    <definedName name="이름" localSheetId="5" hidden="1">#REF!</definedName>
    <definedName name="이름" localSheetId="6" hidden="1">#REF!</definedName>
    <definedName name="이름" hidden="1">#REF!</definedName>
    <definedName name="이릉" localSheetId="10" hidden="1">#REF!</definedName>
    <definedName name="이릉" localSheetId="11" hidden="1">#REF!</definedName>
    <definedName name="이릉" localSheetId="13" hidden="1">#REF!</definedName>
    <definedName name="이릉" localSheetId="5" hidden="1">#REF!</definedName>
    <definedName name="이릉" localSheetId="6" hidden="1">#REF!</definedName>
    <definedName name="이릉" hidden="1">#REF!</definedName>
    <definedName name="이미" localSheetId="10" hidden="1">#REF!</definedName>
    <definedName name="이미" localSheetId="11" hidden="1">#REF!</definedName>
    <definedName name="이미" localSheetId="13" hidden="1">#REF!</definedName>
    <definedName name="이미" localSheetId="5" hidden="1">#REF!</definedName>
    <definedName name="이미" localSheetId="6" hidden="1">#REF!</definedName>
    <definedName name="이미" hidden="1">#REF!</definedName>
    <definedName name="이미리" localSheetId="10" hidden="1">#REF!</definedName>
    <definedName name="이미리" localSheetId="11" hidden="1">#REF!</definedName>
    <definedName name="이미리" localSheetId="13" hidden="1">#REF!</definedName>
    <definedName name="이미리" localSheetId="5" hidden="1">#REF!</definedName>
    <definedName name="이미리" localSheetId="6" hidden="1">#REF!</definedName>
    <definedName name="이미리" hidden="1">#REF!</definedName>
    <definedName name="이민상" localSheetId="10" hidden="1">#REF!</definedName>
    <definedName name="이민상" localSheetId="11" hidden="1">#REF!</definedName>
    <definedName name="이민상" localSheetId="13" hidden="1">#REF!</definedName>
    <definedName name="이민상" localSheetId="5" hidden="1">#REF!</definedName>
    <definedName name="이민상" localSheetId="6" hidden="1">#REF!</definedName>
    <definedName name="이민상" hidden="1">#REF!</definedName>
    <definedName name="인구" localSheetId="10" hidden="1">#REF!</definedName>
    <definedName name="인구" localSheetId="11" hidden="1">#REF!</definedName>
    <definedName name="인구" localSheetId="13" hidden="1">#REF!</definedName>
    <definedName name="인구" localSheetId="5" hidden="1">#REF!</definedName>
    <definedName name="인구" localSheetId="6" hidden="1">#REF!</definedName>
    <definedName name="인구" hidden="1">#REF!</definedName>
    <definedName name="인력되메우기">#REF!</definedName>
    <definedName name="인력터파기">#REF!</definedName>
    <definedName name="인부">#REF!</definedName>
    <definedName name="일" hidden="1">#N/A</definedName>
    <definedName name="일반용접공">[1]노임단가!$E$118</definedName>
    <definedName name="일보">BlankMacro1</definedName>
    <definedName name="일위규격매크로">[29]!일위규격매크로</definedName>
    <definedName name="일위코드입력매크로">[29]!일위코드입력매크로</definedName>
    <definedName name="일위화면복귀매크로">[29]!일위화면복귀매크로</definedName>
    <definedName name="입력" localSheetId="10" hidden="1">#REF!</definedName>
    <definedName name="입력" localSheetId="11" hidden="1">#REF!</definedName>
    <definedName name="입력" localSheetId="13" hidden="1">#REF!</definedName>
    <definedName name="입력" localSheetId="5" hidden="1">#REF!</definedName>
    <definedName name="입력" localSheetId="6" hidden="1">#REF!</definedName>
    <definedName name="입력" hidden="1">#REF!</definedName>
    <definedName name="입찰금액안" hidden="1">#N/A</definedName>
    <definedName name="ㅈㄵㄵㄵㄴㄵㄵㄴ" localSheetId="18" hidden="1">{"'중기작업1'!$A$1:$V$18"}</definedName>
    <definedName name="ㅈㄵㄵㄵㄴㄵㄵㄴ" hidden="1">{"'중기작업1'!$A$1:$V$18"}</definedName>
    <definedName name="ㅈㄷㄻㅇㄹ" localSheetId="10" hidden="1">#REF!</definedName>
    <definedName name="ㅈㄷㄻㅇㄹ" localSheetId="11" hidden="1">#REF!</definedName>
    <definedName name="ㅈㄷㄻㅇㄹ" localSheetId="13" hidden="1">#REF!</definedName>
    <definedName name="ㅈㄷㄻㅇㄹ" localSheetId="5" hidden="1">#REF!</definedName>
    <definedName name="ㅈㄷㄻㅇㄹ" localSheetId="6" hidden="1">#REF!</definedName>
    <definedName name="ㅈㄷㄻㅇㄹ" hidden="1">#REF!</definedName>
    <definedName name="ㅈㄷㄻㅈ" localSheetId="10" hidden="1">#REF!</definedName>
    <definedName name="ㅈㄷㄻㅈ" localSheetId="11" hidden="1">#REF!</definedName>
    <definedName name="ㅈㄷㄻㅈ" localSheetId="13" hidden="1">#REF!</definedName>
    <definedName name="ㅈㄷㄻㅈ" localSheetId="5" hidden="1">#REF!</definedName>
    <definedName name="ㅈㄷㄻㅈ" localSheetId="6" hidden="1">#REF!</definedName>
    <definedName name="ㅈㄷㄻㅈ" hidden="1">#REF!</definedName>
    <definedName name="ㅈㅈㅈㅈㅈ" localSheetId="18" hidden="1">{"'중기작업1'!$A$1:$V$18"}</definedName>
    <definedName name="ㅈㅈㅈㅈㅈ" hidden="1">{"'중기작업1'!$A$1:$V$18"}</definedName>
    <definedName name="자">[26]!일위코드입력매크로</definedName>
    <definedName name="자갈부설">#REF!</definedName>
    <definedName name="자갈운반경">#REF!</definedName>
    <definedName name="자갈운반노">#REF!</definedName>
    <definedName name="자갈운반재">#REF!</definedName>
    <definedName name="자재">#REF!</definedName>
    <definedName name="자재단가근거" localSheetId="10" hidden="1">#REF!</definedName>
    <definedName name="자재단가근거" localSheetId="11" hidden="1">#REF!</definedName>
    <definedName name="자재단가근거" localSheetId="13" hidden="1">#REF!</definedName>
    <definedName name="자재단가근거" localSheetId="5" hidden="1">#REF!</definedName>
    <definedName name="자재단가근거" localSheetId="6" hidden="1">#REF!</definedName>
    <definedName name="자재단가근거" hidden="1">#REF!</definedName>
    <definedName name="작업">BlankMacro1</definedName>
    <definedName name="작업일보">BlankMacro1</definedName>
    <definedName name="잔토경">#REF!</definedName>
    <definedName name="잔토노">#REF!</definedName>
    <definedName name="잔토재">#REF!</definedName>
    <definedName name="잔토처리">#REF!</definedName>
    <definedName name="잠관" localSheetId="18" hidden="1">{"'중기작업1'!$A$1:$V$18"}</definedName>
    <definedName name="잠관" hidden="1">{"'중기작업1'!$A$1:$V$18"}</definedName>
    <definedName name="잠수부">#REF!</definedName>
    <definedName name="잡석">#REF!</definedName>
    <definedName name="잡철물경">#REF!</definedName>
    <definedName name="잡철물노">#REF!</definedName>
    <definedName name="잡철물재">#REF!</definedName>
    <definedName name="장선2호" localSheetId="18" hidden="1">{"'중기작업1'!$A$1:$V$18"}</definedName>
    <definedName name="장선2호" hidden="1">{"'중기작업1'!$A$1:$V$18"}</definedName>
    <definedName name="장선2호산출" localSheetId="18" hidden="1">{"'중기작업1'!$A$1:$V$18"}</definedName>
    <definedName name="장선2호산출" hidden="1">{"'중기작업1'!$A$1:$V$18"}</definedName>
    <definedName name="재" localSheetId="10" hidden="1">#REF!</definedName>
    <definedName name="재" localSheetId="11" hidden="1">#REF!</definedName>
    <definedName name="재" localSheetId="13" hidden="1">#REF!</definedName>
    <definedName name="재" localSheetId="5" hidden="1">#REF!</definedName>
    <definedName name="재" localSheetId="6" hidden="1">#REF!</definedName>
    <definedName name="재" hidden="1">#REF!</definedName>
    <definedName name="재료산출" localSheetId="18" hidden="1">{"'중기작업1'!$A$1:$V$18"}</definedName>
    <definedName name="재료산출" hidden="1">{"'중기작업1'!$A$1:$V$18"}</definedName>
    <definedName name="재료총집계표" localSheetId="18" hidden="1">{"'중기작업1'!$A$1:$V$18"}</definedName>
    <definedName name="재료총집계표" hidden="1">{"'중기작업1'!$A$1:$V$18"}</definedName>
    <definedName name="저압케이블전공">#REF!</definedName>
    <definedName name="저압케이블전공1">'[14]노임단가 (2)'!$F$14</definedName>
    <definedName name="저압케이블전공2">'[14]노임단가 (2)'!$F$14</definedName>
    <definedName name="전력비">#REF!</definedName>
    <definedName name="전선30경">#REF!</definedName>
    <definedName name="전선30노">#REF!</definedName>
    <definedName name="전선30재">#REF!</definedName>
    <definedName name="전토처리">#REF!</definedName>
    <definedName name="절단공">#REF!</definedName>
    <definedName name="절토0.4경">#REF!</definedName>
    <definedName name="절토0.4노">#REF!</definedName>
    <definedName name="절토0.4재">#REF!</definedName>
    <definedName name="절토0.7경">#REF!</definedName>
    <definedName name="절토0.7노">#REF!</definedName>
    <definedName name="절토0.7재">#REF!</definedName>
    <definedName name="점검계단">#REF!</definedName>
    <definedName name="제도사">#REF!</definedName>
    <definedName name="제방설계용역비">[10]내역1!#REF!</definedName>
    <definedName name="제수문" localSheetId="10" hidden="1">#REF!</definedName>
    <definedName name="제수문" localSheetId="11" hidden="1">#REF!</definedName>
    <definedName name="제수문" localSheetId="13" hidden="1">#REF!</definedName>
    <definedName name="제수문" localSheetId="5" hidden="1">#REF!</definedName>
    <definedName name="제수문" localSheetId="6" hidden="1">#REF!</definedName>
    <definedName name="제수문" hidden="1">#REF!</definedName>
    <definedName name="제철축로공">#REF!</definedName>
    <definedName name="조사가" hidden="1">#N/A</definedName>
    <definedName name="조약돌경">#REF!</definedName>
    <definedName name="조약돌노">#REF!</definedName>
    <definedName name="조약돌재">#REF!</definedName>
    <definedName name="조약돌채집">#REF!</definedName>
    <definedName name="조찬" localSheetId="10" hidden="1">#REF!</definedName>
    <definedName name="조찬" localSheetId="11" hidden="1">#REF!</definedName>
    <definedName name="조찬" localSheetId="13" hidden="1">#REF!</definedName>
    <definedName name="조찬" localSheetId="5" hidden="1">#REF!</definedName>
    <definedName name="조찬" localSheetId="6" hidden="1">#REF!</definedName>
    <definedName name="조찬" hidden="1">#REF!</definedName>
    <definedName name="준설선기관사">#REF!</definedName>
    <definedName name="준설선기관장">#REF!</definedName>
    <definedName name="준설선선장">#REF!</definedName>
    <definedName name="준설선운전사">#REF!</definedName>
    <definedName name="준설선전기사">#REF!</definedName>
    <definedName name="준희">[32]!일위코드입력매크로</definedName>
    <definedName name="줄눈공">#REF!</definedName>
    <definedName name="중기운반경">#REF!</definedName>
    <definedName name="중기운반노">#REF!</definedName>
    <definedName name="중기운반재">#REF!</definedName>
    <definedName name="중기운전기사">#REF!</definedName>
    <definedName name="중기운전조수">#REF!</definedName>
    <definedName name="중기조장">#REF!</definedName>
    <definedName name="중분대">#REF!</definedName>
    <definedName name="중유">#REF!</definedName>
    <definedName name="지" localSheetId="10" hidden="1">#REF!</definedName>
    <definedName name="지" localSheetId="11" hidden="1">#REF!</definedName>
    <definedName name="지" localSheetId="13" hidden="1">#REF!</definedName>
    <definedName name="지" localSheetId="5" hidden="1">#REF!</definedName>
    <definedName name="지" localSheetId="6" hidden="1">#REF!</definedName>
    <definedName name="지" hidden="1">#REF!</definedName>
    <definedName name="지붕잇기공">#REF!</definedName>
    <definedName name="지적도복사">[10]설계기준!#REF!</definedName>
    <definedName name="직종">#REF!</definedName>
    <definedName name="진동기경">#REF!</definedName>
    <definedName name="진동기재">#REF!</definedName>
    <definedName name="진동롤러">#REF!</definedName>
    <definedName name="집계3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집계3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집수" localSheetId="10" hidden="1">#REF!</definedName>
    <definedName name="집수" localSheetId="11" hidden="1">#REF!</definedName>
    <definedName name="집수" localSheetId="13" hidden="1">#REF!</definedName>
    <definedName name="집수" localSheetId="5" hidden="1">#REF!</definedName>
    <definedName name="집수" localSheetId="6" hidden="1">#REF!</definedName>
    <definedName name="집수" hidden="1">#REF!</definedName>
    <definedName name="집수정12">[33]!일위규격매크로</definedName>
    <definedName name="집수정T1">[28]!수식입력매크로</definedName>
    <definedName name="집행" localSheetId="18" hidden="1">{#N/A,#N/A,TRUE,"960318-1";#N/A,#N/A,TRUE,"960318-2";#N/A,#N/A,TRUE,"960318-3"}</definedName>
    <definedName name="집행" hidden="1">{#N/A,#N/A,TRUE,"960318-1";#N/A,#N/A,TRUE,"960318-2";#N/A,#N/A,TRUE,"960318-3"}</definedName>
    <definedName name="집행품의" localSheetId="18" hidden="1">{#N/A,#N/A,TRUE,"960318-1";#N/A,#N/A,TRUE,"960318-2";#N/A,#N/A,TRUE,"960318-3"}</definedName>
    <definedName name="집행품의" hidden="1">{#N/A,#N/A,TRUE,"960318-1";#N/A,#N/A,TRUE,"960318-2";#N/A,#N/A,TRUE,"960318-3"}</definedName>
    <definedName name="ㅊㅍ" localSheetId="10" hidden="1">#REF!</definedName>
    <definedName name="ㅊㅍ" localSheetId="11" hidden="1">#REF!</definedName>
    <definedName name="ㅊㅍ" localSheetId="13" hidden="1">#REF!</definedName>
    <definedName name="ㅊㅍ" localSheetId="18" hidden="1">#REF!</definedName>
    <definedName name="ㅊㅍ" localSheetId="5" hidden="1">#REF!</definedName>
    <definedName name="ㅊㅍ" localSheetId="6" hidden="1">#REF!</definedName>
    <definedName name="ㅊㅍ" hidden="1">#REF!</definedName>
    <definedName name="차선도색경">#REF!</definedName>
    <definedName name="차선도색노">#REF!</definedName>
    <definedName name="차선도색재">#REF!</definedName>
    <definedName name="찰쌓기경">#REF!</definedName>
    <definedName name="찰쌓기노">#REF!</definedName>
    <definedName name="찰쌓기재">#REF!</definedName>
    <definedName name="채움조약돌경">#REF!</definedName>
    <definedName name="채움조약돌노">#REF!</definedName>
    <definedName name="채움조약돌재">#REF!</definedName>
    <definedName name="철근">#REF!</definedName>
    <definedName name="철근간단노">#REF!</definedName>
    <definedName name="철근간단재">#REF!</definedName>
    <definedName name="철근경">#REF!</definedName>
    <definedName name="철근노">#REF!</definedName>
    <definedName name="철근보통노">#REF!</definedName>
    <definedName name="철근보통재">#REF!</definedName>
    <definedName name="철근복잡노">#REF!</definedName>
    <definedName name="철근복잡재">#REF!</definedName>
    <definedName name="철근운반경">#REF!</definedName>
    <definedName name="철근재">#REF!</definedName>
    <definedName name="철도신호공">#REF!</definedName>
    <definedName name="철선">#REF!</definedName>
    <definedName name="철판공">#REF!</definedName>
    <definedName name="총공사비">#REF!</definedName>
    <definedName name="총공사비한">#REF!</definedName>
    <definedName name="총괄" localSheetId="18" hidden="1">{#N/A,#N/A,TRUE,"총괄"}</definedName>
    <definedName name="총괄" hidden="1">{#N/A,#N/A,TRUE,"총괄"}</definedName>
    <definedName name="총집계" localSheetId="18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총집계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추" localSheetId="10" hidden="1">#REF!</definedName>
    <definedName name="추" localSheetId="11" hidden="1">#REF!</definedName>
    <definedName name="추" localSheetId="13" hidden="1">#REF!</definedName>
    <definedName name="추" localSheetId="5" hidden="1">#REF!</definedName>
    <definedName name="추" localSheetId="6" hidden="1">#REF!</definedName>
    <definedName name="추" hidden="1">#REF!</definedName>
    <definedName name="추초" localSheetId="10" hidden="1">#REF!</definedName>
    <definedName name="추초" localSheetId="11" hidden="1">#REF!</definedName>
    <definedName name="추초" localSheetId="13" hidden="1">#REF!</definedName>
    <definedName name="추초" localSheetId="5" hidden="1">#REF!</definedName>
    <definedName name="추초" localSheetId="6" hidden="1">#REF!</definedName>
    <definedName name="추초" hidden="1">#REF!</definedName>
    <definedName name="충동" localSheetId="10" hidden="1">#REF!</definedName>
    <definedName name="충동" localSheetId="11" hidden="1">#REF!</definedName>
    <definedName name="충동" localSheetId="13" hidden="1">#REF!</definedName>
    <definedName name="충동" localSheetId="5" hidden="1">#REF!</definedName>
    <definedName name="충동" localSheetId="6" hidden="1">#REF!</definedName>
    <definedName name="충동" hidden="1">#REF!</definedName>
    <definedName name="취입" localSheetId="10" hidden="1">#REF!</definedName>
    <definedName name="취입" localSheetId="11" hidden="1">#REF!</definedName>
    <definedName name="취입" localSheetId="13" hidden="1">#REF!</definedName>
    <definedName name="취입" localSheetId="5" hidden="1">#REF!</definedName>
    <definedName name="취입" localSheetId="6" hidden="1">#REF!</definedName>
    <definedName name="취입" hidden="1">#REF!</definedName>
    <definedName name="측부">#REF!</definedName>
    <definedName name="치장벽돌공">#REF!</definedName>
    <definedName name="칠성" localSheetId="10" hidden="1">#REF!</definedName>
    <definedName name="칠성" localSheetId="11" hidden="1">#REF!</definedName>
    <definedName name="칠성" localSheetId="13" hidden="1">#REF!</definedName>
    <definedName name="칠성" localSheetId="5" hidden="1">#REF!</definedName>
    <definedName name="칠성" localSheetId="6" hidden="1">#REF!</definedName>
    <definedName name="칠성" hidden="1">#REF!</definedName>
    <definedName name="ㅋㅋㅋㅋㅋㅋㅋ" localSheetId="32" hidden="1">{"'중기작업1'!$A$1:$V$18"}</definedName>
    <definedName name="ㅋㅋㅋㅋㅋㅋㅋ" localSheetId="18" hidden="1">{"'중기작업1'!$A$1:$V$18"}</definedName>
    <definedName name="ㅋㅋㅋㅋㅋㅋㅋ" hidden="1">{"'중기작업1'!$A$1:$V$18"}</definedName>
    <definedName name="커터경">#REF!</definedName>
    <definedName name="커터공경">#REF!</definedName>
    <definedName name="커터공노">#REF!</definedName>
    <definedName name="커터공재">#REF!</definedName>
    <definedName name="커터노">#REF!</definedName>
    <definedName name="커터재">#REF!</definedName>
    <definedName name="컷터기경">#REF!</definedName>
    <definedName name="컷터기노">#REF!</definedName>
    <definedName name="컷터기재">#REF!</definedName>
    <definedName name="콘40믹서경">#REF!</definedName>
    <definedName name="콘40믹서노">#REF!</definedName>
    <definedName name="콘40믹서재">#REF!</definedName>
    <definedName name="콘깨기0.4경">#REF!</definedName>
    <definedName name="콘깨기0.4노">#REF!</definedName>
    <definedName name="콘깨기0.4재">#REF!</definedName>
    <definedName name="콘깨기0.7경">#REF!</definedName>
    <definedName name="콘깨기0.7노">#REF!</definedName>
    <definedName name="콘깨기0.7재">#REF!</definedName>
    <definedName name="콘깨기7경">#REF!</definedName>
    <definedName name="콘깨기7노">#REF!</definedName>
    <definedName name="콘깨기7재">#REF!</definedName>
    <definedName name="콘깨기경">#REF!</definedName>
    <definedName name="콘깨기노">#REF!</definedName>
    <definedName name="콘깨기재">#REF!</definedName>
    <definedName name="콘다짐경">#REF!</definedName>
    <definedName name="콘다짐재">#REF!</definedName>
    <definedName name="콘믹서40경">#REF!</definedName>
    <definedName name="콘믹서40노">#REF!</definedName>
    <definedName name="콘믹서40재">#REF!</definedName>
    <definedName name="콘믹서50경">#REF!</definedName>
    <definedName name="콘믹서50노">#REF!</definedName>
    <definedName name="콘믹서50재">#REF!</definedName>
    <definedName name="콘믹서경">#REF!</definedName>
    <definedName name="콘믹서노">#REF!</definedName>
    <definedName name="콘믹서재">#REF!</definedName>
    <definedName name="콘소운반경">#REF!</definedName>
    <definedName name="콘소운반노">#REF!</definedName>
    <definedName name="콘소운반재">#REF!</definedName>
    <definedName name="콘커터경">#REF!</definedName>
    <definedName name="콘커터노">#REF!</definedName>
    <definedName name="콘커터재">#REF!</definedName>
    <definedName name="콘크리트">#REF!</definedName>
    <definedName name="콘크리트깨기" localSheetId="18" hidden="1">{"'중기작업1'!$A$1:$V$18"}</definedName>
    <definedName name="콘크리트깨기" hidden="1">{"'중기작업1'!$A$1:$V$18"}</definedName>
    <definedName name="콘크리트타석">[10]설계기준!#REF!</definedName>
    <definedName name="콘크리트타설">[10]설계기준!#REF!</definedName>
    <definedName name="콘타설무근">#REF!</definedName>
    <definedName name="콘타설철근">#REF!</definedName>
    <definedName name="콘포장수량">[21]!수식입력매크로</definedName>
    <definedName name="콤팩터경">#REF!</definedName>
    <definedName name="콤팩터노">#REF!</definedName>
    <definedName name="콤팩터재">#REF!</definedName>
    <definedName name="크레인10경">#REF!</definedName>
    <definedName name="크레인10노">#REF!</definedName>
    <definedName name="크레인10재">#REF!</definedName>
    <definedName name="크레인타이어">#REF!</definedName>
    <definedName name="타이어경">#REF!</definedName>
    <definedName name="타이어노">#REF!</definedName>
    <definedName name="타이어롤러8의10Ton">#REF!</definedName>
    <definedName name="타이어재">#REF!</definedName>
    <definedName name="타일공">#REF!</definedName>
    <definedName name="탄뎀경">#REF!</definedName>
    <definedName name="탄뎀노">#REF!</definedName>
    <definedName name="탄뎀재">#REF!</definedName>
    <definedName name="택코팅">#REF!</definedName>
    <definedName name="택코팅경">#REF!</definedName>
    <definedName name="택코팅노">#REF!</definedName>
    <definedName name="택코팅재">#REF!</definedName>
    <definedName name="탠덤롤러10의14톤">#REF!</definedName>
    <definedName name="터파기">#REF!</definedName>
    <definedName name="터파기경">#REF!</definedName>
    <definedName name="터파기노">#REF!</definedName>
    <definedName name="터파기재">#REF!</definedName>
    <definedName name="터파노">#REF!</definedName>
    <definedName name="터파재">#REF!</definedName>
    <definedName name="텍코팅경">#REF!</definedName>
    <definedName name="텍코팅노">#REF!</definedName>
    <definedName name="텍코팅재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공계획">[15]!수식입력매크로</definedName>
    <definedName name="토공집계">[34]!수식입력매크로</definedName>
    <definedName name="토적표" hidden="1">#N/A</definedName>
    <definedName name="토적표01" hidden="1">#N/A</definedName>
    <definedName name="토집">[35]!수식입력매크로</definedName>
    <definedName name="토출조" localSheetId="18" hidden="1">{"'중기작업1'!$A$1:$V$18"}</definedName>
    <definedName name="토출조" hidden="1">{"'중기작업1'!$A$1:$V$18"}</definedName>
    <definedName name="통나무">#REF!</definedName>
    <definedName name="통신설비공">#REF!</definedName>
    <definedName name="통신외선공">#REF!</definedName>
    <definedName name="통신케이블공">#REF!</definedName>
    <definedName name="통장2">BlankMacro1</definedName>
    <definedName name="퇴직공제부금비율">[9]제경비율!$E$18</definedName>
    <definedName name="트럭트레일러20Ton">#REF!</definedName>
    <definedName name="트레일러20경">#REF!</definedName>
    <definedName name="트레일러20노">#REF!</definedName>
    <definedName name="트레일러20재">#REF!</definedName>
    <definedName name="특고압계이블전공">#REF!</definedName>
    <definedName name="특수비계공">#REF!</definedName>
    <definedName name="ㅍ" localSheetId="18" hidden="1">'[30]98수문일위'!$A$1:$P$2004</definedName>
    <definedName name="ㅍ" hidden="1">'[30]98수문일위'!$A$1:$P$2004</definedName>
    <definedName name="ㅍㄴㅇㄹ" localSheetId="10" hidden="1">#REF!</definedName>
    <definedName name="ㅍㄴㅇㄹ" localSheetId="11" hidden="1">#REF!</definedName>
    <definedName name="ㅍㄴㅇㄹ" localSheetId="13" hidden="1">#REF!</definedName>
    <definedName name="ㅍㄴㅇㄹ" localSheetId="18" hidden="1">#REF!</definedName>
    <definedName name="ㅍㄴㅇㄹ" localSheetId="5" hidden="1">#REF!</definedName>
    <definedName name="ㅍㄴㅇㄹ" localSheetId="6" hidden="1">#REF!</definedName>
    <definedName name="ㅍㄴㅇㄹ" hidden="1">#REF!</definedName>
    <definedName name="ㅍㅇㄴ" localSheetId="18" hidden="1">'[3]98수문일위'!$A$1:$P$2004</definedName>
    <definedName name="ㅍㅇㄴ" hidden="1">'[3]98수문일위'!$A$1:$P$2004</definedName>
    <definedName name="ㅍㅋㅌㅊㅍㅇㄷ" localSheetId="18" hidden="1">'[3]98수문일위'!$A$1:$P$2004</definedName>
    <definedName name="ㅍㅋㅌㅊㅍㅇㄷ" hidden="1">'[3]98수문일위'!$A$1:$P$2004</definedName>
    <definedName name="ㅍㅍ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32" hidden="1">{"'중기작업1'!$A$1:$V$18"}</definedName>
    <definedName name="ㅍㅍㅍ" localSheetId="18" hidden="1">{"'중기작업1'!$A$1:$V$18"}</definedName>
    <definedName name="ㅍㅍㅍ" hidden="1">{"'중기작업1'!$A$1:$V$18"}</definedName>
    <definedName name="ㅍㅍㅍㅍ" localSheetId="18" hidden="1">{"'중기작업1'!$A$1:$V$18"}</definedName>
    <definedName name="ㅍㅍㅍㅍ" hidden="1">{"'중기작업1'!$A$1:$V$18"}</definedName>
    <definedName name="파일" localSheetId="10" hidden="1">#REF!</definedName>
    <definedName name="파일" localSheetId="11" hidden="1">#REF!</definedName>
    <definedName name="파일" localSheetId="13" hidden="1">#REF!</definedName>
    <definedName name="파일" localSheetId="5" hidden="1">#REF!</definedName>
    <definedName name="파일" localSheetId="6" hidden="1">#REF!</definedName>
    <definedName name="파일" hidden="1">#REF!</definedName>
    <definedName name="판재">#REF!</definedName>
    <definedName name="패널조림공">#REF!</definedName>
    <definedName name="펌프카경">#REF!</definedName>
    <definedName name="펌프카노">#REF!</definedName>
    <definedName name="펌프카재">#REF!</definedName>
    <definedName name="페기갑지" localSheetId="10" hidden="1">#REF!</definedName>
    <definedName name="페기갑지" localSheetId="11" hidden="1">#REF!</definedName>
    <definedName name="페기갑지" localSheetId="13" hidden="1">#REF!</definedName>
    <definedName name="페기갑지" localSheetId="5" hidden="1">#REF!</definedName>
    <definedName name="페기갑지" localSheetId="6" hidden="1">#REF!</definedName>
    <definedName name="페기갑지" hidden="1">#REF!</definedName>
    <definedName name="평균터파기산출근거">[36]!수식입력매크로</definedName>
    <definedName name="폐기" localSheetId="10" hidden="1">#REF!</definedName>
    <definedName name="폐기" localSheetId="11" hidden="1">#REF!</definedName>
    <definedName name="폐기" localSheetId="13" hidden="1">#REF!</definedName>
    <definedName name="폐기" localSheetId="5" hidden="1">#REF!</definedName>
    <definedName name="폐기" localSheetId="6" hidden="1">#REF!</definedName>
    <definedName name="폐기" hidden="1">#REF!</definedName>
    <definedName name="폐기갑지용" localSheetId="10" hidden="1">#REF!</definedName>
    <definedName name="폐기갑지용" localSheetId="11" hidden="1">#REF!</definedName>
    <definedName name="폐기갑지용" localSheetId="13" hidden="1">#REF!</definedName>
    <definedName name="폐기갑지용" localSheetId="5" hidden="1">#REF!</definedName>
    <definedName name="폐기갑지용" localSheetId="6" hidden="1">#REF!</definedName>
    <definedName name="폐기갑지용" hidden="1">#REF!</definedName>
    <definedName name="폐기물1" localSheetId="32" hidden="1">{"'중기작업1'!$A$1:$V$18"}</definedName>
    <definedName name="폐기물1" localSheetId="18" hidden="1">{"'중기작업1'!$A$1:$V$18"}</definedName>
    <definedName name="폐기물1" hidden="1">{"'중기작업1'!$A$1:$V$18"}</definedName>
    <definedName name="포일">[25]!수식입력매크로</definedName>
    <definedName name="포장공">#REF!</definedName>
    <definedName name="표석">[10]설계기준!#REF!</definedName>
    <definedName name="표지" localSheetId="18" hidden="1">{"'중기작업1'!$A$1:$V$18"}</definedName>
    <definedName name="표지" hidden="1">{"'중기작업1'!$A$1:$V$18"}</definedName>
    <definedName name="표지1" localSheetId="10" hidden="1">#REF!</definedName>
    <definedName name="표지1" localSheetId="11" hidden="1">#REF!</definedName>
    <definedName name="표지1" localSheetId="13" hidden="1">#REF!</definedName>
    <definedName name="표지1" localSheetId="5" hidden="1">#REF!</definedName>
    <definedName name="표지1" localSheetId="6" hidden="1">#REF!</definedName>
    <definedName name="표지1" hidden="1">#REF!</definedName>
    <definedName name="표층경">#REF!</definedName>
    <definedName name="표층노">#REF!</definedName>
    <definedName name="표층재">#REF!</definedName>
    <definedName name="플랜트기계설치공">#REF!</definedName>
    <definedName name="플랜트배관공">#REF!</definedName>
    <definedName name="플랜트용접공">#REF!</definedName>
    <definedName name="플랜트전공1">'[14]노임단가 (2)'!$F$10</definedName>
    <definedName name="플랜트전공2">'[14]노임단가 (2)'!$F$10</definedName>
    <definedName name="플랜트제관공">#REF!</definedName>
    <definedName name="플랜트특수용접공">#REF!</definedName>
    <definedName name="플륨350경">#REF!</definedName>
    <definedName name="플륨350노">#REF!</definedName>
    <definedName name="플륨350재">#REF!</definedName>
    <definedName name="피니셔경">#REF!</definedName>
    <definedName name="피니셔노">#REF!</definedName>
    <definedName name="피니셔재">#REF!</definedName>
    <definedName name="피이관50">#REF!</definedName>
    <definedName name="ㅎ384">#REF!</definedName>
    <definedName name="ㅎㄴㅇㅁㄹ" localSheetId="18" hidden="1">'[37]98수문일위'!$A$1:$P$2004</definedName>
    <definedName name="ㅎㄴㅇㅁㄹ" hidden="1">'[37]98수문일위'!$A$1:$P$2004</definedName>
    <definedName name="ㅎㅀㄹ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ㅎㅎ" localSheetId="32" hidden="1">{"'중기작업1'!$A$1:$V$18"}</definedName>
    <definedName name="ㅎㅎㅎ" localSheetId="18" hidden="1">{"'중기작업1'!$A$1:$V$18"}</definedName>
    <definedName name="ㅎㅎㅎ" hidden="1">{"'중기작업1'!$A$1:$V$18"}</definedName>
    <definedName name="하도지급보증수수료율">[9]제경비율!$E$26</definedName>
    <definedName name="한글" localSheetId="32" hidden="1">{"'중기작업1'!$A$1:$V$18"}</definedName>
    <definedName name="한글" localSheetId="18" hidden="1">{"'중기작업1'!$A$1:$V$18"}</definedName>
    <definedName name="한글" hidden="1">{"'중기작업1'!$A$1:$V$18"}</definedName>
    <definedName name="한글양식" localSheetId="32" hidden="1">{"'중기작업1'!$A$1:$V$18"}</definedName>
    <definedName name="한글양식" localSheetId="18" hidden="1">{"'중기작업1'!$A$1:$V$18"}</definedName>
    <definedName name="한글양식" hidden="1">{"'중기작업1'!$A$1:$V$18"}</definedName>
    <definedName name="함석공">#REF!</definedName>
    <definedName name="합병경">#REF!</definedName>
    <definedName name="합병노">#REF!</definedName>
    <definedName name="합병재">#REF!</definedName>
    <definedName name="합판">#REF!</definedName>
    <definedName name="허허허헣허허허헣" localSheetId="18" hidden="1">{"'중기작업1'!$A$1:$V$18"}</definedName>
    <definedName name="허허허헣허허허헣" hidden="1">{"'중기작업1'!$A$1:$V$18"}</definedName>
    <definedName name="현도사">#REF!</definedName>
    <definedName name="현지교통비">[10]설계기준!#REF!</definedName>
    <definedName name="호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서" localSheetId="10" hidden="1">#REF!</definedName>
    <definedName name="호서" localSheetId="11" hidden="1">#REF!</definedName>
    <definedName name="호서" localSheetId="13" hidden="1">#REF!</definedName>
    <definedName name="호서" localSheetId="5" hidden="1">#REF!</definedName>
    <definedName name="호서" localSheetId="6" hidden="1">#REF!</definedName>
    <definedName name="호서" hidden="1">#REF!</definedName>
    <definedName name="호ㅎ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호">#REF!</definedName>
    <definedName name="호ㅓㅕㅏ6ㅅ서ㅛㅓ" hidden="1">#N/A</definedName>
    <definedName name="화약취급공">#REF!</definedName>
    <definedName name="환경보전비율">[9]제경비율!$E$30</definedName>
    <definedName name="후">[38]!일위코드입력매크로</definedName>
    <definedName name="휀스위치">[39]날개벽!$AD$25</definedName>
    <definedName name="휘발유">#REF!</definedName>
    <definedName name="흄관A1000">#REF!</definedName>
    <definedName name="흄관A1100">#REF!</definedName>
    <definedName name="흄관A1200">#REF!</definedName>
    <definedName name="흄관A300">#REF!</definedName>
    <definedName name="흄관A400">#REF!</definedName>
    <definedName name="흄관A450">#REF!</definedName>
    <definedName name="흄관A500">#REF!</definedName>
    <definedName name="흄관A600">#REF!</definedName>
    <definedName name="흄관A800">#REF!</definedName>
    <definedName name="흄관A900">#REF!</definedName>
    <definedName name="흄관B1000">#REF!</definedName>
    <definedName name="흄관B1100">#REF!</definedName>
    <definedName name="흄관B1200">#REF!</definedName>
    <definedName name="흄관B300">#REF!</definedName>
    <definedName name="흄관B400">#REF!</definedName>
    <definedName name="흄관B450">#REF!</definedName>
    <definedName name="흄관B500">#REF!</definedName>
    <definedName name="흄관B600">#REF!</definedName>
    <definedName name="흄관B800">#REF!</definedName>
    <definedName name="흄관B900">#REF!</definedName>
    <definedName name="흄관소켓1000경">#REF!</definedName>
    <definedName name="흄관소켓1000노">#REF!</definedName>
    <definedName name="흄관소켓1000재">#REF!</definedName>
    <definedName name="흄관소켓1200경">#REF!</definedName>
    <definedName name="흄관소켓1200노">#REF!</definedName>
    <definedName name="흄관소켓1200재">#REF!</definedName>
    <definedName name="흄관소켓300노">#REF!</definedName>
    <definedName name="흄관소켓400경">#REF!</definedName>
    <definedName name="흄관소켓400노">#REF!</definedName>
    <definedName name="흄관소켓400재">#REF!</definedName>
    <definedName name="흄관소켓450경">#REF!</definedName>
    <definedName name="흄관소켓450노">#REF!</definedName>
    <definedName name="흄관소켓450재">#REF!</definedName>
    <definedName name="흄관소켓500경">#REF!</definedName>
    <definedName name="흄관소켓500노">#REF!</definedName>
    <definedName name="흄관소켓500재">#REF!</definedName>
    <definedName name="흄관소켓600경">#REF!</definedName>
    <definedName name="흄관소켓600노">#REF!</definedName>
    <definedName name="흄관소켓600재">#REF!</definedName>
    <definedName name="흄관소켓800경">#REF!</definedName>
    <definedName name="흄관소켓800노">#REF!</definedName>
    <definedName name="흄관소켓800재">#REF!</definedName>
    <definedName name="히히" localSheetId="18" hidden="1">{"'결과(하)'!$L$24"}</definedName>
    <definedName name="히히" hidden="1">{"'결과(하)'!$L$24"}</definedName>
    <definedName name="ㅓㄴㄱ" localSheetId="10" hidden="1">#REF!</definedName>
    <definedName name="ㅓㄴㄱ" localSheetId="11" hidden="1">#REF!</definedName>
    <definedName name="ㅓㄴㄱ" localSheetId="13" hidden="1">#REF!</definedName>
    <definedName name="ㅓㄴㄱ" localSheetId="5" hidden="1">#REF!</definedName>
    <definedName name="ㅓㄴㄱ" localSheetId="6" hidden="1">#REF!</definedName>
    <definedName name="ㅓㄴㄱ" hidden="1">#REF!</definedName>
    <definedName name="ㅓㅓㅓ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ㅓㅓ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ㅓㅗㅗㅓㅗㅓㅗㅓㅗ" localSheetId="18" hidden="1">{"'중기작업1'!$A$1:$V$18"}</definedName>
    <definedName name="ㅓㅗㅗㅓㅗㅓㅗㅓㅗ" hidden="1">{"'중기작업1'!$A$1:$V$18"}</definedName>
    <definedName name="ㅔㅔ" localSheetId="32" hidden="1">{"'중기작업1'!$A$1:$V$18"}</definedName>
    <definedName name="ㅔㅔ" localSheetId="18" hidden="1">{"'중기작업1'!$A$1:$V$18"}</definedName>
    <definedName name="ㅔㅔ" hidden="1">{"'중기작업1'!$A$1:$V$18"}</definedName>
    <definedName name="ㅔㅔㅔㅔ" localSheetId="32" hidden="1">{"'중기작업1'!$A$1:$V$18"}</definedName>
    <definedName name="ㅔㅔㅔㅔ" localSheetId="18" hidden="1">{"'중기작업1'!$A$1:$V$18"}</definedName>
    <definedName name="ㅔㅔㅔㅔ" hidden="1">{"'중기작업1'!$A$1:$V$18"}</definedName>
    <definedName name="ㅔㅔㅔㅔㅔㅔ" localSheetId="32" hidden="1">{"'중기작업1'!$A$1:$V$18"}</definedName>
    <definedName name="ㅔㅔㅔㅔㅔㅔ" localSheetId="18" hidden="1">{"'중기작업1'!$A$1:$V$18"}</definedName>
    <definedName name="ㅔㅔㅔㅔㅔㅔ" hidden="1">{"'중기작업1'!$A$1:$V$18"}</definedName>
    <definedName name="ㅔㅔㅔㅔㅔㅔㅔㅔㅔ" localSheetId="32" hidden="1">{"'중기작업1'!$A$1:$V$18"}</definedName>
    <definedName name="ㅔㅔㅔㅔㅔㅔㅔㅔㅔ" localSheetId="18" hidden="1">{"'중기작업1'!$A$1:$V$18"}</definedName>
    <definedName name="ㅔㅔㅔㅔㅔㅔㅔㅔㅔ" hidden="1">{"'중기작업1'!$A$1:$V$18"}</definedName>
    <definedName name="ㅗ옹" localSheetId="18" hidden="1">{"'제조(순번)'!$A$386:$A$387","'제조(순번)'!$A$1:$H$399"}</definedName>
    <definedName name="ㅗ옹" hidden="1">{"'제조(순번)'!$A$386:$A$387","'제조(순번)'!$A$1:$H$399"}</definedName>
    <definedName name="ㅗㅗㅗ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ㅗㅗㅗㅗㅗ" localSheetId="18" hidden="1">{"'중기작업1'!$A$1:$V$18"}</definedName>
    <definedName name="ㅗㅗㅗㅗㅗ" hidden="1">{"'중기작업1'!$A$1:$V$18"}</definedName>
    <definedName name="ㅜㅁㄻ" localSheetId="10" hidden="1">#REF!</definedName>
    <definedName name="ㅜㅁㄻ" localSheetId="11" hidden="1">#REF!</definedName>
    <definedName name="ㅜㅁㄻ" localSheetId="13" hidden="1">#REF!</definedName>
    <definedName name="ㅜㅁㄻ" localSheetId="5" hidden="1">#REF!</definedName>
    <definedName name="ㅜㅁㄻ" localSheetId="6" hidden="1">#REF!</definedName>
    <definedName name="ㅜㅁㄻ" hidden="1">#REF!</definedName>
    <definedName name="ㅠㅍ" localSheetId="18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ㅠㅠㅠㅠㅠㅠ" localSheetId="18" hidden="1">{"'중기작업1'!$A$1:$V$18"}</definedName>
    <definedName name="ㅠㅠㅠㅠㅠㅠㅠ" hidden="1">{"'중기작업1'!$A$1:$V$18"}</definedName>
    <definedName name="ㅡ" localSheetId="10" hidden="1">#REF!</definedName>
    <definedName name="ㅡ" localSheetId="11" hidden="1">#REF!</definedName>
    <definedName name="ㅡ" localSheetId="13" hidden="1">#REF!</definedName>
    <definedName name="ㅡ" localSheetId="5" hidden="1">#REF!</definedName>
    <definedName name="ㅡ" localSheetId="6" hidden="1">#REF!</definedName>
    <definedName name="ㅡ" hidden="1">#REF!</definedName>
    <definedName name="ㅡㅡㅡ" localSheetId="32" hidden="1">{"'중기작업1'!$A$1:$V$18"}</definedName>
    <definedName name="ㅡㅡㅡ" localSheetId="18" hidden="1">{"'중기작업1'!$A$1:$V$18"}</definedName>
    <definedName name="ㅡㅡㅡ" hidden="1">{"'중기작업1'!$A$1:$V$18"}</definedName>
    <definedName name="ㅡㅡㅡㅡㅡㅡㅡㅡ" localSheetId="32" hidden="1">{"'중기작업1'!$A$1:$V$18"}</definedName>
    <definedName name="ㅡㅡㅡㅡㅡㅡㅡㅡ" localSheetId="18" hidden="1">{"'중기작업1'!$A$1:$V$18"}</definedName>
    <definedName name="ㅡㅡㅡㅡㅡㅡㅡㅡ" hidden="1">{"'중기작업1'!$A$1:$V$18"}</definedName>
    <definedName name="ㅣㅣㅏㅣㅏㅣㅏㅣ" localSheetId="18" hidden="1">{"'중기작업1'!$A$1:$V$18"}</definedName>
    <definedName name="ㅣㅣㅏㅣㅏㅣㅏㅣ" hidden="1">{"'중기작업1'!$A$1:$V$18"}</definedName>
    <definedName name="ㅣㅣㅣㅣㅣㅣㅣㅣㅣㅣㅣ" localSheetId="32" hidden="1">{"'중기작업1'!$A$1:$V$18"}</definedName>
    <definedName name="ㅣㅣㅣㅣㅣㅣㅣㅣㅣㅣㅣ" localSheetId="18" hidden="1">{"'중기작업1'!$A$1:$V$18"}</definedName>
    <definedName name="ㅣㅣㅣㅣㅣㅣㅣㅣㅣㅣㅣ" hidden="1">{"'중기작업1'!$A$1:$V$18"}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53" i="153" l="1"/>
  <c r="AI53" i="153"/>
  <c r="AR51" i="153"/>
  <c r="AI51" i="153"/>
  <c r="AR49" i="153"/>
  <c r="AI49" i="153"/>
  <c r="AR47" i="153"/>
  <c r="AI47" i="153"/>
  <c r="AR45" i="153"/>
  <c r="AI45" i="153"/>
  <c r="AR43" i="153"/>
  <c r="AI43" i="153"/>
  <c r="AR41" i="153"/>
  <c r="AI41" i="153"/>
  <c r="AR39" i="153"/>
  <c r="AI39" i="153"/>
  <c r="AR37" i="153"/>
  <c r="AI37" i="153"/>
  <c r="AR35" i="153"/>
  <c r="AI35" i="153"/>
  <c r="AR33" i="153"/>
  <c r="AI33" i="153"/>
  <c r="AR31" i="153"/>
  <c r="AI31" i="153"/>
  <c r="AR29" i="153"/>
  <c r="AI29" i="153"/>
  <c r="AR27" i="153"/>
  <c r="AI27" i="153"/>
  <c r="AR25" i="153"/>
  <c r="AI25" i="153"/>
  <c r="AR23" i="153"/>
  <c r="AI23" i="153"/>
  <c r="AR21" i="153"/>
  <c r="AI21" i="153"/>
  <c r="AR19" i="153"/>
  <c r="AI19" i="153"/>
  <c r="AR17" i="153"/>
  <c r="AI17" i="153"/>
  <c r="AR15" i="153"/>
  <c r="AI15" i="153"/>
  <c r="F48" i="81" l="1"/>
  <c r="K51" i="152" l="1"/>
  <c r="L51" i="152" s="1"/>
  <c r="I51" i="152"/>
  <c r="J51" i="152" s="1"/>
  <c r="G51" i="152"/>
  <c r="H51" i="152" s="1"/>
  <c r="K50" i="152"/>
  <c r="L50" i="152" s="1"/>
  <c r="I50" i="152"/>
  <c r="J50" i="152" s="1"/>
  <c r="G50" i="152"/>
  <c r="H50" i="152" s="1"/>
  <c r="K49" i="152"/>
  <c r="L49" i="152" s="1"/>
  <c r="I49" i="152"/>
  <c r="J49" i="152" s="1"/>
  <c r="G49" i="152"/>
  <c r="H49" i="152" s="1"/>
  <c r="E48" i="152"/>
  <c r="K47" i="152"/>
  <c r="L47" i="152" s="1"/>
  <c r="I47" i="152"/>
  <c r="J47" i="152" s="1"/>
  <c r="G47" i="152"/>
  <c r="H47" i="152" s="1"/>
  <c r="K46" i="152"/>
  <c r="L46" i="152" s="1"/>
  <c r="I46" i="152"/>
  <c r="J46" i="152" s="1"/>
  <c r="G46" i="152"/>
  <c r="H46" i="152" s="1"/>
  <c r="K45" i="152"/>
  <c r="L45" i="152" s="1"/>
  <c r="I45" i="152"/>
  <c r="J45" i="152" s="1"/>
  <c r="G45" i="152"/>
  <c r="H45" i="152" s="1"/>
  <c r="K44" i="152"/>
  <c r="L44" i="152" s="1"/>
  <c r="I44" i="152"/>
  <c r="G44" i="152"/>
  <c r="H44" i="152" s="1"/>
  <c r="E43" i="152"/>
  <c r="K42" i="152"/>
  <c r="L42" i="152" s="1"/>
  <c r="I42" i="152"/>
  <c r="G42" i="152"/>
  <c r="H42" i="152" s="1"/>
  <c r="K41" i="152"/>
  <c r="L41" i="152" s="1"/>
  <c r="I41" i="152"/>
  <c r="G41" i="152"/>
  <c r="H41" i="152" s="1"/>
  <c r="K40" i="152"/>
  <c r="L40" i="152" s="1"/>
  <c r="I40" i="152"/>
  <c r="J40" i="152" s="1"/>
  <c r="G40" i="152"/>
  <c r="H40" i="152" s="1"/>
  <c r="E39" i="152"/>
  <c r="D16" i="102"/>
  <c r="F46" i="81"/>
  <c r="F44" i="81"/>
  <c r="E78" i="152"/>
  <c r="BI77" i="152"/>
  <c r="I77" i="152"/>
  <c r="E77" i="152" s="1"/>
  <c r="H76" i="152"/>
  <c r="E76" i="152"/>
  <c r="E75" i="152"/>
  <c r="BI74" i="152"/>
  <c r="I74" i="152"/>
  <c r="E74" i="152" s="1"/>
  <c r="BI73" i="152"/>
  <c r="I73" i="152"/>
  <c r="J73" i="152" s="1"/>
  <c r="H72" i="152"/>
  <c r="E72" i="152"/>
  <c r="H71" i="152"/>
  <c r="G11" i="152" s="1"/>
  <c r="H11" i="152" s="1"/>
  <c r="H10" i="152" s="1"/>
  <c r="F58" i="152"/>
  <c r="E58" i="152"/>
  <c r="BI57" i="152"/>
  <c r="K57" i="152"/>
  <c r="L57" i="152" s="1"/>
  <c r="L56" i="152" s="1"/>
  <c r="I57" i="152"/>
  <c r="G57" i="152"/>
  <c r="H57" i="152" s="1"/>
  <c r="H56" i="152" s="1"/>
  <c r="E56" i="152"/>
  <c r="BI55" i="152"/>
  <c r="K55" i="152"/>
  <c r="L55" i="152" s="1"/>
  <c r="I55" i="152"/>
  <c r="G55" i="152"/>
  <c r="H55" i="152" s="1"/>
  <c r="F52" i="152"/>
  <c r="E52" i="152"/>
  <c r="BI51" i="152"/>
  <c r="BI50" i="152"/>
  <c r="BI48" i="152"/>
  <c r="BI47" i="152"/>
  <c r="BI46" i="152"/>
  <c r="BI45" i="152"/>
  <c r="BI43" i="152"/>
  <c r="BI42" i="152"/>
  <c r="BI41" i="152"/>
  <c r="BI40" i="152"/>
  <c r="F29" i="152"/>
  <c r="E29" i="152"/>
  <c r="BI28" i="152"/>
  <c r="K28" i="152"/>
  <c r="L28" i="152" s="1"/>
  <c r="I28" i="152"/>
  <c r="J28" i="152" s="1"/>
  <c r="G28" i="152"/>
  <c r="H28" i="152" s="1"/>
  <c r="BI27" i="152"/>
  <c r="K27" i="152"/>
  <c r="L27" i="152" s="1"/>
  <c r="I27" i="152"/>
  <c r="G27" i="152"/>
  <c r="H27" i="152" s="1"/>
  <c r="BI26" i="152"/>
  <c r="K26" i="152"/>
  <c r="L26" i="152" s="1"/>
  <c r="I26" i="152"/>
  <c r="G26" i="152"/>
  <c r="H26" i="152" s="1"/>
  <c r="E25" i="152"/>
  <c r="BI24" i="152"/>
  <c r="K24" i="152"/>
  <c r="L24" i="152" s="1"/>
  <c r="I24" i="152"/>
  <c r="G24" i="152"/>
  <c r="H24" i="152" s="1"/>
  <c r="BI23" i="152"/>
  <c r="K23" i="152"/>
  <c r="L23" i="152" s="1"/>
  <c r="I23" i="152"/>
  <c r="J23" i="152" s="1"/>
  <c r="G23" i="152"/>
  <c r="H23" i="152" s="1"/>
  <c r="E22" i="152"/>
  <c r="F12" i="152"/>
  <c r="E12" i="152"/>
  <c r="BI11" i="152"/>
  <c r="E10" i="152"/>
  <c r="F9" i="152"/>
  <c r="E9" i="152"/>
  <c r="BI8" i="152"/>
  <c r="BI7" i="152"/>
  <c r="BI6" i="152"/>
  <c r="E5" i="152"/>
  <c r="E40" i="152" l="1"/>
  <c r="E47" i="152"/>
  <c r="L43" i="152"/>
  <c r="E45" i="152"/>
  <c r="H48" i="152"/>
  <c r="H43" i="152"/>
  <c r="H22" i="152"/>
  <c r="J42" i="152"/>
  <c r="F42" i="152" s="1"/>
  <c r="E42" i="152"/>
  <c r="F46" i="152"/>
  <c r="L48" i="152"/>
  <c r="J77" i="152"/>
  <c r="AF77" i="152" s="1"/>
  <c r="AH77" i="152" s="1"/>
  <c r="E50" i="152"/>
  <c r="E41" i="152"/>
  <c r="E44" i="152"/>
  <c r="E26" i="152"/>
  <c r="F50" i="152"/>
  <c r="E55" i="152"/>
  <c r="E57" i="152"/>
  <c r="F45" i="152"/>
  <c r="L39" i="152"/>
  <c r="L38" i="152"/>
  <c r="H38" i="152"/>
  <c r="G7" i="152" s="1"/>
  <c r="H7" i="152" s="1"/>
  <c r="F7" i="102" s="1"/>
  <c r="H39" i="152"/>
  <c r="F47" i="152"/>
  <c r="F49" i="152"/>
  <c r="J48" i="152"/>
  <c r="F51" i="152"/>
  <c r="F40" i="152"/>
  <c r="E51" i="152"/>
  <c r="J44" i="152"/>
  <c r="E46" i="152"/>
  <c r="J41" i="152"/>
  <c r="F41" i="152" s="1"/>
  <c r="E49" i="152"/>
  <c r="J57" i="152"/>
  <c r="F57" i="152" s="1"/>
  <c r="L25" i="152"/>
  <c r="H54" i="152"/>
  <c r="G8" i="152" s="1"/>
  <c r="H8" i="152" s="1"/>
  <c r="G7" i="102" s="1"/>
  <c r="J55" i="152"/>
  <c r="F55" i="152" s="1"/>
  <c r="E24" i="152"/>
  <c r="E27" i="152"/>
  <c r="E23" i="152"/>
  <c r="F28" i="152"/>
  <c r="F23" i="152"/>
  <c r="L54" i="152"/>
  <c r="K8" i="152" s="1"/>
  <c r="L8" i="152" s="1"/>
  <c r="G10" i="102" s="1"/>
  <c r="H25" i="152"/>
  <c r="L22" i="152"/>
  <c r="F73" i="152"/>
  <c r="J24" i="152"/>
  <c r="F24" i="152" s="1"/>
  <c r="J74" i="152"/>
  <c r="F74" i="152" s="1"/>
  <c r="H21" i="152"/>
  <c r="G6" i="152" s="1"/>
  <c r="H6" i="152" s="1"/>
  <c r="E7" i="102" s="1"/>
  <c r="J26" i="152"/>
  <c r="E28" i="152"/>
  <c r="J27" i="152"/>
  <c r="F27" i="152" s="1"/>
  <c r="L21" i="152"/>
  <c r="K6" i="152" s="1"/>
  <c r="L6" i="152" s="1"/>
  <c r="E10" i="102" s="1"/>
  <c r="E73" i="152"/>
  <c r="J76" i="152" l="1"/>
  <c r="J56" i="152"/>
  <c r="F56" i="152" s="1"/>
  <c r="F77" i="152"/>
  <c r="F48" i="152"/>
  <c r="AB77" i="152"/>
  <c r="AD77" i="152" s="1"/>
  <c r="AB78" i="152" s="1"/>
  <c r="AD78" i="152" s="1"/>
  <c r="AF87" i="152" s="1"/>
  <c r="AH87" i="152" s="1"/>
  <c r="J54" i="152"/>
  <c r="I8" i="152" s="1"/>
  <c r="J39" i="152"/>
  <c r="F39" i="152" s="1"/>
  <c r="J43" i="152"/>
  <c r="F43" i="152" s="1"/>
  <c r="F44" i="152"/>
  <c r="J38" i="152"/>
  <c r="F38" i="152" s="1"/>
  <c r="J21" i="152"/>
  <c r="K7" i="152"/>
  <c r="L7" i="152" s="1"/>
  <c r="F10" i="102" s="1"/>
  <c r="H4" i="152"/>
  <c r="H5" i="152"/>
  <c r="AB74" i="152"/>
  <c r="AD74" i="152" s="1"/>
  <c r="J72" i="152"/>
  <c r="J22" i="152"/>
  <c r="F22" i="152" s="1"/>
  <c r="AF74" i="152"/>
  <c r="AH74" i="152" s="1"/>
  <c r="AF78" i="152"/>
  <c r="AH78" i="152" s="1"/>
  <c r="J71" i="152"/>
  <c r="J25" i="152"/>
  <c r="F25" i="152" s="1"/>
  <c r="F26" i="152"/>
  <c r="HP9" i="151"/>
  <c r="HL9" i="151"/>
  <c r="FZ9" i="151"/>
  <c r="EJ9" i="151"/>
  <c r="CT9" i="151"/>
  <c r="BD9" i="151"/>
  <c r="F54" i="152" l="1"/>
  <c r="E8" i="152"/>
  <c r="J8" i="152"/>
  <c r="I11" i="152"/>
  <c r="L5" i="152"/>
  <c r="AB87" i="152"/>
  <c r="AD87" i="152" s="1"/>
  <c r="I7" i="152"/>
  <c r="I6" i="152"/>
  <c r="F21" i="152"/>
  <c r="AB75" i="152"/>
  <c r="AD75" i="152" s="1"/>
  <c r="AF76" i="152" s="1"/>
  <c r="AH76" i="152" s="1"/>
  <c r="AF75" i="152"/>
  <c r="AH75" i="152" s="1"/>
  <c r="AB76" i="152" l="1"/>
  <c r="AD76" i="152" s="1"/>
  <c r="L75" i="152" s="1"/>
  <c r="F75" i="152" s="1"/>
  <c r="F8" i="152"/>
  <c r="G6" i="102"/>
  <c r="J6" i="152"/>
  <c r="E6" i="102" s="1"/>
  <c r="E6" i="152"/>
  <c r="J7" i="152"/>
  <c r="E7" i="152"/>
  <c r="L78" i="152"/>
  <c r="AF88" i="152"/>
  <c r="AH88" i="152" s="1"/>
  <c r="AB88" i="152"/>
  <c r="AD88" i="152" s="1"/>
  <c r="J11" i="152"/>
  <c r="D32" i="102"/>
  <c r="D29" i="102"/>
  <c r="D27" i="102"/>
  <c r="D22" i="102"/>
  <c r="L72" i="152" l="1"/>
  <c r="F72" i="152" s="1"/>
  <c r="F7" i="152"/>
  <c r="F6" i="102"/>
  <c r="J10" i="152"/>
  <c r="F78" i="152"/>
  <c r="L76" i="152"/>
  <c r="F76" i="152" s="1"/>
  <c r="L71" i="152"/>
  <c r="J4" i="152"/>
  <c r="F6" i="152"/>
  <c r="J5" i="152"/>
  <c r="F5" i="152" s="1"/>
  <c r="K11" i="152" l="1"/>
  <c r="F71" i="152"/>
  <c r="L11" i="152" l="1"/>
  <c r="E11" i="152"/>
  <c r="D15" i="102"/>
  <c r="D14" i="102"/>
  <c r="D13" i="102"/>
  <c r="L10" i="152" l="1"/>
  <c r="F10" i="152" s="1"/>
  <c r="F34" i="102" s="1"/>
  <c r="G39" i="102" s="1"/>
  <c r="L4" i="152"/>
  <c r="F4" i="152" s="1"/>
  <c r="F11" i="152"/>
  <c r="F10" i="22"/>
  <c r="E28" i="142"/>
  <c r="D28" i="142"/>
  <c r="H31" i="102" l="1"/>
  <c r="F11" i="22" l="1"/>
  <c r="F9" i="22"/>
  <c r="F28" i="142" l="1"/>
  <c r="I28" i="142" s="1"/>
  <c r="H50" i="102"/>
  <c r="D21" i="102"/>
  <c r="D19" i="102"/>
  <c r="D17" i="102"/>
  <c r="D12" i="102"/>
  <c r="D11" i="102"/>
  <c r="D8" i="102"/>
  <c r="D39" i="102" l="1"/>
  <c r="D38" i="102"/>
  <c r="F17" i="102"/>
  <c r="E17" i="102"/>
  <c r="I30" i="102"/>
  <c r="E18" i="142" l="1"/>
  <c r="G50" i="102" l="1"/>
  <c r="E50" i="102"/>
  <c r="F50" i="102" l="1"/>
  <c r="J50" i="102" s="1"/>
  <c r="C4" i="145" l="1"/>
  <c r="A3" i="142" s="1"/>
  <c r="I8" i="103" l="1"/>
  <c r="K8" i="103" s="1"/>
  <c r="G8" i="102" l="1"/>
  <c r="G24" i="102" s="1"/>
  <c r="G9" i="102" l="1"/>
  <c r="G23" i="102"/>
  <c r="G79" i="127"/>
  <c r="F79" i="127"/>
  <c r="G65" i="127"/>
  <c r="F65" i="127"/>
  <c r="G51" i="127"/>
  <c r="F51" i="127"/>
  <c r="G37" i="127"/>
  <c r="F37" i="127"/>
  <c r="G23" i="127"/>
  <c r="F23" i="127"/>
  <c r="A3" i="102" l="1"/>
  <c r="D30" i="142" l="1"/>
  <c r="D29" i="142"/>
  <c r="D27" i="142"/>
  <c r="D26" i="142"/>
  <c r="D25" i="142"/>
  <c r="D24" i="142"/>
  <c r="D23" i="142"/>
  <c r="D22" i="142"/>
  <c r="D21" i="142"/>
  <c r="D20" i="142"/>
  <c r="D19" i="142"/>
  <c r="D18" i="142"/>
  <c r="D17" i="142"/>
  <c r="D16" i="142"/>
  <c r="D15" i="142"/>
  <c r="D14" i="142"/>
  <c r="D13" i="142"/>
  <c r="D12" i="142"/>
  <c r="D11" i="142"/>
  <c r="D10" i="142"/>
  <c r="D9" i="142"/>
  <c r="D8" i="142"/>
  <c r="D4" i="134" l="1"/>
  <c r="G16" i="102"/>
  <c r="F32" i="142" l="1"/>
  <c r="F14" i="102" l="1"/>
  <c r="F13" i="102"/>
  <c r="F15" i="102" s="1"/>
  <c r="AB16" i="84"/>
  <c r="AA16" i="84"/>
  <c r="Z16" i="84"/>
  <c r="Y16" i="84"/>
  <c r="X16" i="84"/>
  <c r="W16" i="84"/>
  <c r="V16" i="84"/>
  <c r="U16" i="84"/>
  <c r="T16" i="84"/>
  <c r="G19" i="109" l="1"/>
  <c r="A6" i="135" l="1"/>
  <c r="D10" i="107" l="1"/>
  <c r="D12" i="107"/>
  <c r="D14" i="107"/>
  <c r="K21" i="107"/>
  <c r="K7" i="107"/>
  <c r="K11" i="107" s="1"/>
  <c r="K17" i="107" l="1"/>
  <c r="K23" i="107"/>
  <c r="B15" i="109"/>
  <c r="B24" i="109"/>
  <c r="H5" i="135"/>
  <c r="D7" i="117"/>
  <c r="K24" i="107" l="1"/>
  <c r="D15" i="107"/>
  <c r="E10" i="107"/>
  <c r="E12" i="107"/>
  <c r="B10" i="134" l="1"/>
  <c r="C10" i="134"/>
  <c r="F6" i="134"/>
  <c r="D10" i="134" l="1"/>
  <c r="F16" i="142" l="1"/>
  <c r="F10" i="134"/>
  <c r="AD12" i="84" l="1"/>
  <c r="I5" i="103" l="1"/>
  <c r="K5" i="103" s="1"/>
  <c r="E4" i="27" l="1"/>
  <c r="G4" i="27" s="1"/>
  <c r="B14" i="109"/>
  <c r="E5" i="27" l="1"/>
  <c r="G5" i="27" s="1"/>
  <c r="E9" i="27"/>
  <c r="G9" i="27" s="1"/>
  <c r="I9" i="27" s="1"/>
  <c r="E7" i="27"/>
  <c r="G7" i="27" s="1"/>
  <c r="E8" i="27"/>
  <c r="G8" i="27" s="1"/>
  <c r="E6" i="27"/>
  <c r="G6" i="27" s="1"/>
  <c r="G16" i="27" l="1"/>
  <c r="I16" i="27" s="1"/>
  <c r="D14" i="139"/>
  <c r="D7" i="139"/>
  <c r="E17" i="136"/>
  <c r="F17" i="136" s="1"/>
  <c r="D7" i="137"/>
  <c r="E15" i="136" s="1"/>
  <c r="F15" i="136" s="1"/>
  <c r="D6" i="137"/>
  <c r="E14" i="136" s="1"/>
  <c r="F14" i="136" s="1"/>
  <c r="D5" i="137"/>
  <c r="E13" i="136" s="1"/>
  <c r="F13" i="136" s="1"/>
  <c r="D4" i="137"/>
  <c r="E12" i="136" s="1"/>
  <c r="F12" i="136" s="1"/>
  <c r="E31" i="138"/>
  <c r="E32" i="138" s="1"/>
  <c r="C8" i="137" s="1"/>
  <c r="D8" i="137" s="1"/>
  <c r="E4" i="136"/>
  <c r="A7" i="135"/>
  <c r="A8" i="135" s="1"/>
  <c r="A9" i="135" s="1"/>
  <c r="A10" i="135" s="1"/>
  <c r="A11" i="135" s="1"/>
  <c r="A12" i="135" s="1"/>
  <c r="A13" i="135" s="1"/>
  <c r="A14" i="135" s="1"/>
  <c r="A15" i="135" s="1"/>
  <c r="A16" i="135" s="1"/>
  <c r="A17" i="135" s="1"/>
  <c r="L5" i="135"/>
  <c r="M5" i="135" s="1"/>
  <c r="M4" i="135" s="1"/>
  <c r="F5" i="136" s="1"/>
  <c r="H4" i="135"/>
  <c r="D5" i="136" s="1"/>
  <c r="D4" i="136" s="1"/>
  <c r="G4" i="135"/>
  <c r="F4" i="135"/>
  <c r="E4" i="135"/>
  <c r="D12" i="137" l="1"/>
  <c r="E16" i="136"/>
  <c r="F16" i="136" s="1"/>
  <c r="F4" i="136"/>
  <c r="F11" i="136" l="1"/>
  <c r="F10" i="136"/>
  <c r="F9" i="136"/>
  <c r="C4" i="139"/>
  <c r="B29" i="138"/>
  <c r="D9" i="117"/>
  <c r="D10" i="117" s="1"/>
  <c r="F8" i="136" l="1"/>
  <c r="C11" i="139" s="1"/>
  <c r="C7" i="139"/>
  <c r="B4" i="139"/>
  <c r="B7" i="139" s="1"/>
  <c r="D22" i="109" l="1"/>
  <c r="B11" i="139"/>
  <c r="B14" i="139" s="1"/>
  <c r="C14" i="139"/>
  <c r="E7" i="66"/>
  <c r="E6" i="66"/>
  <c r="E5" i="66"/>
  <c r="E4" i="66"/>
  <c r="F7" i="25"/>
  <c r="D23" i="109" l="1"/>
  <c r="E9" i="66"/>
  <c r="I21" i="109" l="1"/>
  <c r="D21" i="109"/>
  <c r="E7" i="110"/>
  <c r="D16" i="82"/>
  <c r="D15" i="82"/>
  <c r="F23" i="129" l="1"/>
  <c r="E23" i="129"/>
  <c r="D23" i="129"/>
  <c r="C23" i="129"/>
  <c r="F15" i="129"/>
  <c r="D15" i="129"/>
  <c r="C15" i="129"/>
  <c r="E15" i="129"/>
  <c r="E26" i="129" l="1"/>
  <c r="E29" i="129" s="1"/>
  <c r="E31" i="129" s="1"/>
  <c r="F26" i="129"/>
  <c r="F29" i="129" s="1"/>
  <c r="F31" i="129" s="1"/>
  <c r="D26" i="129"/>
  <c r="D29" i="129" s="1"/>
  <c r="D31" i="129" s="1"/>
  <c r="C26" i="129"/>
  <c r="D14" i="117"/>
  <c r="E32" i="129" l="1"/>
  <c r="E33" i="129" s="1"/>
  <c r="D32" i="129"/>
  <c r="D33" i="129" s="1"/>
  <c r="D4" i="129" s="1"/>
  <c r="F32" i="129"/>
  <c r="F33" i="129" s="1"/>
  <c r="F4" i="129" s="1"/>
  <c r="F6" i="129" s="1"/>
  <c r="C29" i="129"/>
  <c r="C31" i="129" s="1"/>
  <c r="C32" i="129" s="1"/>
  <c r="C33" i="129" s="1"/>
  <c r="C4" i="129" s="1"/>
  <c r="D12" i="117"/>
  <c r="E17" i="66" l="1"/>
  <c r="C20" i="109" s="1"/>
  <c r="E4" i="129"/>
  <c r="D8" i="129"/>
  <c r="D6" i="129"/>
  <c r="F8" i="129"/>
  <c r="C8" i="129"/>
  <c r="C6" i="129"/>
  <c r="G20" i="109" l="1"/>
  <c r="C18" i="109"/>
  <c r="D20" i="109"/>
  <c r="E8" i="129"/>
  <c r="E6" i="129"/>
  <c r="G18" i="109" l="1"/>
  <c r="I20" i="109"/>
  <c r="C25" i="110"/>
  <c r="C24" i="110"/>
  <c r="C23" i="110"/>
  <c r="E25" i="110"/>
  <c r="E24" i="110"/>
  <c r="E23" i="110"/>
  <c r="I19" i="109" l="1"/>
  <c r="D5" i="121" l="1"/>
  <c r="D6" i="121" s="1"/>
  <c r="D7" i="121" s="1"/>
  <c r="D8" i="121" s="1"/>
  <c r="D9" i="121" s="1"/>
  <c r="D10" i="121" s="1"/>
  <c r="D8" i="66" l="1"/>
  <c r="D7" i="66"/>
  <c r="D6" i="66"/>
  <c r="D5" i="66"/>
  <c r="D9" i="66" s="1"/>
  <c r="F5" i="84" l="1"/>
  <c r="G5" i="84" s="1"/>
  <c r="H5" i="84" s="1"/>
  <c r="I5" i="84" s="1"/>
  <c r="J5" i="84" s="1"/>
  <c r="K5" i="84" s="1"/>
  <c r="L5" i="84" s="1"/>
  <c r="M5" i="84" l="1"/>
  <c r="N5" i="84" s="1"/>
  <c r="O5" i="84" s="1"/>
  <c r="P5" i="84" s="1"/>
  <c r="Q5" i="84" s="1"/>
  <c r="R5" i="84" s="1"/>
  <c r="S5" i="84" s="1"/>
  <c r="T5" i="84" s="1"/>
  <c r="U5" i="84" s="1"/>
  <c r="V5" i="84" s="1"/>
  <c r="W5" i="84" s="1"/>
  <c r="X5" i="84" s="1"/>
  <c r="Y5" i="84" s="1"/>
  <c r="Z5" i="84" s="1"/>
  <c r="AA5" i="84" s="1"/>
  <c r="AB5" i="84" s="1"/>
  <c r="E28" i="116"/>
  <c r="E29" i="116"/>
  <c r="D29" i="116"/>
  <c r="D28" i="116"/>
  <c r="E27" i="116"/>
  <c r="D27" i="116"/>
  <c r="F23" i="124" l="1"/>
  <c r="F20" i="124"/>
  <c r="F17" i="124"/>
  <c r="F14" i="124"/>
  <c r="F13" i="124"/>
  <c r="F12" i="124"/>
  <c r="F11" i="124"/>
  <c r="H11" i="124" s="1"/>
  <c r="F10" i="124"/>
  <c r="F7" i="124"/>
  <c r="F6" i="124"/>
  <c r="H6" i="124" s="1"/>
  <c r="F3" i="124"/>
  <c r="H12" i="124"/>
  <c r="H14" i="124" l="1"/>
  <c r="H23" i="124"/>
  <c r="H24" i="124" s="1"/>
  <c r="H13" i="124"/>
  <c r="H3" i="124"/>
  <c r="H4" i="124" s="1"/>
  <c r="H7" i="124"/>
  <c r="H8" i="124" s="1"/>
  <c r="H17" i="124"/>
  <c r="H18" i="124" s="1"/>
  <c r="H10" i="124"/>
  <c r="H20" i="124"/>
  <c r="H21" i="124" s="1"/>
  <c r="H15" i="124" l="1"/>
  <c r="H25" i="124" s="1"/>
  <c r="I11" i="103" l="1"/>
  <c r="I9" i="103"/>
  <c r="I11" i="123" l="1"/>
  <c r="I13" i="123" s="1"/>
  <c r="I10" i="123"/>
  <c r="I5" i="123"/>
  <c r="D13" i="123"/>
  <c r="F13" i="123" s="1"/>
  <c r="F12" i="123"/>
  <c r="F8" i="123"/>
  <c r="J8" i="123" s="1"/>
  <c r="D11" i="123"/>
  <c r="F11" i="123" s="1"/>
  <c r="F4" i="123"/>
  <c r="J4" i="123" s="1"/>
  <c r="F20" i="123"/>
  <c r="K20" i="123" s="1"/>
  <c r="P7" i="123" s="1"/>
  <c r="F6" i="121"/>
  <c r="H6" i="121" s="1"/>
  <c r="F5" i="121"/>
  <c r="H5" i="121" s="1"/>
  <c r="F82" i="123"/>
  <c r="K82" i="123" s="1"/>
  <c r="F81" i="123"/>
  <c r="K81" i="123" s="1"/>
  <c r="F80" i="123"/>
  <c r="K80" i="123" s="1"/>
  <c r="F79" i="123"/>
  <c r="K79" i="123" s="1"/>
  <c r="F78" i="123"/>
  <c r="K78" i="123" s="1"/>
  <c r="F77" i="123"/>
  <c r="J77" i="123" s="1"/>
  <c r="F76" i="123"/>
  <c r="K76" i="123" s="1"/>
  <c r="F75" i="123"/>
  <c r="K75" i="123" s="1"/>
  <c r="F74" i="123"/>
  <c r="K74" i="123" s="1"/>
  <c r="F73" i="123"/>
  <c r="J73" i="123" s="1"/>
  <c r="F72" i="123"/>
  <c r="K72" i="123" s="1"/>
  <c r="F71" i="123"/>
  <c r="K71" i="123" s="1"/>
  <c r="F70" i="123"/>
  <c r="K70" i="123" s="1"/>
  <c r="F69" i="123"/>
  <c r="J69" i="123" s="1"/>
  <c r="F68" i="123"/>
  <c r="K68" i="123" s="1"/>
  <c r="F67" i="123"/>
  <c r="K67" i="123" s="1"/>
  <c r="F66" i="123"/>
  <c r="K66" i="123" s="1"/>
  <c r="F65" i="123"/>
  <c r="K65" i="123" s="1"/>
  <c r="F64" i="123"/>
  <c r="K64" i="123" s="1"/>
  <c r="F63" i="123"/>
  <c r="K63" i="123" s="1"/>
  <c r="F62" i="123"/>
  <c r="K62" i="123" s="1"/>
  <c r="F61" i="123"/>
  <c r="J61" i="123" s="1"/>
  <c r="F60" i="123"/>
  <c r="K60" i="123" s="1"/>
  <c r="F59" i="123"/>
  <c r="K59" i="123" s="1"/>
  <c r="F58" i="123"/>
  <c r="K58" i="123" s="1"/>
  <c r="F57" i="123"/>
  <c r="K57" i="123" s="1"/>
  <c r="F56" i="123"/>
  <c r="K56" i="123" s="1"/>
  <c r="F55" i="123"/>
  <c r="K55" i="123" s="1"/>
  <c r="F54" i="123"/>
  <c r="K54" i="123" s="1"/>
  <c r="F53" i="123"/>
  <c r="J53" i="123" s="1"/>
  <c r="F52" i="123"/>
  <c r="K52" i="123" s="1"/>
  <c r="F51" i="123"/>
  <c r="K51" i="123" s="1"/>
  <c r="F50" i="123"/>
  <c r="K50" i="123" s="1"/>
  <c r="F49" i="123"/>
  <c r="K49" i="123" s="1"/>
  <c r="F48" i="123"/>
  <c r="J48" i="123" s="1"/>
  <c r="F47" i="123"/>
  <c r="K47" i="123" s="1"/>
  <c r="F46" i="123"/>
  <c r="K46" i="123" s="1"/>
  <c r="F45" i="123"/>
  <c r="K45" i="123" s="1"/>
  <c r="F44" i="123"/>
  <c r="K44" i="123" s="1"/>
  <c r="F43" i="123"/>
  <c r="K43" i="123" s="1"/>
  <c r="F42" i="123"/>
  <c r="J42" i="123" s="1"/>
  <c r="F41" i="123"/>
  <c r="K41" i="123" s="1"/>
  <c r="F40" i="123"/>
  <c r="K40" i="123" s="1"/>
  <c r="F39" i="123"/>
  <c r="K39" i="123" s="1"/>
  <c r="F38" i="123"/>
  <c r="J38" i="123" s="1"/>
  <c r="F37" i="123"/>
  <c r="J37" i="123" s="1"/>
  <c r="F36" i="123"/>
  <c r="K36" i="123" s="1"/>
  <c r="F35" i="123"/>
  <c r="K35" i="123" s="1"/>
  <c r="F34" i="123"/>
  <c r="J34" i="123" s="1"/>
  <c r="F31" i="123"/>
  <c r="K31" i="123" s="1"/>
  <c r="F30" i="123"/>
  <c r="J30" i="123" s="1"/>
  <c r="F29" i="123"/>
  <c r="K29" i="123" s="1"/>
  <c r="F28" i="123"/>
  <c r="K28" i="123" s="1"/>
  <c r="F27" i="123"/>
  <c r="K27" i="123" s="1"/>
  <c r="F24" i="123"/>
  <c r="K24" i="123" s="1"/>
  <c r="F23" i="123"/>
  <c r="K23" i="123" s="1"/>
  <c r="F22" i="123"/>
  <c r="J22" i="123" s="1"/>
  <c r="F21" i="123"/>
  <c r="K21" i="123" s="1"/>
  <c r="F19" i="123"/>
  <c r="K19" i="123" s="1"/>
  <c r="F18" i="123"/>
  <c r="J18" i="123" s="1"/>
  <c r="F17" i="123"/>
  <c r="K17" i="123" s="1"/>
  <c r="F16" i="123"/>
  <c r="K16" i="123" s="1"/>
  <c r="F15" i="123"/>
  <c r="K15" i="123" s="1"/>
  <c r="F14" i="123"/>
  <c r="F10" i="123"/>
  <c r="F7" i="123"/>
  <c r="J7" i="123" s="1"/>
  <c r="F6" i="123"/>
  <c r="J6" i="123" s="1"/>
  <c r="F5" i="123"/>
  <c r="J11" i="123" l="1"/>
  <c r="K5" i="123"/>
  <c r="J10" i="123"/>
  <c r="K61" i="123"/>
  <c r="J45" i="123"/>
  <c r="K77" i="123"/>
  <c r="J16" i="123"/>
  <c r="K53" i="123"/>
  <c r="K69" i="123"/>
  <c r="I18" i="109"/>
  <c r="K37" i="123"/>
  <c r="J24" i="123"/>
  <c r="P9" i="123"/>
  <c r="C10" i="121" s="1"/>
  <c r="F10" i="121" s="1"/>
  <c r="J39" i="123"/>
  <c r="J47" i="123"/>
  <c r="J55" i="123"/>
  <c r="J63" i="123"/>
  <c r="J71" i="123"/>
  <c r="J79" i="123"/>
  <c r="K22" i="123"/>
  <c r="K73" i="123"/>
  <c r="K18" i="123"/>
  <c r="P8" i="123" s="1"/>
  <c r="F25" i="123"/>
  <c r="K25" i="123" s="1"/>
  <c r="J49" i="123"/>
  <c r="J65" i="123"/>
  <c r="J81" i="123"/>
  <c r="J35" i="123"/>
  <c r="J43" i="123"/>
  <c r="J51" i="123"/>
  <c r="J59" i="123"/>
  <c r="J67" i="123"/>
  <c r="J75" i="123"/>
  <c r="J41" i="123"/>
  <c r="J57" i="123"/>
  <c r="K12" i="123"/>
  <c r="J12" i="123"/>
  <c r="K13" i="123"/>
  <c r="J13" i="123"/>
  <c r="D9" i="123"/>
  <c r="F9" i="123" s="1"/>
  <c r="K9" i="123" s="1"/>
  <c r="F26" i="123"/>
  <c r="J26" i="123" s="1"/>
  <c r="J20" i="123"/>
  <c r="K10" i="123"/>
  <c r="K4" i="123"/>
  <c r="K8" i="123"/>
  <c r="K6" i="123"/>
  <c r="F33" i="123"/>
  <c r="K14" i="123"/>
  <c r="P11" i="123" s="1"/>
  <c r="J14" i="123"/>
  <c r="J5" i="123"/>
  <c r="K30" i="123"/>
  <c r="K7" i="123"/>
  <c r="K11" i="123"/>
  <c r="J15" i="123"/>
  <c r="J17" i="123"/>
  <c r="J19" i="123"/>
  <c r="J21" i="123"/>
  <c r="J23" i="123"/>
  <c r="J36" i="123"/>
  <c r="J40" i="123"/>
  <c r="J44" i="123"/>
  <c r="J46" i="123"/>
  <c r="J50" i="123"/>
  <c r="J52" i="123"/>
  <c r="J54" i="123"/>
  <c r="J58" i="123"/>
  <c r="J60" i="123"/>
  <c r="J62" i="123"/>
  <c r="J64" i="123"/>
  <c r="J66" i="123"/>
  <c r="J68" i="123"/>
  <c r="J70" i="123"/>
  <c r="J72" i="123"/>
  <c r="J74" i="123"/>
  <c r="J76" i="123"/>
  <c r="J78" i="123"/>
  <c r="J80" i="123"/>
  <c r="J82" i="123"/>
  <c r="J27" i="123"/>
  <c r="J29" i="123"/>
  <c r="J31" i="123"/>
  <c r="F32" i="123"/>
  <c r="K34" i="123"/>
  <c r="K38" i="123"/>
  <c r="K42" i="123"/>
  <c r="K48" i="123"/>
  <c r="J28" i="123"/>
  <c r="J56" i="123"/>
  <c r="J25" i="123" l="1"/>
  <c r="C4" i="121"/>
  <c r="F4" i="121" s="1"/>
  <c r="H4" i="121" s="1"/>
  <c r="K26" i="123"/>
  <c r="P6" i="123" s="1"/>
  <c r="C9" i="121" s="1"/>
  <c r="F9" i="121" s="1"/>
  <c r="H9" i="121" s="1"/>
  <c r="P5" i="123"/>
  <c r="C8" i="121" s="1"/>
  <c r="F8" i="121" s="1"/>
  <c r="H8" i="121" s="1"/>
  <c r="J9" i="123"/>
  <c r="K32" i="123"/>
  <c r="J32" i="123"/>
  <c r="K33" i="123"/>
  <c r="J33" i="123"/>
  <c r="P4" i="123" l="1"/>
  <c r="C7" i="121" s="1"/>
  <c r="F7" i="121" s="1"/>
  <c r="H7" i="121" s="1"/>
  <c r="H25" i="121" s="1"/>
  <c r="K9" i="103"/>
  <c r="K11" i="103" l="1"/>
  <c r="E14" i="107" l="1"/>
  <c r="E15" i="107" s="1"/>
  <c r="D19" i="109" l="1"/>
  <c r="J37" i="116" l="1"/>
  <c r="J36" i="116"/>
  <c r="J35" i="116"/>
  <c r="D16" i="117"/>
  <c r="D18" i="117" s="1"/>
  <c r="D6" i="82" l="1"/>
  <c r="M28" i="81"/>
  <c r="F19" i="81"/>
  <c r="D17" i="81"/>
  <c r="F16" i="81"/>
  <c r="F15" i="81"/>
  <c r="E14" i="81"/>
  <c r="F13" i="81"/>
  <c r="H29" i="81"/>
  <c r="F12" i="81"/>
  <c r="F14" i="81" l="1"/>
  <c r="F50" i="81"/>
  <c r="F51" i="81" s="1"/>
  <c r="H50" i="81"/>
  <c r="F53" i="81" l="1"/>
  <c r="F24" i="81" l="1"/>
  <c r="E18" i="81" s="1"/>
  <c r="E17" i="81" l="1"/>
  <c r="F18" i="81"/>
  <c r="F17" i="81" s="1"/>
  <c r="F20" i="81" s="1"/>
  <c r="G18" i="102" s="1"/>
  <c r="I18" i="102" s="1"/>
  <c r="C8" i="66"/>
  <c r="C7" i="66"/>
  <c r="C6" i="66"/>
  <c r="C5" i="66"/>
  <c r="C9" i="66" s="1"/>
  <c r="F18" i="142" l="1"/>
  <c r="I18" i="142" s="1"/>
  <c r="T18" i="142" s="1"/>
  <c r="L5" i="26"/>
  <c r="M5" i="26"/>
  <c r="Q5" i="26" s="1"/>
  <c r="N5" i="26"/>
  <c r="R5" i="26" s="1"/>
  <c r="O5" i="26"/>
  <c r="S5" i="26" s="1"/>
  <c r="P5" i="26"/>
  <c r="L6" i="26"/>
  <c r="P6" i="26" s="1"/>
  <c r="M6" i="26"/>
  <c r="Q6" i="26" s="1"/>
  <c r="N6" i="26"/>
  <c r="R6" i="26" s="1"/>
  <c r="O6" i="26"/>
  <c r="S6" i="26" s="1"/>
  <c r="L7" i="26"/>
  <c r="P7" i="26" s="1"/>
  <c r="M7" i="26"/>
  <c r="Q7" i="26" s="1"/>
  <c r="N7" i="26"/>
  <c r="R7" i="26" s="1"/>
  <c r="O7" i="26"/>
  <c r="S7" i="26" s="1"/>
  <c r="L8" i="26"/>
  <c r="P8" i="26" s="1"/>
  <c r="M8" i="26"/>
  <c r="Q8" i="26" s="1"/>
  <c r="N8" i="26"/>
  <c r="R8" i="26" s="1"/>
  <c r="O8" i="26"/>
  <c r="S8" i="26" s="1"/>
  <c r="G9" i="26"/>
  <c r="L9" i="26"/>
  <c r="P9" i="26" s="1"/>
  <c r="M9" i="26"/>
  <c r="Q9" i="26" s="1"/>
  <c r="N9" i="26"/>
  <c r="O9" i="26"/>
  <c r="S9" i="26" s="1"/>
  <c r="G10" i="26"/>
  <c r="L10" i="26"/>
  <c r="P10" i="26" s="1"/>
  <c r="M10" i="26"/>
  <c r="Q10" i="26" s="1"/>
  <c r="N10" i="26"/>
  <c r="O10" i="26"/>
  <c r="S10" i="26" s="1"/>
  <c r="L11" i="26"/>
  <c r="P11" i="26" s="1"/>
  <c r="N11" i="26"/>
  <c r="R11" i="26" s="1"/>
  <c r="O11" i="26"/>
  <c r="S11" i="26" s="1"/>
  <c r="Q11" i="26"/>
  <c r="L12" i="26"/>
  <c r="P12" i="26" s="1"/>
  <c r="M12" i="26"/>
  <c r="Q12" i="26" s="1"/>
  <c r="N12" i="26"/>
  <c r="R12" i="26" s="1"/>
  <c r="O12" i="26"/>
  <c r="S12" i="26" s="1"/>
  <c r="L13" i="26"/>
  <c r="P13" i="26" s="1"/>
  <c r="M13" i="26"/>
  <c r="Q13" i="26" s="1"/>
  <c r="N13" i="26"/>
  <c r="R13" i="26" s="1"/>
  <c r="O13" i="26"/>
  <c r="S13" i="26" s="1"/>
  <c r="H15" i="26"/>
  <c r="L15" i="26" s="1"/>
  <c r="P15" i="26" s="1"/>
  <c r="M15" i="26"/>
  <c r="Q15" i="26" s="1"/>
  <c r="N15" i="26"/>
  <c r="R15" i="26" s="1"/>
  <c r="O15" i="26"/>
  <c r="S15" i="26" s="1"/>
  <c r="L16" i="26"/>
  <c r="P16" i="26" s="1"/>
  <c r="M16" i="26"/>
  <c r="Q16" i="26" s="1"/>
  <c r="N16" i="26"/>
  <c r="R16" i="26" s="1"/>
  <c r="O16" i="26"/>
  <c r="S16" i="26" s="1"/>
  <c r="H17" i="26"/>
  <c r="L17" i="26" s="1"/>
  <c r="P17" i="26" s="1"/>
  <c r="M17" i="26"/>
  <c r="Q17" i="26" s="1"/>
  <c r="N17" i="26"/>
  <c r="R17" i="26" s="1"/>
  <c r="O17" i="26"/>
  <c r="S17" i="26" s="1"/>
  <c r="L18" i="26"/>
  <c r="M18" i="26"/>
  <c r="Q18" i="26" s="1"/>
  <c r="N18" i="26"/>
  <c r="R18" i="26" s="1"/>
  <c r="O18" i="26"/>
  <c r="S18" i="26" s="1"/>
  <c r="P18" i="26"/>
  <c r="L19" i="26"/>
  <c r="P19" i="26" s="1"/>
  <c r="M19" i="26"/>
  <c r="Q19" i="26" s="1"/>
  <c r="N19" i="26"/>
  <c r="R19" i="26" s="1"/>
  <c r="O19" i="26"/>
  <c r="S19" i="26" s="1"/>
  <c r="H22" i="26"/>
  <c r="L22" i="26" s="1"/>
  <c r="P22" i="26" s="1"/>
  <c r="M22" i="26"/>
  <c r="Q22" i="26" s="1"/>
  <c r="N22" i="26"/>
  <c r="R22" i="26" s="1"/>
  <c r="O22" i="26"/>
  <c r="S22" i="26" s="1"/>
  <c r="H23" i="26"/>
  <c r="L23" i="26" s="1"/>
  <c r="P23" i="26" s="1"/>
  <c r="M23" i="26"/>
  <c r="Q23" i="26" s="1"/>
  <c r="N23" i="26"/>
  <c r="R23" i="26" s="1"/>
  <c r="O23" i="26"/>
  <c r="S23" i="26" s="1"/>
  <c r="L24" i="26"/>
  <c r="P24" i="26" s="1"/>
  <c r="M24" i="26"/>
  <c r="Q24" i="26" s="1"/>
  <c r="N24" i="26"/>
  <c r="R24" i="26" s="1"/>
  <c r="O24" i="26"/>
  <c r="S24" i="26" s="1"/>
  <c r="T8" i="26" l="1"/>
  <c r="K18" i="142"/>
  <c r="L18" i="142" s="1"/>
  <c r="M18" i="142"/>
  <c r="T6" i="26"/>
  <c r="T5" i="26"/>
  <c r="T18" i="26"/>
  <c r="T19" i="26"/>
  <c r="Q21" i="26"/>
  <c r="T15" i="26"/>
  <c r="T24" i="26"/>
  <c r="R21" i="26"/>
  <c r="Q28" i="26"/>
  <c r="P28" i="26"/>
  <c r="T23" i="26"/>
  <c r="T17" i="26"/>
  <c r="R28" i="26"/>
  <c r="R9" i="26"/>
  <c r="T9" i="26" s="1"/>
  <c r="Q14" i="26"/>
  <c r="T11" i="26"/>
  <c r="P14" i="26"/>
  <c r="T22" i="26"/>
  <c r="S28" i="26"/>
  <c r="T12" i="26"/>
  <c r="T7" i="26"/>
  <c r="S14" i="26"/>
  <c r="T13" i="26"/>
  <c r="S21" i="26"/>
  <c r="R10" i="26"/>
  <c r="P21" i="26"/>
  <c r="T16" i="26"/>
  <c r="R14" i="26" l="1"/>
  <c r="R29" i="26" s="1"/>
  <c r="R30" i="26" s="1"/>
  <c r="T21" i="26"/>
  <c r="Q29" i="26"/>
  <c r="Q30" i="26" s="1"/>
  <c r="P29" i="26"/>
  <c r="P30" i="26" s="1"/>
  <c r="T28" i="26"/>
  <c r="T10" i="26"/>
  <c r="T14" i="26" s="1"/>
  <c r="S29" i="26"/>
  <c r="S30" i="26" s="1"/>
  <c r="T29" i="26" l="1"/>
  <c r="T30" i="26"/>
  <c r="I6" i="103" l="1"/>
  <c r="K6" i="103" s="1"/>
  <c r="I4" i="103" l="1"/>
  <c r="K4" i="103" l="1"/>
  <c r="D18" i="109" l="1"/>
  <c r="B8" i="109" l="1"/>
  <c r="I10" i="103" l="1"/>
  <c r="K10" i="103" s="1"/>
  <c r="B7" i="109" l="1"/>
  <c r="E10" i="142" l="1"/>
  <c r="E7" i="142" l="1"/>
  <c r="E16" i="102" l="1"/>
  <c r="E14" i="102"/>
  <c r="E13" i="102"/>
  <c r="E8" i="102"/>
  <c r="E24" i="102" s="1"/>
  <c r="B4" i="134"/>
  <c r="E6" i="142"/>
  <c r="E23" i="102" l="1"/>
  <c r="E15" i="102"/>
  <c r="E21" i="102"/>
  <c r="E20" i="102"/>
  <c r="E22" i="102"/>
  <c r="E9" i="102"/>
  <c r="F6" i="142"/>
  <c r="F7" i="142"/>
  <c r="B5" i="134"/>
  <c r="E12" i="102" l="1"/>
  <c r="E11" i="102"/>
  <c r="E19" i="102"/>
  <c r="D5" i="134"/>
  <c r="G17" i="102"/>
  <c r="F17" i="142" s="1"/>
  <c r="G13" i="102"/>
  <c r="G14" i="102"/>
  <c r="F14" i="142" s="1"/>
  <c r="E25" i="102" l="1"/>
  <c r="G15" i="102"/>
  <c r="F15" i="142" s="1"/>
  <c r="F13" i="142"/>
  <c r="G12" i="102"/>
  <c r="F8" i="142"/>
  <c r="E26" i="102" l="1"/>
  <c r="G11" i="102"/>
  <c r="G19" i="102"/>
  <c r="F19" i="142" s="1"/>
  <c r="F9" i="142"/>
  <c r="F12" i="142"/>
  <c r="F11" i="142" l="1"/>
  <c r="E27" i="102"/>
  <c r="E29" i="102" s="1"/>
  <c r="AE12" i="84"/>
  <c r="E28" i="102" l="1"/>
  <c r="E8" i="109"/>
  <c r="E7" i="109" s="1"/>
  <c r="E31" i="102" l="1"/>
  <c r="E32" i="102" s="1"/>
  <c r="E33" i="102" s="1"/>
  <c r="I6" i="142" l="1"/>
  <c r="K6" i="142" s="1"/>
  <c r="F8" i="102"/>
  <c r="F24" i="102" s="1"/>
  <c r="I24" i="102" s="1"/>
  <c r="F16" i="102"/>
  <c r="E16" i="142" s="1"/>
  <c r="I7" i="142"/>
  <c r="C4" i="134"/>
  <c r="E13" i="142"/>
  <c r="I7" i="102"/>
  <c r="E14" i="142"/>
  <c r="E8" i="142" l="1"/>
  <c r="F23" i="102"/>
  <c r="I23" i="102" s="1"/>
  <c r="I16" i="142"/>
  <c r="F21" i="102"/>
  <c r="E21" i="142" s="1"/>
  <c r="F22" i="102"/>
  <c r="E22" i="142" s="1"/>
  <c r="F20" i="102"/>
  <c r="E20" i="142" s="1"/>
  <c r="I6" i="102"/>
  <c r="E38" i="102" s="1"/>
  <c r="E17" i="142"/>
  <c r="I16" i="102"/>
  <c r="T6" i="142"/>
  <c r="M6" i="142"/>
  <c r="I14" i="102"/>
  <c r="I14" i="142"/>
  <c r="I8" i="102"/>
  <c r="I8" i="142"/>
  <c r="K7" i="142"/>
  <c r="L7" i="142" s="1"/>
  <c r="M7" i="142"/>
  <c r="T7" i="142"/>
  <c r="C5" i="134"/>
  <c r="F5" i="134" s="1"/>
  <c r="F4" i="134"/>
  <c r="E15" i="142"/>
  <c r="I13" i="142"/>
  <c r="L6" i="142"/>
  <c r="I13" i="102"/>
  <c r="F9" i="102"/>
  <c r="F38" i="102"/>
  <c r="F39" i="102" s="1"/>
  <c r="E9" i="142" l="1"/>
  <c r="M16" i="142"/>
  <c r="T16" i="142"/>
  <c r="I17" i="142"/>
  <c r="M17" i="142" s="1"/>
  <c r="I17" i="102"/>
  <c r="I38" i="102"/>
  <c r="M8" i="142"/>
  <c r="M9" i="142" s="1"/>
  <c r="T8" i="142"/>
  <c r="T9" i="142" s="1"/>
  <c r="K17" i="142"/>
  <c r="M13" i="142"/>
  <c r="T13" i="142"/>
  <c r="I9" i="102"/>
  <c r="I9" i="142"/>
  <c r="K14" i="142"/>
  <c r="L14" i="142" s="1"/>
  <c r="K8" i="142"/>
  <c r="L8" i="142" s="1"/>
  <c r="K13" i="142"/>
  <c r="K15" i="142" s="1"/>
  <c r="K16" i="142"/>
  <c r="L16" i="142" s="1"/>
  <c r="I15" i="102"/>
  <c r="I15" i="142"/>
  <c r="M14" i="142"/>
  <c r="T14" i="142"/>
  <c r="F12" i="102"/>
  <c r="E12" i="142" s="1"/>
  <c r="F11" i="102"/>
  <c r="F19" i="102"/>
  <c r="E19" i="142" s="1"/>
  <c r="E39" i="102"/>
  <c r="E11" i="142" l="1"/>
  <c r="I11" i="142" s="1"/>
  <c r="F25" i="102"/>
  <c r="T17" i="142"/>
  <c r="L17" i="142"/>
  <c r="K9" i="142"/>
  <c r="L9" i="142" s="1"/>
  <c r="M15" i="142"/>
  <c r="L15" i="142"/>
  <c r="T15" i="142"/>
  <c r="I19" i="102"/>
  <c r="I19" i="142"/>
  <c r="I11" i="102"/>
  <c r="L13" i="142"/>
  <c r="I12" i="102"/>
  <c r="I12" i="142"/>
  <c r="E23" i="142" l="1"/>
  <c r="F26" i="102"/>
  <c r="E24" i="142" s="1"/>
  <c r="K19" i="142"/>
  <c r="L19" i="142" s="1"/>
  <c r="K12" i="142"/>
  <c r="L12" i="142" s="1"/>
  <c r="K11" i="142"/>
  <c r="L11" i="142" s="1"/>
  <c r="M12" i="142"/>
  <c r="T12" i="142"/>
  <c r="T11" i="142"/>
  <c r="M11" i="142"/>
  <c r="M19" i="142"/>
  <c r="T19" i="142"/>
  <c r="F27" i="102" l="1"/>
  <c r="F29" i="102" s="1"/>
  <c r="E25" i="142" l="1"/>
  <c r="E27" i="142"/>
  <c r="F28" i="102"/>
  <c r="G11" i="27"/>
  <c r="I11" i="27" s="1"/>
  <c r="E26" i="142" l="1"/>
  <c r="F31" i="102"/>
  <c r="I4" i="27"/>
  <c r="G12" i="27"/>
  <c r="I12" i="27" s="1"/>
  <c r="G13" i="27"/>
  <c r="I13" i="27" s="1"/>
  <c r="G14" i="27"/>
  <c r="I14" i="27" s="1"/>
  <c r="G15" i="27"/>
  <c r="I15" i="27" s="1"/>
  <c r="E29" i="142" l="1"/>
  <c r="F32" i="102"/>
  <c r="E30" i="142" s="1"/>
  <c r="I17" i="27"/>
  <c r="I5" i="27"/>
  <c r="I6" i="27"/>
  <c r="I8" i="27"/>
  <c r="I7" i="27"/>
  <c r="F33" i="102" l="1"/>
  <c r="E31" i="142" s="1"/>
  <c r="I10" i="27"/>
  <c r="I18" i="27" s="1"/>
  <c r="C4" i="82" l="1"/>
  <c r="E4" i="82" l="1"/>
  <c r="C10" i="82"/>
  <c r="D17" i="82" s="1"/>
  <c r="D18" i="82" l="1"/>
  <c r="D19" i="82" s="1"/>
  <c r="C5" i="82" s="1"/>
  <c r="C6" i="82" l="1"/>
  <c r="E5" i="82"/>
  <c r="E6" i="82" s="1"/>
  <c r="R16" i="84" l="1"/>
  <c r="Q16" i="84"/>
  <c r="O16" i="84"/>
  <c r="P16" i="84"/>
  <c r="S16" i="84"/>
  <c r="N16" i="84"/>
  <c r="M16" i="84"/>
  <c r="G16" i="84"/>
  <c r="H16" i="84"/>
  <c r="AD14" i="84" l="1"/>
  <c r="E16" i="84"/>
  <c r="E17" i="84" s="1"/>
  <c r="AD10" i="84" l="1"/>
  <c r="I16" i="84"/>
  <c r="L16" i="84"/>
  <c r="K16" i="84"/>
  <c r="AD8" i="84"/>
  <c r="F16" i="84"/>
  <c r="F17" i="84" s="1"/>
  <c r="G17" i="84" s="1"/>
  <c r="H17" i="84" s="1"/>
  <c r="J16" i="84"/>
  <c r="I17" i="84" l="1"/>
  <c r="J17" i="84" s="1"/>
  <c r="K17" i="84" s="1"/>
  <c r="L17" i="84" s="1"/>
  <c r="AD16" i="84"/>
  <c r="M17" i="84" l="1"/>
  <c r="N17" i="84" s="1"/>
  <c r="O17" i="84" s="1"/>
  <c r="P17" i="84" s="1"/>
  <c r="Q17" i="84" s="1"/>
  <c r="R17" i="84" s="1"/>
  <c r="S17" i="84" s="1"/>
  <c r="T17" i="84" s="1"/>
  <c r="U17" i="84" s="1"/>
  <c r="V17" i="84" s="1"/>
  <c r="W17" i="84" s="1"/>
  <c r="X17" i="84" s="1"/>
  <c r="Y17" i="84" s="1"/>
  <c r="Z17" i="84" s="1"/>
  <c r="AA17" i="84" s="1"/>
  <c r="AB17" i="84" s="1"/>
  <c r="I7" i="103"/>
  <c r="K7" i="103" s="1"/>
  <c r="E32" i="142" l="1"/>
  <c r="I39" i="102" l="1"/>
  <c r="I32" i="142"/>
  <c r="T32" i="142" s="1"/>
  <c r="I10" i="102"/>
  <c r="I34" i="102"/>
  <c r="H19" i="22" s="1"/>
  <c r="D19" i="22" s="1"/>
  <c r="F10" i="142" l="1"/>
  <c r="I10" i="142" s="1"/>
  <c r="G20" i="102"/>
  <c r="G22" i="102"/>
  <c r="G21" i="102"/>
  <c r="M32" i="142"/>
  <c r="C9" i="116"/>
  <c r="D5" i="110"/>
  <c r="C17" i="109"/>
  <c r="G17" i="109" s="1"/>
  <c r="G25" i="102" l="1"/>
  <c r="T10" i="142"/>
  <c r="K10" i="142"/>
  <c r="M10" i="142"/>
  <c r="F21" i="142"/>
  <c r="I21" i="142" s="1"/>
  <c r="M21" i="142" s="1"/>
  <c r="I21" i="102"/>
  <c r="F22" i="142"/>
  <c r="I22" i="142" s="1"/>
  <c r="M22" i="142" s="1"/>
  <c r="I22" i="102"/>
  <c r="F20" i="142"/>
  <c r="I20" i="142" s="1"/>
  <c r="T20" i="142" s="1"/>
  <c r="I20" i="102"/>
  <c r="D17" i="109"/>
  <c r="H9" i="116"/>
  <c r="D6" i="110"/>
  <c r="I25" i="102" l="1"/>
  <c r="T22" i="142"/>
  <c r="M20" i="142"/>
  <c r="M23" i="142" s="1"/>
  <c r="T21" i="142"/>
  <c r="L10" i="142"/>
  <c r="K22" i="142"/>
  <c r="L22" i="142" s="1"/>
  <c r="K21" i="142"/>
  <c r="L21" i="142" s="1"/>
  <c r="K20" i="142"/>
  <c r="L20" i="142" s="1"/>
  <c r="G26" i="102"/>
  <c r="I26" i="102" s="1"/>
  <c r="F23" i="142"/>
  <c r="I23" i="142" s="1"/>
  <c r="D7" i="110"/>
  <c r="T23" i="142" l="1"/>
  <c r="W24" i="142" s="1"/>
  <c r="K23" i="142"/>
  <c r="K24" i="142" s="1"/>
  <c r="G27" i="102"/>
  <c r="G29" i="102" s="1"/>
  <c r="F24" i="142"/>
  <c r="I24" i="142" s="1"/>
  <c r="I17" i="109"/>
  <c r="L23" i="142" l="1"/>
  <c r="K25" i="142"/>
  <c r="K27" i="142" s="1"/>
  <c r="G28" i="102"/>
  <c r="G31" i="102" s="1"/>
  <c r="G32" i="102" s="1"/>
  <c r="I27" i="102"/>
  <c r="L24" i="142"/>
  <c r="M24" i="142"/>
  <c r="T24" i="142"/>
  <c r="F25" i="142"/>
  <c r="I25" i="142" s="1"/>
  <c r="F27" i="142"/>
  <c r="F24" i="109"/>
  <c r="K26" i="142" l="1"/>
  <c r="K29" i="142" s="1"/>
  <c r="K30" i="142" s="1"/>
  <c r="K31" i="142" s="1"/>
  <c r="F26" i="142"/>
  <c r="I26" i="142" s="1"/>
  <c r="I28" i="102"/>
  <c r="T25" i="142"/>
  <c r="L25" i="142"/>
  <c r="M25" i="142"/>
  <c r="M26" i="142" s="1"/>
  <c r="F14" i="109"/>
  <c r="L26" i="142" l="1"/>
  <c r="T26" i="142"/>
  <c r="F8" i="109"/>
  <c r="F7" i="109" s="1"/>
  <c r="E35" i="102" l="1"/>
  <c r="AE8" i="84"/>
  <c r="I29" i="102"/>
  <c r="I27" i="142"/>
  <c r="T27" i="142" s="1"/>
  <c r="L27" i="142" l="1"/>
  <c r="M27" i="142"/>
  <c r="M29" i="142" l="1"/>
  <c r="F35" i="102" l="1"/>
  <c r="E33" i="142" s="1"/>
  <c r="AE10" i="84"/>
  <c r="H8" i="116" l="1"/>
  <c r="C10" i="116"/>
  <c r="H10" i="116" s="1"/>
  <c r="C11" i="116" l="1"/>
  <c r="H11" i="116" s="1"/>
  <c r="C27" i="116" s="1"/>
  <c r="F28" i="116" l="1"/>
  <c r="G28" i="116" s="1"/>
  <c r="K36" i="116" s="1"/>
  <c r="L36" i="116" s="1"/>
  <c r="C26" i="116"/>
  <c r="F27" i="116"/>
  <c r="G27" i="116" s="1"/>
  <c r="F29" i="116"/>
  <c r="G29" i="116" s="1"/>
  <c r="K37" i="116" s="1"/>
  <c r="L37" i="116" s="1"/>
  <c r="G26" i="116" l="1"/>
  <c r="H26" i="116" s="1"/>
  <c r="K35" i="116"/>
  <c r="K34" i="116" l="1"/>
  <c r="L35" i="116"/>
  <c r="L34" i="116" s="1"/>
  <c r="F29" i="142" l="1"/>
  <c r="I29" i="142" s="1"/>
  <c r="T29" i="142" l="1"/>
  <c r="L29" i="142"/>
  <c r="G33" i="102"/>
  <c r="I31" i="102"/>
  <c r="F31" i="142" l="1"/>
  <c r="I31" i="142" s="1"/>
  <c r="I32" i="102"/>
  <c r="F30" i="142"/>
  <c r="I30" i="142" s="1"/>
  <c r="P8" i="116"/>
  <c r="C5" i="110"/>
  <c r="I33" i="102" l="1"/>
  <c r="C16" i="109" s="1"/>
  <c r="G35" i="102"/>
  <c r="I35" i="102" s="1"/>
  <c r="AE14" i="84"/>
  <c r="R29" i="142"/>
  <c r="R24" i="142"/>
  <c r="R13" i="142"/>
  <c r="R17" i="142"/>
  <c r="R19" i="142"/>
  <c r="R8" i="142"/>
  <c r="R14" i="142"/>
  <c r="M31" i="142"/>
  <c r="N26" i="142" s="1"/>
  <c r="R9" i="142"/>
  <c r="R26" i="142"/>
  <c r="L31" i="142"/>
  <c r="R23" i="142"/>
  <c r="R12" i="142"/>
  <c r="R10" i="142"/>
  <c r="R15" i="142"/>
  <c r="R16" i="142"/>
  <c r="R25" i="142"/>
  <c r="R27" i="142"/>
  <c r="R7" i="142"/>
  <c r="R21" i="142"/>
  <c r="R18" i="142"/>
  <c r="R6" i="142"/>
  <c r="R20" i="142"/>
  <c r="R11" i="142"/>
  <c r="R22" i="142"/>
  <c r="R30" i="142"/>
  <c r="L30" i="142"/>
  <c r="T30" i="142"/>
  <c r="T31" i="142" s="1"/>
  <c r="M30" i="142"/>
  <c r="AE16" i="84"/>
  <c r="AF8" i="84"/>
  <c r="F5" i="110"/>
  <c r="C6" i="110"/>
  <c r="I46" i="102" l="1"/>
  <c r="I45" i="102"/>
  <c r="F33" i="142"/>
  <c r="I33" i="142" s="1"/>
  <c r="M33" i="142" s="1"/>
  <c r="H17" i="22"/>
  <c r="H15" i="22" s="1"/>
  <c r="D14" i="84"/>
  <c r="AH14" i="84" s="1"/>
  <c r="N7" i="142"/>
  <c r="N11" i="142"/>
  <c r="N29" i="142"/>
  <c r="N15" i="142"/>
  <c r="N16" i="142"/>
  <c r="N24" i="142"/>
  <c r="N10" i="142"/>
  <c r="N8" i="142"/>
  <c r="N17" i="142"/>
  <c r="N25" i="142"/>
  <c r="N27" i="142"/>
  <c r="N22" i="142"/>
  <c r="N12" i="142"/>
  <c r="N23" i="142"/>
  <c r="N14" i="142"/>
  <c r="N9" i="142"/>
  <c r="N13" i="142"/>
  <c r="N6" i="142"/>
  <c r="N30" i="142"/>
  <c r="N31" i="142"/>
  <c r="N18" i="142"/>
  <c r="N19" i="142"/>
  <c r="N20" i="142"/>
  <c r="N21" i="142"/>
  <c r="R31" i="142"/>
  <c r="B37" i="128"/>
  <c r="B42" i="128" s="1"/>
  <c r="B43" i="128" s="1"/>
  <c r="U30" i="142"/>
  <c r="U6" i="142"/>
  <c r="U16" i="142"/>
  <c r="U21" i="142"/>
  <c r="U18" i="142"/>
  <c r="U17" i="142"/>
  <c r="U15" i="142"/>
  <c r="U23" i="142"/>
  <c r="U22" i="142"/>
  <c r="U24" i="142"/>
  <c r="U20" i="142"/>
  <c r="U9" i="142"/>
  <c r="U26" i="142"/>
  <c r="U7" i="142"/>
  <c r="U12" i="142"/>
  <c r="U13" i="142"/>
  <c r="U11" i="142"/>
  <c r="U25" i="142"/>
  <c r="T33" i="142"/>
  <c r="U10" i="142"/>
  <c r="U14" i="142"/>
  <c r="U19" i="142"/>
  <c r="U8" i="142"/>
  <c r="U27" i="142"/>
  <c r="U29" i="142"/>
  <c r="M5" i="110"/>
  <c r="D23" i="110"/>
  <c r="G5" i="110" s="1"/>
  <c r="H5" i="110" s="1"/>
  <c r="C26" i="109" s="1"/>
  <c r="C7" i="110"/>
  <c r="F7" i="110" s="1"/>
  <c r="F6" i="110"/>
  <c r="D8" i="84"/>
  <c r="AE18" i="84"/>
  <c r="D10" i="84"/>
  <c r="AH10" i="84" s="1"/>
  <c r="D12" i="84"/>
  <c r="AH12" i="84" s="1"/>
  <c r="G16" i="109"/>
  <c r="C15" i="109"/>
  <c r="D16" i="109"/>
  <c r="I47" i="102" l="1"/>
  <c r="D15" i="22"/>
  <c r="D17" i="22"/>
  <c r="U31" i="142"/>
  <c r="D26" i="109"/>
  <c r="D15" i="109"/>
  <c r="I16" i="109"/>
  <c r="G15" i="109"/>
  <c r="D16" i="84"/>
  <c r="AH8" i="84"/>
  <c r="D24" i="110"/>
  <c r="G6" i="110" s="1"/>
  <c r="H6" i="110" s="1"/>
  <c r="C27" i="109" s="1"/>
  <c r="D25" i="110"/>
  <c r="G7" i="110" s="1"/>
  <c r="H7" i="110" s="1"/>
  <c r="C28" i="109" s="1"/>
  <c r="G28" i="109" l="1"/>
  <c r="D28" i="109"/>
  <c r="D27" i="109"/>
  <c r="G27" i="109"/>
  <c r="I15" i="109"/>
  <c r="C24" i="109"/>
  <c r="G24" i="109" l="1"/>
  <c r="I24" i="109" s="1"/>
  <c r="J24" i="109" s="1"/>
  <c r="D24" i="109"/>
  <c r="D14" i="109" s="1"/>
  <c r="C14" i="109"/>
  <c r="C8" i="109" s="1"/>
  <c r="G14" i="109" l="1"/>
  <c r="G8" i="109" s="1"/>
  <c r="G7" i="109" s="1"/>
  <c r="I7" i="109" s="1"/>
  <c r="C19" i="107"/>
  <c r="B19" i="107" s="1"/>
  <c r="B18" i="107" s="1"/>
  <c r="D8" i="109"/>
  <c r="C7" i="109"/>
  <c r="D7" i="109" s="1"/>
  <c r="J27" i="109"/>
  <c r="J28" i="109"/>
  <c r="I14" i="109" l="1"/>
</calcChain>
</file>

<file path=xl/sharedStrings.xml><?xml version="1.0" encoding="utf-8"?>
<sst xmlns="http://schemas.openxmlformats.org/spreadsheetml/2006/main" count="2742" uniqueCount="1692">
  <si>
    <t xml:space="preserve"> 1.총공사비 100억원 이상인 공사</t>
    <phoneticPr fontId="35" type="noConversion"/>
  </si>
  <si>
    <t xml:space="preserve">중  기  소  요  대  수   산  출  내  역  </t>
    <phoneticPr fontId="39" type="noConversion"/>
  </si>
  <si>
    <t>공 종</t>
    <phoneticPr fontId="39" type="noConversion"/>
  </si>
  <si>
    <t>백호</t>
    <phoneticPr fontId="39" type="noConversion"/>
  </si>
  <si>
    <t>도져</t>
    <phoneticPr fontId="39" type="noConversion"/>
  </si>
  <si>
    <t>롤러</t>
    <phoneticPr fontId="39" type="noConversion"/>
  </si>
  <si>
    <t>그레이더</t>
    <phoneticPr fontId="39" type="noConversion"/>
  </si>
  <si>
    <t>자주식그레이더</t>
    <phoneticPr fontId="39" type="noConversion"/>
  </si>
  <si>
    <t>소계</t>
    <phoneticPr fontId="39" type="noConversion"/>
  </si>
  <si>
    <t>농 로(토공+보조기층등)</t>
    <phoneticPr fontId="39" type="noConversion"/>
  </si>
  <si>
    <t>흙깍기(토사)</t>
    <phoneticPr fontId="39" type="noConversion"/>
  </si>
  <si>
    <t>농로</t>
    <phoneticPr fontId="39" type="noConversion"/>
  </si>
  <si>
    <t>백호0.7㎥</t>
    <phoneticPr fontId="39" type="noConversion"/>
  </si>
  <si>
    <t>되메움(토사)</t>
    <phoneticPr fontId="39" type="noConversion"/>
  </si>
  <si>
    <t>흙쌓기(토사)</t>
    <phoneticPr fontId="39" type="noConversion"/>
  </si>
  <si>
    <t>농로
(노상,노체)</t>
    <phoneticPr fontId="39" type="noConversion"/>
  </si>
  <si>
    <t>노견토</t>
    <phoneticPr fontId="39" type="noConversion"/>
  </si>
  <si>
    <t>성토다짐</t>
    <phoneticPr fontId="39" type="noConversion"/>
  </si>
  <si>
    <t>진동로울러(10톤)</t>
    <phoneticPr fontId="39" type="noConversion"/>
  </si>
  <si>
    <t>타이어롤라(8~15톤)</t>
    <phoneticPr fontId="39" type="noConversion"/>
  </si>
  <si>
    <t>종단유용(60m이하)</t>
    <phoneticPr fontId="39" type="noConversion"/>
  </si>
  <si>
    <t>도쟈(19톤)</t>
    <phoneticPr fontId="39" type="noConversion"/>
  </si>
  <si>
    <t>잔토처리</t>
    <phoneticPr fontId="39" type="noConversion"/>
  </si>
  <si>
    <t>보조기층</t>
    <phoneticPr fontId="39" type="noConversion"/>
  </si>
  <si>
    <t>그레이더(3.6m)</t>
    <phoneticPr fontId="39" type="noConversion"/>
  </si>
  <si>
    <t>배수로(토공+구조물등)</t>
    <phoneticPr fontId="39" type="noConversion"/>
  </si>
  <si>
    <t>흙깍기(토사)</t>
    <phoneticPr fontId="39" type="noConversion"/>
  </si>
  <si>
    <t>배수로</t>
    <phoneticPr fontId="39" type="noConversion"/>
  </si>
  <si>
    <t>백호0.7㎥</t>
    <phoneticPr fontId="39" type="noConversion"/>
  </si>
  <si>
    <t>흙쌓기(토사)</t>
    <phoneticPr fontId="39" type="noConversion"/>
  </si>
  <si>
    <t>되메움(토사)</t>
    <phoneticPr fontId="39" type="noConversion"/>
  </si>
  <si>
    <t>종단유용(60m이하)</t>
    <phoneticPr fontId="39" type="noConversion"/>
  </si>
  <si>
    <t>도쟈(19톤)</t>
    <phoneticPr fontId="39" type="noConversion"/>
  </si>
  <si>
    <t>잔토처리</t>
    <phoneticPr fontId="39" type="noConversion"/>
  </si>
  <si>
    <t>송급수관로(토공+구조물등)</t>
    <phoneticPr fontId="39" type="noConversion"/>
  </si>
  <si>
    <t>관로터파기(토사)</t>
    <phoneticPr fontId="39" type="noConversion"/>
  </si>
  <si>
    <t>송급수관로</t>
    <phoneticPr fontId="39" type="noConversion"/>
  </si>
  <si>
    <t>합계</t>
    <phoneticPr fontId="39" type="noConversion"/>
  </si>
  <si>
    <t>적용</t>
    <phoneticPr fontId="39" type="noConversion"/>
  </si>
  <si>
    <t>구    분</t>
    <phoneticPr fontId="35" type="noConversion"/>
  </si>
  <si>
    <t>시험종목</t>
    <phoneticPr fontId="35" type="noConversion"/>
  </si>
  <si>
    <t>시험빈도</t>
    <phoneticPr fontId="35" type="noConversion"/>
  </si>
  <si>
    <t>단위</t>
    <phoneticPr fontId="35" type="noConversion"/>
  </si>
  <si>
    <t>시험회수</t>
    <phoneticPr fontId="35" type="noConversion"/>
  </si>
  <si>
    <t>수수료</t>
    <phoneticPr fontId="35" type="noConversion"/>
  </si>
  <si>
    <t>금액</t>
    <phoneticPr fontId="35" type="noConversion"/>
  </si>
  <si>
    <t>비  고</t>
    <phoneticPr fontId="35" type="noConversion"/>
  </si>
  <si>
    <t>보조기층</t>
    <phoneticPr fontId="35" type="noConversion"/>
  </si>
  <si>
    <t>회</t>
    <phoneticPr fontId="35" type="noConversion"/>
  </si>
  <si>
    <t>관리시험</t>
    <phoneticPr fontId="35" type="noConversion"/>
  </si>
  <si>
    <t>레 미 콘</t>
    <phoneticPr fontId="35" type="noConversion"/>
  </si>
  <si>
    <t>슬럼프</t>
    <phoneticPr fontId="35" type="noConversion"/>
  </si>
  <si>
    <t xml:space="preserve"> </t>
    <phoneticPr fontId="35" type="noConversion"/>
  </si>
  <si>
    <t>공기량</t>
    <phoneticPr fontId="35" type="noConversion"/>
  </si>
  <si>
    <t>염화물함유량</t>
    <phoneticPr fontId="35" type="noConversion"/>
  </si>
  <si>
    <t>공시체제작</t>
    <phoneticPr fontId="35" type="noConversion"/>
  </si>
  <si>
    <t xml:space="preserve">  </t>
    <phoneticPr fontId="35" type="noConversion"/>
  </si>
  <si>
    <t>압축강도</t>
    <phoneticPr fontId="35" type="noConversion"/>
  </si>
  <si>
    <t>관리시험의 5~10%</t>
    <phoneticPr fontId="35" type="noConversion"/>
  </si>
  <si>
    <t>계</t>
    <phoneticPr fontId="40" type="noConversion"/>
  </si>
  <si>
    <t>계</t>
  </si>
  <si>
    <t>구분</t>
  </si>
  <si>
    <t>종    별</t>
  </si>
  <si>
    <t>중  기  명</t>
  </si>
  <si>
    <t>물  량</t>
  </si>
  <si>
    <t>시간당작업량</t>
  </si>
  <si>
    <t>1일작업량</t>
  </si>
  <si>
    <t>소요대수</t>
  </si>
  <si>
    <t>계</t>
    <phoneticPr fontId="39" type="noConversion"/>
  </si>
  <si>
    <t>계</t>
    <phoneticPr fontId="35" type="noConversion"/>
  </si>
  <si>
    <t>가설사무소의 규모결정</t>
    <phoneticPr fontId="35" type="noConversion"/>
  </si>
  <si>
    <t>직접노무비</t>
    <phoneticPr fontId="35" type="noConversion"/>
  </si>
  <si>
    <t>기자재 창고</t>
    <phoneticPr fontId="35" type="noConversion"/>
  </si>
  <si>
    <t>현장숙소</t>
    <phoneticPr fontId="35" type="noConversion"/>
  </si>
  <si>
    <t>비                   고</t>
    <phoneticPr fontId="35" type="noConversion"/>
  </si>
  <si>
    <t>감리,감독자</t>
    <phoneticPr fontId="35" type="noConversion"/>
  </si>
  <si>
    <t>수급자</t>
    <phoneticPr fontId="35" type="noConversion"/>
  </si>
  <si>
    <t>1.5억 미만</t>
    <phoneticPr fontId="35" type="noConversion"/>
  </si>
  <si>
    <t>1.5 ~ 3억</t>
    <phoneticPr fontId="35" type="noConversion"/>
  </si>
  <si>
    <t>3 ~ 9억</t>
    <phoneticPr fontId="35" type="noConversion"/>
  </si>
  <si>
    <t>9 ~ 30억</t>
    <phoneticPr fontId="35" type="noConversion"/>
  </si>
  <si>
    <t>30 ~ 90억</t>
    <phoneticPr fontId="35" type="noConversion"/>
  </si>
  <si>
    <t>90 ~ 150억</t>
    <phoneticPr fontId="35" type="noConversion"/>
  </si>
  <si>
    <t>150억 이상</t>
    <phoneticPr fontId="35" type="noConversion"/>
  </si>
  <si>
    <t>시험실의 규모결정</t>
    <phoneticPr fontId="35" type="noConversion"/>
  </si>
  <si>
    <t>구      분</t>
    <phoneticPr fontId="35" type="noConversion"/>
  </si>
  <si>
    <t>공     사     규     모</t>
    <phoneticPr fontId="35" type="noConversion"/>
  </si>
  <si>
    <t>비                 고</t>
    <phoneticPr fontId="35" type="noConversion"/>
  </si>
  <si>
    <t>단 위</t>
  </si>
  <si>
    <t>㎥</t>
  </si>
  <si>
    <t>비    고</t>
  </si>
  <si>
    <t xml:space="preserve">     </t>
    <phoneticPr fontId="39" type="noConversion"/>
  </si>
  <si>
    <t>채택</t>
    <phoneticPr fontId="35" type="noConversion"/>
  </si>
  <si>
    <t>과       목</t>
  </si>
  <si>
    <t>(단위:천원)</t>
    <phoneticPr fontId="40" type="noConversion"/>
  </si>
  <si>
    <t>대               상               액</t>
    <phoneticPr fontId="40" type="noConversion"/>
  </si>
  <si>
    <t>요 율(%)</t>
    <phoneticPr fontId="40" type="noConversion"/>
  </si>
  <si>
    <t>금 액</t>
    <phoneticPr fontId="40" type="noConversion"/>
  </si>
  <si>
    <t>비고</t>
    <phoneticPr fontId="40" type="noConversion"/>
  </si>
  <si>
    <t>순공사비</t>
    <phoneticPr fontId="40" type="noConversion"/>
  </si>
  <si>
    <t>자재대</t>
    <phoneticPr fontId="40" type="noConversion"/>
  </si>
  <si>
    <t>용지매수비</t>
    <phoneticPr fontId="40" type="noConversion"/>
  </si>
  <si>
    <t>계</t>
    <phoneticPr fontId="40" type="noConversion"/>
  </si>
  <si>
    <t xml:space="preserve"> -.농어촌정비법 시행규칙 제60조제1항 기준요율</t>
    <phoneticPr fontId="35" type="noConversion"/>
  </si>
  <si>
    <t>(단위:%)</t>
    <phoneticPr fontId="39" type="noConversion"/>
  </si>
  <si>
    <t>대상액</t>
  </si>
  <si>
    <t>비고</t>
    <phoneticPr fontId="35" type="noConversion"/>
  </si>
  <si>
    <t>구  분</t>
  </si>
  <si>
    <t>억원까지</t>
  </si>
  <si>
    <t>억원</t>
  </si>
  <si>
    <t>억원</t>
    <phoneticPr fontId="35" type="noConversion"/>
  </si>
  <si>
    <t>측  량</t>
  </si>
  <si>
    <t>기본조사</t>
  </si>
  <si>
    <t>설  계</t>
  </si>
  <si>
    <t>세부설계</t>
  </si>
  <si>
    <t>공사감리</t>
  </si>
  <si>
    <t>사업관리</t>
  </si>
  <si>
    <t>산출</t>
  </si>
  <si>
    <t>계              산                식</t>
    <phoneticPr fontId="35" type="noConversion"/>
  </si>
  <si>
    <t>요율</t>
  </si>
  <si>
    <t>표준품셈 적용</t>
  </si>
  <si>
    <t>계</t>
    <phoneticPr fontId="8" type="noConversion"/>
  </si>
  <si>
    <t>비고</t>
    <phoneticPr fontId="39" type="noConversion"/>
  </si>
  <si>
    <t>공       종</t>
    <phoneticPr fontId="40" type="noConversion"/>
  </si>
  <si>
    <t>규  격</t>
    <phoneticPr fontId="40" type="noConversion"/>
  </si>
  <si>
    <t>단  위</t>
    <phoneticPr fontId="40" type="noConversion"/>
  </si>
  <si>
    <t>비          고</t>
    <phoneticPr fontId="40" type="noConversion"/>
  </si>
  <si>
    <t>식</t>
    <phoneticPr fontId="40" type="noConversion"/>
  </si>
  <si>
    <t>별지내역참조</t>
    <phoneticPr fontId="35" type="noConversion"/>
  </si>
  <si>
    <t>백호</t>
  </si>
  <si>
    <t>0.7㎥</t>
  </si>
  <si>
    <t>로더</t>
  </si>
  <si>
    <t>타이어</t>
  </si>
  <si>
    <t>덤 프</t>
  </si>
  <si>
    <t>15ton</t>
  </si>
  <si>
    <t>그레이더</t>
  </si>
  <si>
    <t>3.6m</t>
  </si>
  <si>
    <t>진동로울러</t>
  </si>
  <si>
    <t>10ton</t>
  </si>
  <si>
    <t>타이어롤러</t>
  </si>
  <si>
    <t>m2</t>
  </si>
  <si>
    <t>1.0㎥</t>
  </si>
  <si>
    <t>0.7ton</t>
  </si>
  <si>
    <t>피니셔</t>
  </si>
  <si>
    <t>3.0m</t>
  </si>
  <si>
    <t>매캐덤롤러</t>
  </si>
  <si>
    <t>12ton</t>
  </si>
  <si>
    <t xml:space="preserve"> -.직선보간법에 의한 요율산정</t>
    <phoneticPr fontId="8" type="noConversion"/>
  </si>
  <si>
    <t>-. 기준요율</t>
    <phoneticPr fontId="39" type="noConversion"/>
  </si>
  <si>
    <t>㎥</t>
    <phoneticPr fontId="35" type="noConversion"/>
  </si>
  <si>
    <t>도쟈</t>
    <phoneticPr fontId="35" type="noConversion"/>
  </si>
  <si>
    <t>다 짐</t>
    <phoneticPr fontId="35" type="noConversion"/>
  </si>
  <si>
    <t>성    토(토사)</t>
    <phoneticPr fontId="35" type="noConversion"/>
  </si>
  <si>
    <t>양족식자주</t>
    <phoneticPr fontId="35" type="noConversion"/>
  </si>
  <si>
    <t>19ton</t>
    <phoneticPr fontId="35" type="noConversion"/>
  </si>
  <si>
    <t>로우더</t>
    <phoneticPr fontId="35" type="noConversion"/>
  </si>
  <si>
    <t>백호</t>
    <phoneticPr fontId="35" type="noConversion"/>
  </si>
  <si>
    <t>순 성 토(토사)</t>
    <phoneticPr fontId="35" type="noConversion"/>
  </si>
  <si>
    <t>적 재</t>
    <phoneticPr fontId="35" type="noConversion"/>
  </si>
  <si>
    <t>1.0㎥</t>
    <phoneticPr fontId="35" type="noConversion"/>
  </si>
  <si>
    <t>운 반</t>
    <phoneticPr fontId="35" type="noConversion"/>
  </si>
  <si>
    <t>덤프</t>
    <phoneticPr fontId="35" type="noConversion"/>
  </si>
  <si>
    <t>15ton</t>
    <phoneticPr fontId="35" type="noConversion"/>
  </si>
  <si>
    <t>덤프운반(토사)</t>
    <phoneticPr fontId="35" type="noConversion"/>
  </si>
  <si>
    <t>덤프운반(리핑)</t>
    <phoneticPr fontId="35" type="noConversion"/>
  </si>
  <si>
    <t>덤프운반(발파)</t>
    <phoneticPr fontId="35" type="noConversion"/>
  </si>
  <si>
    <t>노상준비공(기존도로)</t>
    <phoneticPr fontId="35" type="noConversion"/>
  </si>
  <si>
    <t>정 리</t>
    <phoneticPr fontId="35" type="noConversion"/>
  </si>
  <si>
    <t xml:space="preserve">사       토 </t>
    <phoneticPr fontId="35" type="noConversion"/>
  </si>
  <si>
    <t>0.7㎥</t>
    <phoneticPr fontId="35" type="noConversion"/>
  </si>
  <si>
    <t>고르기</t>
    <phoneticPr fontId="35" type="noConversion"/>
  </si>
  <si>
    <t>성   토(점토)</t>
    <phoneticPr fontId="35" type="noConversion"/>
  </si>
  <si>
    <t>순 사 석</t>
    <phoneticPr fontId="35" type="noConversion"/>
  </si>
  <si>
    <t>덤  프</t>
    <phoneticPr fontId="35" type="noConversion"/>
  </si>
  <si>
    <t>투 하</t>
    <phoneticPr fontId="35" type="noConversion"/>
  </si>
  <si>
    <t>배수공자갈</t>
    <phoneticPr fontId="35" type="noConversion"/>
  </si>
  <si>
    <t>2.29㎥</t>
    <phoneticPr fontId="35" type="noConversion"/>
  </si>
  <si>
    <t>흙쌓기(노체)</t>
    <phoneticPr fontId="35" type="noConversion"/>
  </si>
  <si>
    <t>포 설</t>
    <phoneticPr fontId="35" type="noConversion"/>
  </si>
  <si>
    <t>흙쌓기(비다짐)</t>
    <phoneticPr fontId="35" type="noConversion"/>
  </si>
  <si>
    <t>되메우기(비다짐)</t>
    <phoneticPr fontId="35" type="noConversion"/>
  </si>
  <si>
    <t>측구터파기(토사)</t>
    <phoneticPr fontId="35" type="noConversion"/>
  </si>
  <si>
    <t>토사</t>
    <phoneticPr fontId="35" type="noConversion"/>
  </si>
  <si>
    <t>측구터파기(리핑)</t>
    <phoneticPr fontId="35" type="noConversion"/>
  </si>
  <si>
    <t>리핑</t>
    <phoneticPr fontId="35" type="noConversion"/>
  </si>
  <si>
    <t>들어내기</t>
    <phoneticPr fontId="35" type="noConversion"/>
  </si>
  <si>
    <t>측구터파기(발파)</t>
    <phoneticPr fontId="35" type="noConversion"/>
  </si>
  <si>
    <t>되메우기(다짐)</t>
    <phoneticPr fontId="35" type="noConversion"/>
  </si>
  <si>
    <t>구조물터파기</t>
    <phoneticPr fontId="35" type="noConversion"/>
  </si>
  <si>
    <t>발파</t>
    <phoneticPr fontId="35" type="noConversion"/>
  </si>
  <si>
    <t xml:space="preserve">노견토 </t>
    <phoneticPr fontId="35" type="noConversion"/>
  </si>
  <si>
    <t>포설</t>
    <phoneticPr fontId="35" type="noConversion"/>
  </si>
  <si>
    <t>동상방지층</t>
    <phoneticPr fontId="35" type="noConversion"/>
  </si>
  <si>
    <t>아스팔트 기층</t>
    <phoneticPr fontId="35" type="noConversion"/>
  </si>
  <si>
    <t>아스팔트 표층</t>
    <phoneticPr fontId="35" type="noConversion"/>
  </si>
  <si>
    <t>펌프차</t>
    <phoneticPr fontId="35" type="noConversion"/>
  </si>
  <si>
    <t>노상준비공(절토)</t>
    <phoneticPr fontId="35" type="noConversion"/>
  </si>
  <si>
    <t>m2</t>
    <phoneticPr fontId="35" type="noConversion"/>
  </si>
  <si>
    <t>흙쌓기(노상)</t>
    <phoneticPr fontId="35" type="noConversion"/>
  </si>
  <si>
    <t>집 석</t>
    <phoneticPr fontId="35" type="noConversion"/>
  </si>
  <si>
    <t>종단유용(토사)</t>
    <phoneticPr fontId="35" type="noConversion"/>
  </si>
  <si>
    <t>60m이내</t>
    <phoneticPr fontId="35" type="noConversion"/>
  </si>
  <si>
    <t>덤 프</t>
    <phoneticPr fontId="35" type="noConversion"/>
  </si>
  <si>
    <t>트레일러 20ton</t>
    <phoneticPr fontId="35" type="noConversion"/>
  </si>
  <si>
    <t>자     주</t>
    <phoneticPr fontId="35" type="noConversion"/>
  </si>
  <si>
    <t/>
  </si>
  <si>
    <t>건설공사 종류</t>
  </si>
  <si>
    <t>규 격</t>
  </si>
  <si>
    <t>전체</t>
  </si>
  <si>
    <t>정기안전점검</t>
  </si>
  <si>
    <t>초기점검</t>
  </si>
  <si>
    <t xml:space="preserve">건설공사 </t>
  </si>
  <si>
    <t>정기안전점검 점검차수별 점검시기</t>
  </si>
  <si>
    <t>종 류</t>
  </si>
  <si>
    <t>교량</t>
  </si>
  <si>
    <t>100m</t>
  </si>
  <si>
    <t>교 량</t>
  </si>
  <si>
    <t>하부공사시공시</t>
  </si>
  <si>
    <t>상부공사시공시</t>
  </si>
  <si>
    <t>-</t>
  </si>
  <si>
    <t>300m</t>
  </si>
  <si>
    <t>터 널</t>
  </si>
  <si>
    <t>갱구 및 수직구 굴착 등 터널굴착 초기단계 시공시</t>
  </si>
  <si>
    <t>터널굴착 중기단계 시공시</t>
  </si>
  <si>
    <t>터널 라이닝콘크리트 치기 중간단계 시공시</t>
  </si>
  <si>
    <t>500m</t>
  </si>
  <si>
    <t>댐</t>
  </si>
  <si>
    <t>콘크리트댐</t>
  </si>
  <si>
    <t>유수전환시설공사 시공시</t>
  </si>
  <si>
    <t>굴착 및 기초공사 시공시</t>
  </si>
  <si>
    <t>댐 축조공사 중기단계 시공시</t>
  </si>
  <si>
    <t>댐 축조공사 말기단계 시공시</t>
  </si>
  <si>
    <t>1,000m</t>
  </si>
  <si>
    <t>필댐</t>
  </si>
  <si>
    <t>댐 축조공사 초기단계 시공시</t>
  </si>
  <si>
    <t>2,000m</t>
  </si>
  <si>
    <t>하천</t>
  </si>
  <si>
    <t>수문</t>
  </si>
  <si>
    <t>되메우기 및 호안공사 시공시</t>
  </si>
  <si>
    <t>4,000m</t>
  </si>
  <si>
    <t>제방</t>
  </si>
  <si>
    <t>본체 및 비탈면 흙쌓기공사 시공시</t>
  </si>
  <si>
    <t>8,000m</t>
  </si>
  <si>
    <t>하구둑</t>
  </si>
  <si>
    <t>배수갑문 공사중</t>
  </si>
  <si>
    <t>제체 공사중</t>
  </si>
  <si>
    <t>터널</t>
  </si>
  <si>
    <t>상하</t>
  </si>
  <si>
    <t>가시설공사 및 기초공사 시공시</t>
  </si>
  <si>
    <t>구조체공사 초․중기단계 시공시</t>
  </si>
  <si>
    <t>구조체공사 말기단계 시공시</t>
  </si>
  <si>
    <t>수도</t>
  </si>
  <si>
    <t>하수처리장</t>
  </si>
  <si>
    <t>상수도</t>
  </si>
  <si>
    <t>총공정의 초․중기단계 시공시</t>
  </si>
  <si>
    <t>총공정의 말기단계 시공시</t>
  </si>
  <si>
    <t>관로</t>
  </si>
  <si>
    <t>철근콘크리트공사 시공시</t>
  </si>
  <si>
    <t>수 문</t>
  </si>
  <si>
    <t>사석공사 시공시</t>
  </si>
  <si>
    <t>제 방</t>
  </si>
  <si>
    <t>외곽시설</t>
  </si>
  <si>
    <t>제작 및 거치공사 시공시</t>
  </si>
  <si>
    <t>속채움 및 뒷채움공사 시공시</t>
  </si>
  <si>
    <t>1. 품질시험비 : 인건비, 공공요금, 재료비, 장비손료, 시설비용, 시험검사기구의 검정교정비, 차량 관련 비용 등</t>
  </si>
  <si>
    <t>2. 품질관리활동비</t>
  </si>
  <si>
    <t>항목</t>
  </si>
  <si>
    <t>산출기준</t>
  </si>
  <si>
    <t>1) 품질관리 업무를 수행하는 건설기술자 인건비</t>
  </si>
  <si>
    <t>현장에 배치된 건설기술자의 인건비 노임단가 적용(시험관리인 제외)</t>
  </si>
  <si>
    <t>2) 품질관련 문서 작성 및 관리에 관련한 비용</t>
  </si>
  <si>
    <t>건설기술자 인건비의 100분의 1</t>
  </si>
  <si>
    <t>3) 품질관련 교육훈련비</t>
  </si>
  <si>
    <t>4) 품질검사비</t>
  </si>
  <si>
    <t>품질시험비의 100분의 1</t>
  </si>
  <si>
    <t>5) 그 밖의 비용</t>
  </si>
  <si>
    <t>[ 1)+2)+3)+4) ] 의 100분의 1</t>
  </si>
  <si>
    <t>건설기술자</t>
  </si>
  <si>
    <t>금액(원)</t>
  </si>
  <si>
    <t>대상공사</t>
  </si>
  <si>
    <t>초급 품질관리 대상공사</t>
  </si>
  <si>
    <t>품질관리 건설기술자</t>
  </si>
  <si>
    <t>공사기간(년)</t>
  </si>
  <si>
    <t>배치기준</t>
  </si>
  <si>
    <t>초급 1</t>
  </si>
  <si>
    <t>품질관리활동비 계</t>
  </si>
  <si>
    <t xml:space="preserve">공사명 : </t>
    <phoneticPr fontId="35" type="noConversion"/>
  </si>
  <si>
    <t>공  정</t>
    <phoneticPr fontId="35" type="noConversion"/>
  </si>
  <si>
    <t>보할</t>
    <phoneticPr fontId="35" type="noConversion"/>
  </si>
  <si>
    <t>공사기간</t>
    <phoneticPr fontId="35" type="noConversion"/>
  </si>
  <si>
    <t>월별진도</t>
    <phoneticPr fontId="35" type="noConversion"/>
  </si>
  <si>
    <t>누계진도</t>
    <phoneticPr fontId="35" type="noConversion"/>
  </si>
  <si>
    <t>※ 본 공사예정 공정표는 전체 공정계획을 위한 것으로 착공시 세부공정별 공사예정표를 작성하여 감독원에 제출하여 승인을 득하여야 한다.</t>
    <phoneticPr fontId="35" type="noConversion"/>
  </si>
  <si>
    <t>원</t>
    <phoneticPr fontId="96" type="noConversion"/>
  </si>
  <si>
    <t>도쟈</t>
  </si>
  <si>
    <t xml:space="preserve"> 건설기술진흥법상에 의한 품질관리 계획 수립 대상공사</t>
    <phoneticPr fontId="35" type="noConversion"/>
  </si>
  <si>
    <t>고급 품질관리 대상공사</t>
    <phoneticPr fontId="35" type="noConversion"/>
  </si>
  <si>
    <t>중급 품질관리 대상공사</t>
    <phoneticPr fontId="35" type="noConversion"/>
  </si>
  <si>
    <t>초급 품질관리 대상공사</t>
    <phoneticPr fontId="35" type="noConversion"/>
  </si>
  <si>
    <t xml:space="preserve"> 중급 품질관리 대상 공사가 아닌 건설공사</t>
    <phoneticPr fontId="35" type="noConversion"/>
  </si>
  <si>
    <t>채택</t>
    <phoneticPr fontId="35" type="noConversion"/>
  </si>
  <si>
    <t>(150㎥ 이상) 레미콘150㎥마다
(150㎥ 미만) 1일 타설량 마다</t>
    <phoneticPr fontId="35" type="noConversion"/>
  </si>
  <si>
    <t>(150㎥ 이상) 레미콘150㎥마다
(150㎥ 미만) 1일 타설량 마다</t>
    <phoneticPr fontId="35" type="noConversion"/>
  </si>
  <si>
    <t>구                  분</t>
  </si>
  <si>
    <t>계</t>
    <phoneticPr fontId="131" type="noConversion"/>
  </si>
  <si>
    <t xml:space="preserve">비  고 </t>
    <phoneticPr fontId="131" type="noConversion"/>
  </si>
  <si>
    <t>직접재료비</t>
    <phoneticPr fontId="131" type="noConversion"/>
  </si>
  <si>
    <t>노</t>
    <phoneticPr fontId="131" type="noConversion"/>
  </si>
  <si>
    <t>직접노무비</t>
    <phoneticPr fontId="131" type="noConversion"/>
  </si>
  <si>
    <t>무</t>
    <phoneticPr fontId="131" type="noConversion"/>
  </si>
  <si>
    <t>간접노무비</t>
    <phoneticPr fontId="131" type="noConversion"/>
  </si>
  <si>
    <t>비</t>
    <phoneticPr fontId="131" type="noConversion"/>
  </si>
  <si>
    <t>소계</t>
    <phoneticPr fontId="131" type="noConversion"/>
  </si>
  <si>
    <t>기계경비</t>
    <phoneticPr fontId="131" type="noConversion"/>
  </si>
  <si>
    <t>경</t>
    <phoneticPr fontId="131" type="noConversion"/>
  </si>
  <si>
    <t xml:space="preserve">산 재 보 험 료  </t>
    <phoneticPr fontId="131" type="noConversion"/>
  </si>
  <si>
    <t xml:space="preserve">고 용 보 험 료 </t>
    <phoneticPr fontId="131" type="noConversion"/>
  </si>
  <si>
    <t xml:space="preserve">건강보험료 </t>
    <phoneticPr fontId="131" type="noConversion"/>
  </si>
  <si>
    <t xml:space="preserve">연금보험료 </t>
    <phoneticPr fontId="131" type="noConversion"/>
  </si>
  <si>
    <t>노인장기요양보험료</t>
    <phoneticPr fontId="131" type="noConversion"/>
  </si>
  <si>
    <t xml:space="preserve">퇴직공제부금비 </t>
    <phoneticPr fontId="131" type="noConversion"/>
  </si>
  <si>
    <t xml:space="preserve">산업안전보건관리비 </t>
    <phoneticPr fontId="131" type="noConversion"/>
  </si>
  <si>
    <t>1식</t>
    <phoneticPr fontId="230" type="noConversion"/>
  </si>
  <si>
    <t>안전관리비</t>
    <phoneticPr fontId="230" type="noConversion"/>
  </si>
  <si>
    <t>기  타  경  비</t>
    <phoneticPr fontId="131" type="noConversion"/>
  </si>
  <si>
    <t>건설하도보증수수료</t>
    <phoneticPr fontId="131" type="noConversion"/>
  </si>
  <si>
    <t>건설기계대여대금</t>
    <phoneticPr fontId="131" type="noConversion"/>
  </si>
  <si>
    <t xml:space="preserve">환 경 보 전 비 </t>
    <phoneticPr fontId="131" type="noConversion"/>
  </si>
  <si>
    <t xml:space="preserve">일반관리비 </t>
    <phoneticPr fontId="131" type="noConversion"/>
  </si>
  <si>
    <t>공사원가</t>
    <phoneticPr fontId="131" type="noConversion"/>
  </si>
  <si>
    <t>이윤</t>
    <phoneticPr fontId="131" type="noConversion"/>
  </si>
  <si>
    <t>총원가</t>
    <phoneticPr fontId="131" type="noConversion"/>
  </si>
  <si>
    <t>부가가치세</t>
    <phoneticPr fontId="131" type="noConversion"/>
  </si>
  <si>
    <t>순공사비</t>
    <phoneticPr fontId="131" type="noConversion"/>
  </si>
  <si>
    <t>합계</t>
    <phoneticPr fontId="8" type="noConversion"/>
  </si>
  <si>
    <t>규  격</t>
  </si>
  <si>
    <t>단위</t>
  </si>
  <si>
    <t>부대공</t>
    <phoneticPr fontId="8" type="noConversion"/>
  </si>
  <si>
    <t>회</t>
    <phoneticPr fontId="35" type="noConversion"/>
  </si>
  <si>
    <t>회</t>
    <phoneticPr fontId="40" type="noConversion"/>
  </si>
  <si>
    <t>공 사 원 가 계 산 서</t>
    <phoneticPr fontId="8" type="noConversion"/>
  </si>
  <si>
    <t>노 무 비</t>
  </si>
  <si>
    <t>재 료 비</t>
  </si>
  <si>
    <t>경    비</t>
  </si>
  <si>
    <t>□ 안전관리비 산출내역</t>
    <phoneticPr fontId="40" type="noConversion"/>
  </si>
  <si>
    <t>안전점검대가요율</t>
    <phoneticPr fontId="8" type="noConversion"/>
  </si>
  <si>
    <t>건설공사별 정기안전점검 실시시기</t>
    <phoneticPr fontId="8" type="noConversion"/>
  </si>
  <si>
    <t>※.</t>
    <phoneticPr fontId="40" type="noConversion"/>
  </si>
  <si>
    <t>법적근거 : 건설기술진흥법 제63조(안전관리비용)</t>
    <phoneticPr fontId="40" type="noConversion"/>
  </si>
  <si>
    <t>1.</t>
    <phoneticPr fontId="40" type="noConversion"/>
  </si>
  <si>
    <t>대  상 : (별표7)</t>
    <phoneticPr fontId="40" type="noConversion"/>
  </si>
  <si>
    <t>가. 안전관리계획의 작성 및 검토</t>
    <phoneticPr fontId="8" type="noConversion"/>
  </si>
  <si>
    <t>나. 영 제100조제1항제1호 및 제3호에 따른 안전점검비용</t>
    <phoneticPr fontId="8" type="noConversion"/>
  </si>
  <si>
    <t>다. 발파 굴착 등의 건설공사로 인한 주변건축물 등의 피해방지대책비용</t>
    <phoneticPr fontId="8" type="noConversion"/>
  </si>
  <si>
    <t>라. 공사장 주변의 통행안전 및 교통소통을 위한 안전시설의 설치 및 유지관리비용</t>
    <phoneticPr fontId="8" type="noConversion"/>
  </si>
  <si>
    <t>마. 공사시행 중 구조적 안전성 확보비용</t>
    <phoneticPr fontId="8" type="noConversion"/>
  </si>
  <si>
    <t>2.</t>
    <phoneticPr fontId="40" type="noConversion"/>
  </si>
  <si>
    <t>적  용</t>
    <phoneticPr fontId="40" type="noConversion"/>
  </si>
  <si>
    <t>금액(원)</t>
    <phoneticPr fontId="8" type="noConversion"/>
  </si>
  <si>
    <t>- 안전관리계획의 작성</t>
    <phoneticPr fontId="8" type="noConversion"/>
  </si>
  <si>
    <t>해당없음</t>
    <phoneticPr fontId="8" type="noConversion"/>
  </si>
  <si>
    <t>- 안전관리계획의 검토</t>
    <phoneticPr fontId="8" type="noConversion"/>
  </si>
  <si>
    <t>- 안전점검비용</t>
    <phoneticPr fontId="8" type="noConversion"/>
  </si>
  <si>
    <t>정기안전점검비용</t>
    <phoneticPr fontId="8" type="noConversion"/>
  </si>
  <si>
    <t>초기점검비용</t>
    <phoneticPr fontId="8" type="noConversion"/>
  </si>
  <si>
    <t>- 통행안전 및 교통소통비</t>
    <phoneticPr fontId="8" type="noConversion"/>
  </si>
  <si>
    <t>교통통제및안전처리</t>
    <phoneticPr fontId="230" type="noConversion"/>
  </si>
  <si>
    <t>실비정산</t>
    <phoneticPr fontId="230" type="noConversion"/>
  </si>
  <si>
    <t>- 구조적 안전성 확보비용</t>
    <phoneticPr fontId="8" type="noConversion"/>
  </si>
  <si>
    <t>낙찰율적용불가</t>
    <phoneticPr fontId="8" type="noConversion"/>
  </si>
  <si>
    <t>3.</t>
    <phoneticPr fontId="40" type="noConversion"/>
  </si>
  <si>
    <t>통행안전 및 교통소통비 산출내역</t>
    <phoneticPr fontId="230" type="noConversion"/>
  </si>
  <si>
    <t>구              분</t>
    <phoneticPr fontId="230" type="noConversion"/>
  </si>
  <si>
    <t>금액(원)</t>
    <phoneticPr fontId="230" type="noConversion"/>
  </si>
  <si>
    <t xml:space="preserve">   보 통 인 부</t>
  </si>
  <si>
    <t>물정1_P305</t>
    <phoneticPr fontId="230" type="noConversion"/>
  </si>
  <si>
    <t xml:space="preserve">   1) 공사안전 PE드럼</t>
  </si>
  <si>
    <t xml:space="preserve">   2) 윙카호스</t>
  </si>
  <si>
    <t xml:space="preserve">   3) 라바콘</t>
  </si>
  <si>
    <t xml:space="preserve">   4) 설치 및 철거비 (재료비의 5%)</t>
  </si>
  <si>
    <t xml:space="preserve">   전체 합계</t>
  </si>
  <si>
    <t>□ 품질관리비 산출내역</t>
    <phoneticPr fontId="230" type="noConversion"/>
  </si>
  <si>
    <t>1. 품질관리비</t>
    <phoneticPr fontId="8" type="noConversion"/>
  </si>
  <si>
    <t>구  분</t>
    <phoneticPr fontId="8" type="noConversion"/>
  </si>
  <si>
    <t>금  액</t>
    <phoneticPr fontId="8" type="noConversion"/>
  </si>
  <si>
    <t>계</t>
    <phoneticPr fontId="8" type="noConversion"/>
  </si>
  <si>
    <t>품질시험비</t>
    <phoneticPr fontId="8" type="noConversion"/>
  </si>
  <si>
    <t>시험내역 참고</t>
    <phoneticPr fontId="8" type="noConversion"/>
  </si>
  <si>
    <t>품질관리활동비</t>
    <phoneticPr fontId="8" type="noConversion"/>
  </si>
  <si>
    <t>2. 품질관리활동비 산출내역</t>
    <phoneticPr fontId="8" type="noConversion"/>
  </si>
  <si>
    <t>품질시험비(원)</t>
    <phoneticPr fontId="230" type="noConversion"/>
  </si>
  <si>
    <t>항  목</t>
    <phoneticPr fontId="230" type="noConversion"/>
  </si>
  <si>
    <t>금  액(원)</t>
    <phoneticPr fontId="230" type="noConversion"/>
  </si>
  <si>
    <t>비  고</t>
    <phoneticPr fontId="230" type="noConversion"/>
  </si>
  <si>
    <t>정산액</t>
    <phoneticPr fontId="8" type="noConversion"/>
  </si>
  <si>
    <t>(산출기준)</t>
    <phoneticPr fontId="8" type="noConversion"/>
  </si>
  <si>
    <t>계</t>
    <phoneticPr fontId="39" type="noConversion"/>
  </si>
  <si>
    <t>공 종 명</t>
  </si>
  <si>
    <t>수량</t>
  </si>
  <si>
    <t>합    계</t>
  </si>
  <si>
    <t>단 가</t>
  </si>
  <si>
    <t>금 액</t>
  </si>
  <si>
    <t>사업수지 예산서</t>
    <phoneticPr fontId="39" type="noConversion"/>
  </si>
  <si>
    <t>&lt;수  입&gt;</t>
    <phoneticPr fontId="8" type="noConversion"/>
  </si>
  <si>
    <t>&lt;지  출&gt;</t>
    <phoneticPr fontId="8" type="noConversion"/>
  </si>
  <si>
    <t>계</t>
    <phoneticPr fontId="8" type="noConversion"/>
  </si>
  <si>
    <t>기초액</t>
    <phoneticPr fontId="8" type="noConversion"/>
  </si>
  <si>
    <t>직접재료비</t>
    <phoneticPr fontId="8" type="noConversion"/>
  </si>
  <si>
    <t>산업안전보건관리비 산출</t>
    <phoneticPr fontId="131" type="noConversion"/>
  </si>
  <si>
    <t>비고</t>
    <phoneticPr fontId="8" type="noConversion"/>
  </si>
  <si>
    <t>사 업 계 획 개 요</t>
    <phoneticPr fontId="35" type="noConversion"/>
  </si>
  <si>
    <t>공     종</t>
    <phoneticPr fontId="35" type="noConversion"/>
  </si>
  <si>
    <t>규       모</t>
    <phoneticPr fontId="35" type="noConversion"/>
  </si>
  <si>
    <t>물     량</t>
    <phoneticPr fontId="35" type="noConversion"/>
  </si>
  <si>
    <t>비    고</t>
    <phoneticPr fontId="35" type="noConversion"/>
  </si>
  <si>
    <t>총사업비</t>
    <phoneticPr fontId="35" type="noConversion"/>
  </si>
  <si>
    <t>ha 당</t>
    <phoneticPr fontId="35" type="noConversion"/>
  </si>
  <si>
    <t>초급기술자 1인 *22일*5개월*2년</t>
    <phoneticPr fontId="8" type="noConversion"/>
  </si>
  <si>
    <t>소계</t>
    <phoneticPr fontId="40" type="noConversion"/>
  </si>
  <si>
    <t>율</t>
    <phoneticPr fontId="8" type="noConversion"/>
  </si>
  <si>
    <t>토공</t>
    <phoneticPr fontId="8" type="noConversion"/>
  </si>
  <si>
    <t>1000×1000</t>
    <phoneticPr fontId="35" type="noConversion"/>
  </si>
  <si>
    <t>운  반  계  통  도</t>
  </si>
  <si>
    <t>포 장 도</t>
  </si>
  <si>
    <t>T2   =</t>
  </si>
  <si>
    <t>관급자재비(부가세제외)</t>
    <phoneticPr fontId="230" type="noConversion"/>
  </si>
  <si>
    <t>단순</t>
  </si>
  <si>
    <t>보통</t>
  </si>
  <si>
    <t>복잡</t>
  </si>
  <si>
    <t>시공상세도작성비 요율</t>
    <phoneticPr fontId="40" type="noConversion"/>
  </si>
  <si>
    <t>4.</t>
    <phoneticPr fontId="8" type="noConversion"/>
  </si>
  <si>
    <t>건설</t>
  </si>
  <si>
    <t>비고</t>
  </si>
  <si>
    <t>고급기술자</t>
  </si>
  <si>
    <t>중급기술자</t>
  </si>
  <si>
    <t>초급기술자</t>
  </si>
  <si>
    <t>중급숙련기술자</t>
  </si>
  <si>
    <t>금액산출</t>
  </si>
  <si>
    <t>(단위 : 천원)</t>
  </si>
  <si>
    <t>6.</t>
  </si>
  <si>
    <t>예정수량 산출내역</t>
  </si>
  <si>
    <t>산출내역</t>
  </si>
  <si>
    <t>{(0.24×초급기술자 노임단가)+(0.49×중급숙련기술자 노임단가)}</t>
  </si>
  <si>
    <t>{(0.34×중급기술자 노임단가)+(0.70×중급숙련기술자 노임단가)}</t>
  </si>
  <si>
    <t>{(0.20×고급기술자 노임단가)+(0.44×중급기술자 노임단가)+(0.91×중급숙련기술자 노임단가)}</t>
  </si>
  <si>
    <t>비고</t>
    <phoneticPr fontId="58" type="noConversion"/>
  </si>
  <si>
    <t>□ 시공상세도 작성비 산출내역</t>
    <phoneticPr fontId="40" type="noConversion"/>
  </si>
  <si>
    <t>※.</t>
    <phoneticPr fontId="40" type="noConversion"/>
  </si>
  <si>
    <t>법적근거 : 건설기술진흥법 시행규칙 제42조, 엔지니어링대가기준에 의거 반영</t>
    <phoneticPr fontId="40" type="noConversion"/>
  </si>
  <si>
    <t>1.</t>
    <phoneticPr fontId="40" type="noConversion"/>
  </si>
  <si>
    <t>대상공종 : 용배수로</t>
    <phoneticPr fontId="40" type="noConversion"/>
  </si>
  <si>
    <t>2.</t>
    <phoneticPr fontId="40" type="noConversion"/>
  </si>
  <si>
    <t>세부공종 : 토공</t>
    <phoneticPr fontId="40" type="noConversion"/>
  </si>
  <si>
    <t>계</t>
    <phoneticPr fontId="230" type="noConversion"/>
  </si>
  <si>
    <t>비고</t>
    <phoneticPr fontId="230" type="noConversion"/>
  </si>
  <si>
    <t>순공사비(부가세제외)</t>
    <phoneticPr fontId="8" type="noConversion"/>
  </si>
  <si>
    <t>공사비</t>
    <phoneticPr fontId="40" type="noConversion"/>
  </si>
  <si>
    <t>시설물 난이도별 요율(%)</t>
    <phoneticPr fontId="40" type="noConversion"/>
  </si>
  <si>
    <t>단순</t>
    <phoneticPr fontId="40" type="noConversion"/>
  </si>
  <si>
    <t>보통</t>
    <phoneticPr fontId="40" type="noConversion"/>
  </si>
  <si>
    <t>복잡</t>
    <phoneticPr fontId="40" type="noConversion"/>
  </si>
  <si>
    <t>5.</t>
    <phoneticPr fontId="8" type="noConversion"/>
  </si>
  <si>
    <t>상한요율(%)</t>
    <phoneticPr fontId="8" type="noConversion"/>
  </si>
  <si>
    <t>하한요율(%)</t>
    <phoneticPr fontId="8" type="noConversion"/>
  </si>
  <si>
    <t>적용요율(%)</t>
    <phoneticPr fontId="8" type="noConversion"/>
  </si>
  <si>
    <t>산출금액</t>
    <phoneticPr fontId="8" type="noConversion"/>
  </si>
  <si>
    <t>관급자재대/1.1</t>
    <phoneticPr fontId="8" type="noConversion"/>
  </si>
  <si>
    <t>직접노무비</t>
    <phoneticPr fontId="8" type="noConversion"/>
  </si>
  <si>
    <t>기본계획</t>
    <phoneticPr fontId="8" type="noConversion"/>
  </si>
  <si>
    <t>용수간선</t>
    <phoneticPr fontId="8" type="noConversion"/>
  </si>
  <si>
    <t>용수지선</t>
    <phoneticPr fontId="8" type="noConversion"/>
  </si>
  <si>
    <t>개      거</t>
    <phoneticPr fontId="35" type="noConversion"/>
  </si>
  <si>
    <t>배수지선</t>
    <phoneticPr fontId="8" type="noConversion"/>
  </si>
  <si>
    <t>구조물공</t>
    <phoneticPr fontId="35" type="noConversion"/>
  </si>
  <si>
    <t>조</t>
    <phoneticPr fontId="8" type="noConversion"/>
  </si>
  <si>
    <t>32ton</t>
    <phoneticPr fontId="35" type="noConversion"/>
  </si>
  <si>
    <t>도쟈운반(토사)</t>
    <phoneticPr fontId="35" type="noConversion"/>
  </si>
  <si>
    <t>32ton</t>
  </si>
  <si>
    <t>도쟈운반(리핑)</t>
    <phoneticPr fontId="35" type="noConversion"/>
  </si>
  <si>
    <t>도쟈운반(발파)</t>
    <phoneticPr fontId="35" type="noConversion"/>
  </si>
  <si>
    <t>공 종</t>
    <phoneticPr fontId="35" type="noConversion"/>
  </si>
  <si>
    <t>세부공종
/ 구  분</t>
    <phoneticPr fontId="35" type="noConversion"/>
  </si>
  <si>
    <t>단 위</t>
    <phoneticPr fontId="35" type="noConversion"/>
  </si>
  <si>
    <t>사 용 중 기</t>
    <phoneticPr fontId="35" type="noConversion"/>
  </si>
  <si>
    <t>작업량
(㎥/hr)</t>
    <phoneticPr fontId="35" type="noConversion"/>
  </si>
  <si>
    <t>소요시간 산출</t>
    <phoneticPr fontId="35" type="noConversion"/>
  </si>
  <si>
    <t>소요시간
(hr)</t>
    <phoneticPr fontId="35" type="noConversion"/>
  </si>
  <si>
    <t>비고</t>
    <phoneticPr fontId="35" type="noConversion"/>
  </si>
  <si>
    <t>중기명</t>
    <phoneticPr fontId="35" type="noConversion"/>
  </si>
  <si>
    <t>규   격</t>
    <phoneticPr fontId="35" type="noConversion"/>
  </si>
  <si>
    <t>표 토 제 거</t>
    <phoneticPr fontId="35" type="noConversion"/>
  </si>
  <si>
    <t>토 사</t>
    <phoneticPr fontId="35" type="noConversion"/>
  </si>
  <si>
    <t>㎥</t>
    <phoneticPr fontId="35" type="noConversion"/>
  </si>
  <si>
    <t>백호</t>
    <phoneticPr fontId="35" type="noConversion"/>
  </si>
  <si>
    <t>0.7㎥</t>
    <phoneticPr fontId="35" type="noConversion"/>
  </si>
  <si>
    <t>성토면고르기</t>
    <phoneticPr fontId="35" type="noConversion"/>
  </si>
  <si>
    <t>㎡</t>
    <phoneticPr fontId="35" type="noConversion"/>
  </si>
  <si>
    <t>0.6㎥</t>
    <phoneticPr fontId="35" type="noConversion"/>
  </si>
  <si>
    <t>사석면고르기</t>
    <phoneticPr fontId="35" type="noConversion"/>
  </si>
  <si>
    <t>도쟈</t>
    <phoneticPr fontId="35" type="noConversion"/>
  </si>
  <si>
    <t>19ton</t>
    <phoneticPr fontId="35" type="noConversion"/>
  </si>
  <si>
    <t>구조물헐기(무근)</t>
    <phoneticPr fontId="35" type="noConversion"/>
  </si>
  <si>
    <t>헐기</t>
    <phoneticPr fontId="35" type="noConversion"/>
  </si>
  <si>
    <t>브레이카+백호</t>
    <phoneticPr fontId="35" type="noConversion"/>
  </si>
  <si>
    <t>들어내기</t>
    <phoneticPr fontId="35" type="noConversion"/>
  </si>
  <si>
    <t>구조물헐기(철근)</t>
    <phoneticPr fontId="35" type="noConversion"/>
  </si>
  <si>
    <t>콘크리트타설</t>
    <phoneticPr fontId="35" type="noConversion"/>
  </si>
  <si>
    <t>철근</t>
    <phoneticPr fontId="35" type="noConversion"/>
  </si>
  <si>
    <t>규  격</t>
    <phoneticPr fontId="35" type="noConversion"/>
  </si>
  <si>
    <t>공기내역 (일*시간)</t>
    <phoneticPr fontId="35" type="noConversion"/>
  </si>
  <si>
    <t>중기대수
(대)</t>
    <phoneticPr fontId="35" type="noConversion"/>
  </si>
  <si>
    <t>운 반 기 종</t>
    <phoneticPr fontId="35" type="noConversion"/>
  </si>
  <si>
    <t>운반기대수
(대)</t>
    <phoneticPr fontId="35" type="noConversion"/>
  </si>
  <si>
    <t>트레일러 20ton</t>
    <phoneticPr fontId="35" type="noConversion"/>
  </si>
  <si>
    <t>덤프</t>
    <phoneticPr fontId="35" type="noConversion"/>
  </si>
  <si>
    <t>기계경비</t>
  </si>
  <si>
    <t xml:space="preserve">산 재 보 험 료  </t>
  </si>
  <si>
    <t xml:space="preserve">고 용 보 험 료 </t>
  </si>
  <si>
    <t xml:space="preserve">건강보험료 </t>
  </si>
  <si>
    <t xml:space="preserve">연금보험료 </t>
  </si>
  <si>
    <t>노인장기요양보험료</t>
  </si>
  <si>
    <t xml:space="preserve">퇴직공제부금비 </t>
  </si>
  <si>
    <t xml:space="preserve">산업안전보건관리비 </t>
  </si>
  <si>
    <t>안전관리비</t>
  </si>
  <si>
    <t>기  타  경  비</t>
  </si>
  <si>
    <t>건설하도보증수수료</t>
  </si>
  <si>
    <t>건설기계대여대금</t>
  </si>
  <si>
    <t xml:space="preserve">환 경 보 전 비 </t>
  </si>
  <si>
    <t>구조물헐기(아스콘)</t>
    <phoneticPr fontId="35" type="noConversion"/>
  </si>
  <si>
    <t>0.6㎥</t>
    <phoneticPr fontId="35" type="noConversion"/>
  </si>
  <si>
    <t>펌프차</t>
    <phoneticPr fontId="35" type="noConversion"/>
  </si>
  <si>
    <t>100㎥</t>
    <phoneticPr fontId="35" type="noConversion"/>
  </si>
  <si>
    <t>수수료</t>
    <phoneticPr fontId="8" type="noConversion"/>
  </si>
  <si>
    <t>시험회수</t>
    <phoneticPr fontId="8" type="noConversion"/>
  </si>
  <si>
    <t>금액</t>
    <phoneticPr fontId="8" type="noConversion"/>
  </si>
  <si>
    <t>가설 기자재 품질시험 산출내역</t>
    <phoneticPr fontId="8" type="noConversion"/>
  </si>
  <si>
    <t>시험종목</t>
    <phoneticPr fontId="8" type="noConversion"/>
  </si>
  <si>
    <t>평누름 하중</t>
    <phoneticPr fontId="8" type="noConversion"/>
  </si>
  <si>
    <t>인장하중</t>
    <phoneticPr fontId="8" type="noConversion"/>
  </si>
  <si>
    <t>휨.인장,압축/하중</t>
    <phoneticPr fontId="8" type="noConversion"/>
  </si>
  <si>
    <t>압축 하중</t>
    <phoneticPr fontId="8" type="noConversion"/>
  </si>
  <si>
    <t>휨 하중</t>
    <phoneticPr fontId="8" type="noConversion"/>
  </si>
  <si>
    <t>휨.인장/하중</t>
    <phoneticPr fontId="8" type="noConversion"/>
  </si>
  <si>
    <t>시험방법</t>
    <phoneticPr fontId="8" type="noConversion"/>
  </si>
  <si>
    <t>공사시방서에 따름</t>
    <phoneticPr fontId="8" type="noConversion"/>
  </si>
  <si>
    <t>시험빈도</t>
    <phoneticPr fontId="8" type="noConversion"/>
  </si>
  <si>
    <t>제품규격마다(3개),공급자마다</t>
    <phoneticPr fontId="8" type="noConversion"/>
  </si>
  <si>
    <t>제품규격마다,공급자마다</t>
    <phoneticPr fontId="8" type="noConversion"/>
  </si>
  <si>
    <t>1/200개,공급자마다,설치후 1년이내</t>
    <phoneticPr fontId="8" type="noConversion"/>
  </si>
  <si>
    <t>치수,항복점또는
항복강도,인장강도,연신울</t>
    <phoneticPr fontId="8" type="noConversion"/>
  </si>
  <si>
    <t>겉모야,치수,무게,항복점
또는항복강도,인장강도,연신울</t>
    <phoneticPr fontId="8" type="noConversion"/>
  </si>
  <si>
    <t>세부설계</t>
    <phoneticPr fontId="39" type="noConversion"/>
  </si>
  <si>
    <t>연도별내역</t>
    <phoneticPr fontId="39" type="noConversion"/>
  </si>
  <si>
    <t>○ 지급자재대</t>
    <phoneticPr fontId="39" type="noConversion"/>
  </si>
  <si>
    <t>○ 기타공사비</t>
    <phoneticPr fontId="39" type="noConversion"/>
  </si>
  <si>
    <t>○ 기본조사비</t>
    <phoneticPr fontId="39" type="noConversion"/>
  </si>
  <si>
    <t>○ 세부설계비</t>
    <phoneticPr fontId="39" type="noConversion"/>
  </si>
  <si>
    <t>○ 공사감리비</t>
    <phoneticPr fontId="39" type="noConversion"/>
  </si>
  <si>
    <t>○ 사업관리비</t>
    <phoneticPr fontId="39" type="noConversion"/>
  </si>
  <si>
    <t>□ 시설부대비</t>
    <phoneticPr fontId="39" type="noConversion"/>
  </si>
  <si>
    <t>□ 보상비</t>
    <phoneticPr fontId="39" type="noConversion"/>
  </si>
  <si>
    <t>□ 공 사 비</t>
    <phoneticPr fontId="39" type="noConversion"/>
  </si>
  <si>
    <t>엔지니어링기술부분별 기술자 노임단가('21.01.01 부터)</t>
    <phoneticPr fontId="230" type="noConversion"/>
  </si>
  <si>
    <t>식</t>
    <phoneticPr fontId="8" type="noConversion"/>
  </si>
  <si>
    <t>공사현장                                                                  중    점</t>
    <phoneticPr fontId="8" type="noConversion"/>
  </si>
  <si>
    <t xml:space="preserve">골  재  장  </t>
  </si>
  <si>
    <t>공사현장                                                                  입    점</t>
    <phoneticPr fontId="8" type="noConversion"/>
  </si>
  <si>
    <t>중 기 소 요 시 간 산 출 내 역</t>
    <phoneticPr fontId="35" type="noConversion"/>
  </si>
  <si>
    <t>중 기 운 반 대 수 산 출 내 역</t>
    <phoneticPr fontId="35" type="noConversion"/>
  </si>
  <si>
    <t>요율(%)</t>
  </si>
  <si>
    <t>1차</t>
  </si>
  <si>
    <t>2차</t>
  </si>
  <si>
    <t>3차</t>
  </si>
  <si>
    <t>4차</t>
  </si>
  <si>
    <t>5차</t>
  </si>
  <si>
    <t>가시설공사 및 기초공사 시공시(콘크리트 타설전)</t>
  </si>
  <si>
    <t>댐 축조공사 시공시(하상기초 완료 후)</t>
  </si>
  <si>
    <t>가시설공사 완료시 (기초 및 철근콘크리트공사 시공전)</t>
  </si>
  <si>
    <t>하천바닥 파기, 누수방지, 연약지반 보강, 기초처리공사 완료시</t>
  </si>
  <si>
    <t>취수시설,</t>
  </si>
  <si>
    <t>정수장,취수가압펌프장,</t>
  </si>
  <si>
    <t>(콘크리트 타설전)</t>
  </si>
  <si>
    <t>가시설공사 및 기초공사, 사석공사 시공시</t>
  </si>
  <si>
    <t>KS F 8001</t>
    <phoneticPr fontId="8" type="noConversion"/>
  </si>
  <si>
    <t>KS F 8002</t>
    <phoneticPr fontId="8" type="noConversion"/>
  </si>
  <si>
    <t>KS F 8021</t>
    <phoneticPr fontId="8" type="noConversion"/>
  </si>
  <si>
    <t>KS F 3558</t>
    <phoneticPr fontId="8" type="noConversion"/>
  </si>
  <si>
    <t>KS F 4604</t>
    <phoneticPr fontId="8" type="noConversion"/>
  </si>
  <si>
    <t>설계물량
(M3)</t>
    <phoneticPr fontId="35" type="noConversion"/>
  </si>
  <si>
    <t>지 급 자 재 집 계 표</t>
    <phoneticPr fontId="8" type="noConversion"/>
  </si>
  <si>
    <r>
      <t>증,(</t>
    </r>
    <r>
      <rPr>
        <sz val="10"/>
        <color rgb="FFFF0000"/>
        <rFont val="굴림체"/>
        <family val="3"/>
        <charset val="129"/>
      </rPr>
      <t>△</t>
    </r>
    <r>
      <rPr>
        <sz val="10"/>
        <rFont val="굴림체"/>
        <family val="3"/>
        <charset val="129"/>
      </rPr>
      <t>)</t>
    </r>
    <r>
      <rPr>
        <sz val="10"/>
        <color rgb="FFFF0000"/>
        <rFont val="굴림체"/>
        <family val="3"/>
        <charset val="129"/>
      </rPr>
      <t>감</t>
    </r>
    <phoneticPr fontId="8" type="noConversion"/>
  </si>
  <si>
    <t>공 사 개 요:</t>
    <phoneticPr fontId="40" type="noConversion"/>
  </si>
  <si>
    <t>(M2)</t>
    <phoneticPr fontId="35" type="noConversion"/>
  </si>
  <si>
    <t>현 장 사 무 소(M2)</t>
    <phoneticPr fontId="35" type="noConversion"/>
  </si>
  <si>
    <t>50M2 이상</t>
    <phoneticPr fontId="35" type="noConversion"/>
  </si>
  <si>
    <t>30M2 이상</t>
    <phoneticPr fontId="35" type="noConversion"/>
  </si>
  <si>
    <t>20M2 이상</t>
    <phoneticPr fontId="35" type="noConversion"/>
  </si>
  <si>
    <t>내삼포지구</t>
    <phoneticPr fontId="35" type="noConversion"/>
  </si>
  <si>
    <t>공    종</t>
    <phoneticPr fontId="35" type="noConversion"/>
  </si>
  <si>
    <t>합       계</t>
    <phoneticPr fontId="8" type="noConversion"/>
  </si>
  <si>
    <t>비 고</t>
    <phoneticPr fontId="8" type="noConversion"/>
  </si>
  <si>
    <t>비    고</t>
    <phoneticPr fontId="230" type="noConversion"/>
  </si>
  <si>
    <t>합      계</t>
    <phoneticPr fontId="8" type="noConversion"/>
  </si>
  <si>
    <t>구         분</t>
    <phoneticPr fontId="8" type="noConversion"/>
  </si>
  <si>
    <t>단   위</t>
    <phoneticPr fontId="8" type="noConversion"/>
  </si>
  <si>
    <t>단   가</t>
    <phoneticPr fontId="8" type="noConversion"/>
  </si>
  <si>
    <t>소  계</t>
    <phoneticPr fontId="230" type="noConversion"/>
  </si>
  <si>
    <t>비 고</t>
    <phoneticPr fontId="35" type="noConversion"/>
  </si>
  <si>
    <t>적 용</t>
    <phoneticPr fontId="8" type="noConversion"/>
  </si>
  <si>
    <t>19TON</t>
    <phoneticPr fontId="35" type="noConversion"/>
  </si>
  <si>
    <t>15TON</t>
    <phoneticPr fontId="35" type="noConversion"/>
  </si>
  <si>
    <t>2.29M3</t>
    <phoneticPr fontId="35" type="noConversion"/>
  </si>
  <si>
    <t>0.6M3</t>
    <phoneticPr fontId="35" type="noConversion"/>
  </si>
  <si>
    <t>0.7M3</t>
    <phoneticPr fontId="35" type="noConversion"/>
  </si>
  <si>
    <t>1.0M3</t>
    <phoneticPr fontId="35" type="noConversion"/>
  </si>
  <si>
    <t>중기</t>
    <phoneticPr fontId="35" type="noConversion"/>
  </si>
  <si>
    <t>양족식자주</t>
    <phoneticPr fontId="35" type="noConversion"/>
  </si>
  <si>
    <t>로더</t>
    <phoneticPr fontId="35" type="noConversion"/>
  </si>
  <si>
    <t>백호</t>
    <phoneticPr fontId="35" type="noConversion"/>
  </si>
  <si>
    <t>소요시간
(HR)</t>
    <phoneticPr fontId="35" type="noConversion"/>
  </si>
  <si>
    <t>공 기
(HR)</t>
    <phoneticPr fontId="35" type="noConversion"/>
  </si>
  <si>
    <t>연암,발파</t>
    <phoneticPr fontId="35" type="noConversion"/>
  </si>
  <si>
    <t>농지 및 기반시설 정비를 통하여 농업생산성을 향상하고 영농편의 증진</t>
    <phoneticPr fontId="35" type="noConversion"/>
  </si>
  <si>
    <t>내삼포지구 수리시설 개보수사업(평야부)</t>
    <phoneticPr fontId="58" type="noConversion"/>
  </si>
  <si>
    <t>기본조사비</t>
    <phoneticPr fontId="40" type="noConversion"/>
  </si>
  <si>
    <t>세부설계비</t>
    <phoneticPr fontId="40" type="noConversion"/>
  </si>
  <si>
    <t>공사감리비</t>
    <phoneticPr fontId="40" type="noConversion"/>
  </si>
  <si>
    <t>사업관리비</t>
    <phoneticPr fontId="40" type="noConversion"/>
  </si>
  <si>
    <t>과목</t>
    <phoneticPr fontId="40" type="noConversion"/>
  </si>
  <si>
    <t>순
공
사
원
가</t>
    <phoneticPr fontId="131" type="noConversion"/>
  </si>
  <si>
    <t>M2</t>
    <phoneticPr fontId="40" type="noConversion"/>
  </si>
  <si>
    <t>물  량</t>
    <phoneticPr fontId="40" type="noConversion"/>
  </si>
  <si>
    <t xml:space="preserve"> ※ 홍 천 - 일반중기</t>
    <phoneticPr fontId="35" type="noConversion"/>
  </si>
  <si>
    <t>홍      천</t>
    <phoneticPr fontId="8" type="noConversion"/>
  </si>
  <si>
    <t>2022년 6월 물자1 P204</t>
    <phoneticPr fontId="230" type="noConversion"/>
  </si>
  <si>
    <t>2022년 6월 물자1 P207</t>
    <phoneticPr fontId="230" type="noConversion"/>
  </si>
  <si>
    <t>2022년 노임단가</t>
    <phoneticPr fontId="8" type="noConversion"/>
  </si>
  <si>
    <t>특급품질관리원</t>
    <phoneticPr fontId="8" type="noConversion"/>
  </si>
  <si>
    <t>고급품질관리원</t>
    <phoneticPr fontId="8" type="noConversion"/>
  </si>
  <si>
    <t>중급품질관리원</t>
    <phoneticPr fontId="8" type="noConversion"/>
  </si>
  <si>
    <t>초급품질관리원</t>
    <phoneticPr fontId="8" type="noConversion"/>
  </si>
  <si>
    <t>식별번호</t>
    <phoneticPr fontId="8" type="noConversion"/>
  </si>
  <si>
    <t>금액</t>
    <phoneticPr fontId="8" type="noConversion"/>
  </si>
  <si>
    <t>00지구 밭기반정비사업</t>
    <phoneticPr fontId="39" type="noConversion"/>
  </si>
  <si>
    <t>0 0 지 구</t>
    <phoneticPr fontId="39" type="noConversion"/>
  </si>
  <si>
    <t xml:space="preserve"> ※ 홍천 - 철근</t>
    <phoneticPr fontId="8" type="noConversion"/>
  </si>
  <si>
    <t>(M2)</t>
    <phoneticPr fontId="35" type="noConversion"/>
  </si>
  <si>
    <t>규 모(M2)</t>
    <phoneticPr fontId="35" type="noConversion"/>
  </si>
  <si>
    <t>0.6×0.6~1.0×1.0</t>
    <phoneticPr fontId="35" type="noConversion"/>
  </si>
  <si>
    <t>0.6×0.6~1.0×0.8</t>
    <phoneticPr fontId="35" type="noConversion"/>
  </si>
  <si>
    <t>수로교공</t>
    <phoneticPr fontId="35" type="noConversion"/>
  </si>
  <si>
    <t>토
목</t>
    <phoneticPr fontId="58" type="noConversion"/>
  </si>
  <si>
    <t xml:space="preserve"> 2.연면적 5,000㎡ 이상인 다중이용 건축물 공사로 </t>
    <phoneticPr fontId="35" type="noConversion"/>
  </si>
  <si>
    <t xml:space="preserve">   고급품질관리 대상공사가 아닌 공사.</t>
    <phoneticPr fontId="35" type="noConversion"/>
  </si>
  <si>
    <t>수로교</t>
    <phoneticPr fontId="8" type="noConversion"/>
  </si>
  <si>
    <t>비 고</t>
    <phoneticPr fontId="8" type="noConversion"/>
  </si>
  <si>
    <t>비 고</t>
    <phoneticPr fontId="8" type="noConversion"/>
  </si>
  <si>
    <t>군    비</t>
    <phoneticPr fontId="35" type="noConversion"/>
  </si>
  <si>
    <t>도    비(100%)</t>
    <phoneticPr fontId="35" type="noConversion"/>
  </si>
  <si>
    <t>구역면적 :   393 ha, 수혜면적 :   393 ha</t>
    <phoneticPr fontId="35" type="noConversion"/>
  </si>
  <si>
    <t>1)</t>
    <phoneticPr fontId="8" type="noConversion"/>
  </si>
  <si>
    <t>2)</t>
    <phoneticPr fontId="8" type="noConversion"/>
  </si>
  <si>
    <t>3)</t>
    <phoneticPr fontId="8" type="noConversion"/>
  </si>
  <si>
    <t>4)</t>
    <phoneticPr fontId="8" type="noConversion"/>
  </si>
  <si>
    <t>5)</t>
    <phoneticPr fontId="8" type="noConversion"/>
  </si>
  <si>
    <t>6)</t>
    <phoneticPr fontId="8" type="noConversion"/>
  </si>
  <si>
    <t>복공판</t>
    <phoneticPr fontId="8" type="noConversion"/>
  </si>
  <si>
    <t>열연압연강 널말뚝</t>
    <phoneticPr fontId="8" type="noConversion"/>
  </si>
  <si>
    <t>일반구조용 용접 압연 강재</t>
    <phoneticPr fontId="8" type="noConversion"/>
  </si>
  <si>
    <t>조립형 비계 및 동바리 부재</t>
    <phoneticPr fontId="8" type="noConversion"/>
  </si>
  <si>
    <t>강재 파이프서포트</t>
    <phoneticPr fontId="8" type="noConversion"/>
  </si>
  <si>
    <t>강관 비계용 부자재</t>
    <phoneticPr fontId="8" type="noConversion"/>
  </si>
  <si>
    <t>소계</t>
    <phoneticPr fontId="8" type="noConversion"/>
  </si>
  <si>
    <t>비계용강관</t>
    <phoneticPr fontId="8" type="noConversion"/>
  </si>
  <si>
    <t>강관조인트</t>
    <phoneticPr fontId="8" type="noConversion"/>
  </si>
  <si>
    <t>복공판(공사시방서에 따름)</t>
    <phoneticPr fontId="8" type="noConversion"/>
  </si>
  <si>
    <t>널말뚝</t>
    <phoneticPr fontId="8" type="noConversion"/>
  </si>
  <si>
    <t>H형강</t>
    <phoneticPr fontId="8" type="noConversion"/>
  </si>
  <si>
    <t>수직재</t>
    <phoneticPr fontId="8" type="noConversion"/>
  </si>
  <si>
    <t>수평재</t>
    <phoneticPr fontId="8" type="noConversion"/>
  </si>
  <si>
    <t>가새재</t>
    <phoneticPr fontId="8" type="noConversion"/>
  </si>
  <si>
    <t>트러스</t>
    <phoneticPr fontId="8" type="noConversion"/>
  </si>
  <si>
    <t>연결조인트</t>
    <phoneticPr fontId="8" type="noConversion"/>
  </si>
  <si>
    <t>항    목</t>
    <phoneticPr fontId="8" type="noConversion"/>
  </si>
  <si>
    <t>비   고</t>
    <phoneticPr fontId="8" type="noConversion"/>
  </si>
  <si>
    <t>할증</t>
    <phoneticPr fontId="39" type="noConversion"/>
  </si>
  <si>
    <t>요율</t>
    <phoneticPr fontId="8" type="noConversion"/>
  </si>
  <si>
    <t>{( 21.60 / 35.00 ) ＋ ( 21.60 / 35.00 )}× 60 =</t>
    <phoneticPr fontId="8" type="noConversion"/>
  </si>
  <si>
    <t>(1 / 8) * (25 / 20) * (16 / 12)</t>
    <phoneticPr fontId="96" type="noConversion"/>
  </si>
  <si>
    <t xml:space="preserve">             (단위:천원)</t>
    <phoneticPr fontId="8" type="noConversion"/>
  </si>
  <si>
    <t>393ha</t>
    <phoneticPr fontId="8" type="noConversion"/>
  </si>
  <si>
    <t>수혜면적:</t>
    <phoneticPr fontId="8" type="noConversion"/>
  </si>
  <si>
    <t>장비할부금(36개월, 설치비포함) 45,000원/월 × 24개월 × 2개소 = 2,160,000원</t>
    <phoneticPr fontId="58" type="noConversion"/>
  </si>
  <si>
    <t>철근 총량 150.710톤, 1회 수급량 50톤, 관리일수 9일/회 적용시</t>
    <phoneticPr fontId="8" type="noConversion"/>
  </si>
  <si>
    <t>톤당 관리비용 : 29,702원 × 9일 / 50톤 = 5,346원</t>
    <phoneticPr fontId="8" type="noConversion"/>
  </si>
  <si>
    <t>재료비 : 100M2 ×4,500 = 450,000원</t>
    <phoneticPr fontId="8" type="noConversion"/>
  </si>
  <si>
    <t>설치비 : 재료비 × 5%적용 × 2회/일 × 9일 × 5반입</t>
    <phoneticPr fontId="8" type="noConversion"/>
  </si>
  <si>
    <t>소계</t>
    <phoneticPr fontId="8" type="noConversion"/>
  </si>
  <si>
    <t>계</t>
    <phoneticPr fontId="58" type="noConversion"/>
  </si>
  <si>
    <t>소계</t>
    <phoneticPr fontId="8" type="noConversion"/>
  </si>
  <si>
    <t>천원절사</t>
    <phoneticPr fontId="8" type="noConversion"/>
  </si>
  <si>
    <t>(원)</t>
    <phoneticPr fontId="8" type="noConversion"/>
  </si>
  <si>
    <t>(천원)</t>
    <phoneticPr fontId="8" type="noConversion"/>
  </si>
  <si>
    <t>(장)</t>
    <phoneticPr fontId="8" type="noConversion"/>
  </si>
  <si>
    <t>1장당 단가</t>
    <phoneticPr fontId="8" type="noConversion"/>
  </si>
  <si>
    <t>산출금액</t>
    <phoneticPr fontId="8" type="noConversion"/>
  </si>
  <si>
    <t>예정수량</t>
    <phoneticPr fontId="8" type="noConversion"/>
  </si>
  <si>
    <t>□ 공사기간 산정</t>
    <phoneticPr fontId="40" type="noConversion"/>
  </si>
  <si>
    <t>개보수사업명</t>
    <phoneticPr fontId="8" type="noConversion"/>
  </si>
  <si>
    <t>등안</t>
    <phoneticPr fontId="8" type="noConversion"/>
  </si>
  <si>
    <t>거돈사</t>
    <phoneticPr fontId="8" type="noConversion"/>
  </si>
  <si>
    <t>총공사비(백만원)</t>
    <phoneticPr fontId="8" type="noConversion"/>
  </si>
  <si>
    <t>공사기간</t>
    <phoneticPr fontId="8" type="noConversion"/>
  </si>
  <si>
    <t>비고</t>
    <phoneticPr fontId="8" type="noConversion"/>
  </si>
  <si>
    <t>3년</t>
    <phoneticPr fontId="8" type="noConversion"/>
  </si>
  <si>
    <t>2018~2021</t>
    <phoneticPr fontId="8" type="noConversion"/>
  </si>
  <si>
    <t>2015~2017</t>
    <phoneticPr fontId="8" type="noConversion"/>
  </si>
  <si>
    <t>총공사비</t>
    <phoneticPr fontId="8" type="noConversion"/>
  </si>
  <si>
    <t>백만원</t>
    <phoneticPr fontId="8" type="noConversion"/>
  </si>
  <si>
    <t>일</t>
    <phoneticPr fontId="8" type="noConversion"/>
  </si>
  <si>
    <t>준비기간+비작업일수+작업일수+정리기간</t>
    <phoneticPr fontId="8" type="noConversion"/>
  </si>
  <si>
    <t>년</t>
    <phoneticPr fontId="8" type="noConversion"/>
  </si>
  <si>
    <t>시설물</t>
    <phoneticPr fontId="8" type="noConversion"/>
  </si>
  <si>
    <t>변수정리</t>
    <phoneticPr fontId="8" type="noConversion"/>
  </si>
  <si>
    <t>적용범위</t>
    <phoneticPr fontId="8" type="noConversion"/>
  </si>
  <si>
    <t>건축(공통)</t>
    <phoneticPr fontId="8" type="noConversion"/>
  </si>
  <si>
    <t>공동주택</t>
    <phoneticPr fontId="8" type="noConversion"/>
  </si>
  <si>
    <t>체육시설</t>
    <phoneticPr fontId="8" type="noConversion"/>
  </si>
  <si>
    <t xml:space="preserve">    -5.25ln(A)+167.632ln(C)</t>
    <phoneticPr fontId="8" type="noConversion"/>
  </si>
  <si>
    <t>C=총공사비(억원)</t>
    <phoneticPr fontId="8" type="noConversion"/>
  </si>
  <si>
    <t>A=연면적(100㎡)</t>
    <phoneticPr fontId="8" type="noConversion"/>
  </si>
  <si>
    <t>G=지상층수(층)</t>
    <phoneticPr fontId="8" type="noConversion"/>
  </si>
  <si>
    <t>B=지하층수(층)</t>
    <phoneticPr fontId="8" type="noConversion"/>
  </si>
  <si>
    <t>10억원이상</t>
    <phoneticPr fontId="8" type="noConversion"/>
  </si>
  <si>
    <t>도로포장</t>
    <phoneticPr fontId="8" type="noConversion"/>
  </si>
  <si>
    <t>도로</t>
    <phoneticPr fontId="8" type="noConversion"/>
  </si>
  <si>
    <t>(토공+교량)</t>
    <phoneticPr fontId="8" type="noConversion"/>
  </si>
  <si>
    <t>C=총공사비(백만)</t>
    <phoneticPr fontId="8" type="noConversion"/>
  </si>
  <si>
    <t>L=도로연장(m)</t>
    <phoneticPr fontId="8" type="noConversion"/>
  </si>
  <si>
    <t>W=도로폭원(m)</t>
    <phoneticPr fontId="8" type="noConversion"/>
  </si>
  <si>
    <t>BL=교량연장(m)</t>
    <phoneticPr fontId="8" type="noConversion"/>
  </si>
  <si>
    <t>350억원 이상</t>
    <phoneticPr fontId="8" type="noConversion"/>
  </si>
  <si>
    <t>농업용수</t>
    <phoneticPr fontId="8" type="noConversion"/>
  </si>
  <si>
    <t>상수도</t>
    <phoneticPr fontId="8" type="noConversion"/>
  </si>
  <si>
    <t>D=관경(mm)</t>
    <phoneticPr fontId="8" type="noConversion"/>
  </si>
  <si>
    <t>S=양수장/배수장/</t>
    <phoneticPr fontId="8" type="noConversion"/>
  </si>
  <si>
    <t>80억원 이상</t>
    <phoneticPr fontId="8" type="noConversion"/>
  </si>
  <si>
    <t>하수도</t>
    <phoneticPr fontId="8" type="noConversion"/>
  </si>
  <si>
    <t>SL=하수도연장(m)</t>
    <phoneticPr fontId="8" type="noConversion"/>
  </si>
  <si>
    <t>150억원 이상</t>
    <phoneticPr fontId="8" type="noConversion"/>
  </si>
  <si>
    <t>철도(궤도)</t>
    <phoneticPr fontId="8" type="noConversion"/>
  </si>
  <si>
    <t>RL=궤도연장(m)</t>
    <phoneticPr fontId="8" type="noConversion"/>
  </si>
  <si>
    <t>1,200억원 이상</t>
    <phoneticPr fontId="8" type="noConversion"/>
  </si>
  <si>
    <t>10~200억원</t>
    <phoneticPr fontId="8" type="noConversion"/>
  </si>
  <si>
    <t>건축분야표중공기산정공식</t>
    <phoneticPr fontId="8" type="noConversion"/>
  </si>
  <si>
    <t>토목분야표중공기산정공식</t>
    <phoneticPr fontId="8" type="noConversion"/>
  </si>
  <si>
    <t>변수정의</t>
    <phoneticPr fontId="8" type="noConversion"/>
  </si>
  <si>
    <t>산   정   공   식</t>
    <phoneticPr fontId="8" type="noConversion"/>
  </si>
  <si>
    <t xml:space="preserve"> 동일공종 사례(최근 5년간 준공된 동종 공사의 실제 공사기간)</t>
    <phoneticPr fontId="8" type="noConversion"/>
  </si>
  <si>
    <t xml:space="preserve"> </t>
    <phoneticPr fontId="8" type="noConversion"/>
  </si>
  <si>
    <t>적용단간</t>
    <phoneticPr fontId="8" type="noConversion"/>
  </si>
  <si>
    <t>(1회기준)</t>
    <phoneticPr fontId="8" type="noConversion"/>
  </si>
  <si>
    <t>월별단가</t>
    <phoneticPr fontId="8" type="noConversion"/>
  </si>
  <si>
    <t>(2회기준)</t>
    <phoneticPr fontId="8" type="noConversion"/>
  </si>
  <si>
    <t>연간단가</t>
    <phoneticPr fontId="8" type="noConversion"/>
  </si>
  <si>
    <t>(24회기준)</t>
    <phoneticPr fontId="8" type="noConversion"/>
  </si>
  <si>
    <t>3억원미만</t>
    <phoneticPr fontId="8" type="noConversion"/>
  </si>
  <si>
    <t>40억원이상</t>
    <phoneticPr fontId="8" type="noConversion"/>
  </si>
  <si>
    <t>3억원이상
20억원미만</t>
    <phoneticPr fontId="8" type="noConversion"/>
  </si>
  <si>
    <t>20억원이상
40억원미만</t>
    <phoneticPr fontId="8" type="noConversion"/>
  </si>
  <si>
    <t>[금액:원, VAT포함]</t>
    <phoneticPr fontId="8" type="noConversion"/>
  </si>
  <si>
    <t>기술자노임단가</t>
    <phoneticPr fontId="8" type="noConversion"/>
  </si>
  <si>
    <t>*단가산출근거(인당 및 방문 현장수 &amp; 직접인건비 반영)</t>
    <phoneticPr fontId="8" type="noConversion"/>
  </si>
  <si>
    <t>임금실태조사,2021)</t>
    <phoneticPr fontId="8" type="noConversion"/>
  </si>
  <si>
    <t>(한국엔지니어링협회</t>
    <phoneticPr fontId="8" type="noConversion"/>
  </si>
  <si>
    <t>*신규단가발표시</t>
    <phoneticPr fontId="8" type="noConversion"/>
  </si>
  <si>
    <t>변경 필요</t>
    <phoneticPr fontId="8" type="noConversion"/>
  </si>
  <si>
    <t>-3억미만:중급</t>
    <phoneticPr fontId="8" type="noConversion"/>
  </si>
  <si>
    <t>-3~20억:중급</t>
    <phoneticPr fontId="8" type="noConversion"/>
  </si>
  <si>
    <t>-20~40억:고급</t>
    <phoneticPr fontId="8" type="noConversion"/>
  </si>
  <si>
    <t>일 기술지도</t>
    <phoneticPr fontId="8" type="noConversion"/>
  </si>
  <si>
    <t>현장 수</t>
    <phoneticPr fontId="8" type="noConversion"/>
  </si>
  <si>
    <t>(80개소/20일)</t>
    <phoneticPr fontId="8" type="noConversion"/>
  </si>
  <si>
    <t>(60개소/20일)</t>
    <phoneticPr fontId="8" type="noConversion"/>
  </si>
  <si>
    <t>(50개소/20일)</t>
    <phoneticPr fontId="8" type="noConversion"/>
  </si>
  <si>
    <t>(40개소/20일)</t>
    <phoneticPr fontId="8" type="noConversion"/>
  </si>
  <si>
    <t>-월 최대:80개소</t>
    <phoneticPr fontId="8" type="noConversion"/>
  </si>
  <si>
    <t>-일 최대:80개소</t>
    <phoneticPr fontId="8" type="noConversion"/>
  </si>
  <si>
    <t>(고급2회+기술사1회)</t>
    <phoneticPr fontId="8" type="noConversion"/>
  </si>
  <si>
    <t>1회당 직접인건비</t>
    <phoneticPr fontId="8" type="noConversion"/>
  </si>
  <si>
    <t>적용단가</t>
    <phoneticPr fontId="8" type="noConversion"/>
  </si>
  <si>
    <t>여비 등</t>
    <phoneticPr fontId="8" type="noConversion"/>
  </si>
  <si>
    <t>기술지도 1회당단가("적정 계약금액에 관한정책연구 적용")</t>
    <phoneticPr fontId="8" type="noConversion"/>
  </si>
  <si>
    <t>비     고</t>
    <phoneticPr fontId="8" type="noConversion"/>
  </si>
  <si>
    <t>항     목</t>
    <phoneticPr fontId="8" type="noConversion"/>
  </si>
  <si>
    <t>적용요율</t>
    <phoneticPr fontId="8" type="noConversion"/>
  </si>
  <si>
    <t>(%)</t>
    <phoneticPr fontId="8" type="noConversion"/>
  </si>
  <si>
    <t>간접노무비</t>
    <phoneticPr fontId="8" type="noConversion"/>
  </si>
  <si>
    <t>산재보험료</t>
    <phoneticPr fontId="8" type="noConversion"/>
  </si>
  <si>
    <t>고용보험료</t>
    <phoneticPr fontId="8" type="noConversion"/>
  </si>
  <si>
    <t>건강보험료</t>
    <phoneticPr fontId="8" type="noConversion"/>
  </si>
  <si>
    <t>연금보험료</t>
    <phoneticPr fontId="8" type="noConversion"/>
  </si>
  <si>
    <t>퇴직공제부금비</t>
    <phoneticPr fontId="8" type="noConversion"/>
  </si>
  <si>
    <t>기타경비</t>
    <phoneticPr fontId="8" type="noConversion"/>
  </si>
  <si>
    <t>노인장기요양보험료</t>
    <phoneticPr fontId="8" type="noConversion"/>
  </si>
  <si>
    <t>환경보전비</t>
    <phoneticPr fontId="8" type="noConversion"/>
  </si>
  <si>
    <t>일반관리비</t>
    <phoneticPr fontId="8" type="noConversion"/>
  </si>
  <si>
    <t>이윤</t>
    <phoneticPr fontId="8" type="noConversion"/>
  </si>
  <si>
    <t>부가가치세</t>
    <phoneticPr fontId="8" type="noConversion"/>
  </si>
  <si>
    <t>건설업</t>
    <phoneticPr fontId="8" type="noConversion"/>
  </si>
  <si>
    <t>일반건설공사(갑)</t>
    <phoneticPr fontId="8" type="noConversion"/>
  </si>
  <si>
    <t>품질관리비</t>
    <phoneticPr fontId="8" type="noConversion"/>
  </si>
  <si>
    <t>모든공사</t>
    <phoneticPr fontId="8" type="noConversion"/>
  </si>
  <si>
    <t>공사기간 1개월이상</t>
    <phoneticPr fontId="8" type="noConversion"/>
  </si>
  <si>
    <t>(재료비+직접노무비+산출경비)×0.081%</t>
    <phoneticPr fontId="8" type="noConversion"/>
  </si>
  <si>
    <t>건설하도급대금
지급보증발급수수료</t>
    <phoneticPr fontId="8" type="noConversion"/>
  </si>
  <si>
    <t>건설기계대여금
지급보증발급수수료</t>
    <phoneticPr fontId="8" type="noConversion"/>
  </si>
  <si>
    <t>공              사</t>
    <phoneticPr fontId="8" type="noConversion"/>
  </si>
  <si>
    <t>기   간</t>
    <phoneticPr fontId="8" type="noConversion"/>
  </si>
  <si>
    <t>종     류</t>
    <phoneticPr fontId="8" type="noConversion"/>
  </si>
  <si>
    <t>규        모</t>
    <phoneticPr fontId="8" type="noConversion"/>
  </si>
  <si>
    <t>토  목</t>
    <phoneticPr fontId="8" type="noConversion"/>
  </si>
  <si>
    <t>공 사 원 가 계 산 적 용 요 율(토목)</t>
    <phoneticPr fontId="8" type="noConversion"/>
  </si>
  <si>
    <t>직접노무비×2.30%</t>
    <phoneticPr fontId="8" type="noConversion"/>
  </si>
  <si>
    <t>시험비×10.00%</t>
    <phoneticPr fontId="8" type="noConversion"/>
  </si>
  <si>
    <t>(재료비+직접노무비+산출경비)×0.80%</t>
    <phoneticPr fontId="8" type="noConversion"/>
  </si>
  <si>
    <t>직접노무비(A)</t>
    <phoneticPr fontId="8" type="noConversion"/>
  </si>
  <si>
    <t>대상액(A-B)</t>
    <phoneticPr fontId="8" type="noConversion"/>
  </si>
  <si>
    <t>중기노무비(B)</t>
    <phoneticPr fontId="8" type="noConversion"/>
  </si>
  <si>
    <t>요율(%)</t>
    <phoneticPr fontId="8" type="noConversion"/>
  </si>
  <si>
    <t>부대공사</t>
    <phoneticPr fontId="8" type="noConversion"/>
  </si>
  <si>
    <t>퇴직공제부금비
(중기운전자제외)</t>
    <phoneticPr fontId="8" type="noConversion"/>
  </si>
  <si>
    <t>합   계</t>
    <phoneticPr fontId="8" type="noConversion"/>
  </si>
  <si>
    <t>비    고</t>
    <phoneticPr fontId="8" type="noConversion"/>
  </si>
  <si>
    <t>확인시험</t>
    <phoneticPr fontId="35" type="noConversion"/>
  </si>
  <si>
    <t>□시 험 비 산 출 내 역</t>
    <phoneticPr fontId="35" type="noConversion"/>
  </si>
  <si>
    <t xml:space="preserve">      계 :</t>
    <phoneticPr fontId="8" type="noConversion"/>
  </si>
  <si>
    <t>1.</t>
    <phoneticPr fontId="8" type="noConversion"/>
  </si>
  <si>
    <t>2.</t>
    <phoneticPr fontId="8" type="noConversion"/>
  </si>
  <si>
    <t>3.</t>
    <phoneticPr fontId="8" type="noConversion"/>
  </si>
  <si>
    <t>4.</t>
    <phoneticPr fontId="8" type="noConversion"/>
  </si>
  <si>
    <t>1일관리비</t>
    <phoneticPr fontId="58" type="noConversion"/>
  </si>
  <si>
    <t>덮개천막</t>
    <phoneticPr fontId="8" type="noConversion"/>
  </si>
  <si>
    <t>관리비용</t>
    <phoneticPr fontId="58" type="noConversion"/>
  </si>
  <si>
    <t>□ 관급자재 관리비 산출내역</t>
    <phoneticPr fontId="8" type="noConversion"/>
  </si>
  <si>
    <t>관리CCTV사용료</t>
    <phoneticPr fontId="58" type="noConversion"/>
  </si>
  <si>
    <t>철근톤당관리비용</t>
    <phoneticPr fontId="8" type="noConversion"/>
  </si>
  <si>
    <t>구     분</t>
    <phoneticPr fontId="58" type="noConversion"/>
  </si>
  <si>
    <t>산     출     내     역</t>
    <phoneticPr fontId="58" type="noConversion"/>
  </si>
  <si>
    <t>금액(원)</t>
    <phoneticPr fontId="58" type="noConversion"/>
  </si>
  <si>
    <t>평야부</t>
    <phoneticPr fontId="230" type="noConversion"/>
  </si>
  <si>
    <t>단가작성 기준</t>
    <phoneticPr fontId="35" type="noConversion"/>
  </si>
  <si>
    <t>조달청고시 2022년 시설공사 환율 및 유류단가 공지 기준 적용</t>
    <phoneticPr fontId="96" type="noConversion"/>
  </si>
  <si>
    <t>휘발유</t>
    <phoneticPr fontId="96" type="noConversion"/>
  </si>
  <si>
    <t>경유</t>
    <phoneticPr fontId="96" type="noConversion"/>
  </si>
  <si>
    <t>원   조달청고시 2022년 시설공사 환율 및 유류단가 공지 기준 적용</t>
    <phoneticPr fontId="96" type="noConversion"/>
  </si>
  <si>
    <t>1.단가적용</t>
    <phoneticPr fontId="35" type="noConversion"/>
  </si>
  <si>
    <t>2.노임 및 자재단가</t>
    <phoneticPr fontId="35" type="noConversion"/>
  </si>
  <si>
    <t xml:space="preserve">3.기계경비 </t>
    <phoneticPr fontId="35" type="noConversion"/>
  </si>
  <si>
    <t>1)</t>
    <phoneticPr fontId="8" type="noConversion"/>
  </si>
  <si>
    <t>2)</t>
    <phoneticPr fontId="8" type="noConversion"/>
  </si>
  <si>
    <t>3)</t>
    <phoneticPr fontId="8" type="noConversion"/>
  </si>
  <si>
    <t>4)</t>
    <phoneticPr fontId="8" type="noConversion"/>
  </si>
  <si>
    <t>5)</t>
    <phoneticPr fontId="8" type="noConversion"/>
  </si>
  <si>
    <t>:</t>
    <phoneticPr fontId="8" type="noConversion"/>
  </si>
  <si>
    <t>운전경비</t>
    <phoneticPr fontId="35" type="noConversion"/>
  </si>
  <si>
    <t>중기가동일수</t>
    <phoneticPr fontId="35" type="noConversion"/>
  </si>
  <si>
    <t>운전원수</t>
    <phoneticPr fontId="35" type="noConversion"/>
  </si>
  <si>
    <t>유류대</t>
    <phoneticPr fontId="35" type="noConversion"/>
  </si>
  <si>
    <t>환율1$</t>
    <phoneticPr fontId="35" type="noConversion"/>
  </si>
  <si>
    <t>일</t>
    <phoneticPr fontId="8" type="noConversion"/>
  </si>
  <si>
    <t>노임</t>
    <phoneticPr fontId="35" type="noConversion"/>
  </si>
  <si>
    <t>자재</t>
    <phoneticPr fontId="35" type="noConversion"/>
  </si>
  <si>
    <t xml:space="preserve"> 1년:132일,1개월:22일,1일:8시간
 총공기 : 3년
 총공기 : 132 * 8 * 3 = 3,168hr
</t>
    <phoneticPr fontId="35" type="noConversion"/>
  </si>
  <si>
    <t>내삼포지구(농업용수 산정공식 적용시)</t>
    <phoneticPr fontId="8" type="noConversion"/>
  </si>
  <si>
    <t>총 공 사 비:</t>
    <phoneticPr fontId="8" type="noConversion"/>
  </si>
  <si>
    <t>준 비 기 간:</t>
    <phoneticPr fontId="8" type="noConversion"/>
  </si>
  <si>
    <t>정 리 기 간:</t>
    <phoneticPr fontId="8" type="noConversion"/>
  </si>
  <si>
    <t>공 사 기 간:</t>
    <phoneticPr fontId="8" type="noConversion"/>
  </si>
  <si>
    <t>산 정 공 식:</t>
    <phoneticPr fontId="8" type="noConversion"/>
  </si>
  <si>
    <t>일</t>
    <phoneticPr fontId="8" type="noConversion"/>
  </si>
  <si>
    <t>Y=-2251.569 + 415.137 * ln(C) , 여기서 C=총공사비(백만원)</t>
    <phoneticPr fontId="8" type="noConversion"/>
  </si>
  <si>
    <t xml:space="preserve">Y = -637.009 + 173.198ln(L) + 0.049C </t>
    <phoneticPr fontId="8" type="noConversion"/>
  </si>
  <si>
    <t>Y = -160.855 - 14.288W + 164.473ln(L)
     -1.474BL + 0.052C</t>
    <phoneticPr fontId="8" type="noConversion"/>
  </si>
  <si>
    <t xml:space="preserve">Y = -2251.569 + 415.137ln(C) </t>
    <phoneticPr fontId="8" type="noConversion"/>
  </si>
  <si>
    <t>Y = -1175.174 + 119.731S - 0.273D
     + 222.426ln(C)</t>
    <phoneticPr fontId="8" type="noConversion"/>
  </si>
  <si>
    <t xml:space="preserve">Y = -452.433 + 98.364ln(SL) + 0.083C </t>
    <phoneticPr fontId="8" type="noConversion"/>
  </si>
  <si>
    <t>Y = -1723.316 - 74.260ln(RL) + 372.2866ln (C)</t>
    <phoneticPr fontId="8" type="noConversion"/>
  </si>
  <si>
    <t>Y = -68.550+18.192B+12.079G</t>
    <phoneticPr fontId="8" type="noConversion"/>
  </si>
  <si>
    <t>Y = -21.674+7.953G+116.835ln(C)</t>
    <phoneticPr fontId="8" type="noConversion"/>
  </si>
  <si>
    <t>Y = -27.109+189.438ln(C)</t>
    <phoneticPr fontId="8" type="noConversion"/>
  </si>
  <si>
    <t xml:space="preserve">  가압장 개수</t>
    <phoneticPr fontId="8" type="noConversion"/>
  </si>
  <si>
    <t>(시험실 20M2)</t>
    <phoneticPr fontId="35" type="noConversion"/>
  </si>
  <si>
    <t>적용면적</t>
    <phoneticPr fontId="35" type="noConversion"/>
  </si>
  <si>
    <t>36개월</t>
    <phoneticPr fontId="40" type="noConversion"/>
  </si>
  <si>
    <r>
      <t xml:space="preserve">공사규모/직접노무비 </t>
    </r>
    <r>
      <rPr>
        <sz val="9"/>
        <color indexed="8"/>
        <rFont val="굴림체"/>
        <family val="3"/>
        <charset val="129"/>
      </rPr>
      <t>3</t>
    </r>
    <r>
      <rPr>
        <sz val="9"/>
        <color indexed="8"/>
        <rFont val="굴림체"/>
        <family val="3"/>
        <charset val="129"/>
      </rPr>
      <t>억~</t>
    </r>
    <r>
      <rPr>
        <sz val="9"/>
        <color indexed="8"/>
        <rFont val="굴림체"/>
        <family val="3"/>
        <charset val="129"/>
      </rPr>
      <t>9</t>
    </r>
    <r>
      <rPr>
        <sz val="9"/>
        <color indexed="8"/>
        <rFont val="굴림체"/>
        <family val="3"/>
        <charset val="129"/>
      </rPr>
      <t>억 미만</t>
    </r>
    <phoneticPr fontId="35" type="noConversion"/>
  </si>
  <si>
    <t>식</t>
    <phoneticPr fontId="8" type="noConversion"/>
  </si>
  <si>
    <r>
      <t>건축면적의</t>
    </r>
    <r>
      <rPr>
        <sz val="9"/>
        <color indexed="8"/>
        <rFont val="굴림체"/>
        <family val="3"/>
        <charset val="129"/>
      </rPr>
      <t xml:space="preserve"> 5배</t>
    </r>
    <phoneticPr fontId="8" type="noConversion"/>
  </si>
  <si>
    <t>M3</t>
    <phoneticPr fontId="40" type="noConversion"/>
  </si>
  <si>
    <t>적  용  방  법</t>
    <phoneticPr fontId="8" type="noConversion"/>
  </si>
  <si>
    <t>구분</t>
    <phoneticPr fontId="8" type="noConversion"/>
  </si>
  <si>
    <t>공사규모(재+직노+경)-50억미만</t>
    <phoneticPr fontId="8" type="noConversion"/>
  </si>
  <si>
    <t>공사규모 50억미만</t>
    <phoneticPr fontId="8" type="noConversion"/>
  </si>
  <si>
    <t>1)</t>
    <phoneticPr fontId="8" type="noConversion"/>
  </si>
  <si>
    <t>2)</t>
    <phoneticPr fontId="8" type="noConversion"/>
  </si>
  <si>
    <t>3)</t>
    <phoneticPr fontId="8" type="noConversion"/>
  </si>
  <si>
    <t>4)</t>
    <phoneticPr fontId="8" type="noConversion"/>
  </si>
  <si>
    <t>5)</t>
    <phoneticPr fontId="8" type="noConversion"/>
  </si>
  <si>
    <t>6)</t>
    <phoneticPr fontId="8" type="noConversion"/>
  </si>
  <si>
    <t>부가가치세</t>
    <phoneticPr fontId="8" type="noConversion"/>
  </si>
  <si>
    <t>계</t>
    <phoneticPr fontId="8" type="noConversion"/>
  </si>
  <si>
    <t>기술료</t>
    <phoneticPr fontId="8" type="noConversion"/>
  </si>
  <si>
    <t>직접인건비</t>
    <phoneticPr fontId="8" type="noConversion"/>
  </si>
  <si>
    <t>직접경비</t>
    <phoneticPr fontId="8" type="noConversion"/>
  </si>
  <si>
    <t>제경비</t>
    <phoneticPr fontId="8" type="noConversion"/>
  </si>
  <si>
    <t>보통인부 0.2인/일 × 153,671원 × 9 일 = 276,607원</t>
    <phoneticPr fontId="58" type="noConversion"/>
  </si>
  <si>
    <t>□부대공사</t>
    <phoneticPr fontId="40" type="noConversion"/>
  </si>
  <si>
    <t>1.</t>
    <phoneticPr fontId="8" type="noConversion"/>
  </si>
  <si>
    <t>2.</t>
    <phoneticPr fontId="8" type="noConversion"/>
  </si>
  <si>
    <t>3.</t>
    <phoneticPr fontId="8" type="noConversion"/>
  </si>
  <si>
    <t>4.</t>
    <phoneticPr fontId="8" type="noConversion"/>
  </si>
  <si>
    <t>5.</t>
    <phoneticPr fontId="8" type="noConversion"/>
  </si>
  <si>
    <t>품질관리비</t>
    <phoneticPr fontId="40" type="noConversion"/>
  </si>
  <si>
    <t>가설기자재 품질시험비</t>
    <phoneticPr fontId="40" type="noConversion"/>
  </si>
  <si>
    <t>안전관리비</t>
    <phoneticPr fontId="40" type="noConversion"/>
  </si>
  <si>
    <t>2.용지매수조서</t>
    <phoneticPr fontId="8" type="noConversion"/>
  </si>
  <si>
    <t>번호</t>
    <phoneticPr fontId="8" type="noConversion"/>
  </si>
  <si>
    <t>소재지</t>
    <phoneticPr fontId="8" type="noConversion"/>
  </si>
  <si>
    <t>지번</t>
    <phoneticPr fontId="8" type="noConversion"/>
  </si>
  <si>
    <t>지목</t>
    <phoneticPr fontId="8" type="noConversion"/>
  </si>
  <si>
    <t>공부</t>
    <phoneticPr fontId="8" type="noConversion"/>
  </si>
  <si>
    <t>용지매수</t>
    <phoneticPr fontId="8" type="noConversion"/>
  </si>
  <si>
    <t>전체</t>
    <phoneticPr fontId="8" type="noConversion"/>
  </si>
  <si>
    <t>용비매수비</t>
    <phoneticPr fontId="8" type="noConversion"/>
  </si>
  <si>
    <t>면적(M2)</t>
    <phoneticPr fontId="8" type="noConversion"/>
  </si>
  <si>
    <t>(원)</t>
    <phoneticPr fontId="8" type="noConversion"/>
  </si>
  <si>
    <t>계</t>
    <phoneticPr fontId="8" type="noConversion"/>
  </si>
  <si>
    <t>굴운리</t>
    <phoneticPr fontId="8" type="noConversion"/>
  </si>
  <si>
    <t>610-1</t>
    <phoneticPr fontId="8" type="noConversion"/>
  </si>
  <si>
    <t>서울특별시 강남구 봉은사로 109길 66-8,지층(삼성동,동궁빌라)</t>
    <phoneticPr fontId="8" type="noConversion"/>
  </si>
  <si>
    <t>일시점용</t>
    <phoneticPr fontId="8" type="noConversion"/>
  </si>
  <si>
    <t>1필지</t>
    <phoneticPr fontId="8" type="noConversion"/>
  </si>
  <si>
    <t xml:space="preserve">
(금액:원)</t>
    <phoneticPr fontId="8" type="noConversion"/>
  </si>
  <si>
    <t>소     유     자</t>
    <phoneticPr fontId="8" type="noConversion"/>
  </si>
  <si>
    <t>성  명</t>
    <phoneticPr fontId="8" type="noConversion"/>
  </si>
  <si>
    <t>주          소</t>
    <phoneticPr fontId="8" type="noConversion"/>
  </si>
  <si>
    <t>개 별
공 시
지 가
(원)</t>
    <phoneticPr fontId="8" type="noConversion"/>
  </si>
  <si>
    <t>평 가
금 액
(3배)</t>
    <phoneticPr fontId="8" type="noConversion"/>
  </si>
  <si>
    <t>구분</t>
    <phoneticPr fontId="8" type="noConversion"/>
  </si>
  <si>
    <t>합계</t>
    <phoneticPr fontId="8" type="noConversion"/>
  </si>
  <si>
    <t>직접보상비</t>
    <phoneticPr fontId="8" type="noConversion"/>
  </si>
  <si>
    <t>소계</t>
    <phoneticPr fontId="8" type="noConversion"/>
  </si>
  <si>
    <t>영농보상비</t>
    <phoneticPr fontId="8" type="noConversion"/>
  </si>
  <si>
    <t>지방물보상비(전주이설)</t>
    <phoneticPr fontId="8" type="noConversion"/>
  </si>
  <si>
    <t>개소</t>
    <phoneticPr fontId="8" type="noConversion"/>
  </si>
  <si>
    <t>M2</t>
    <phoneticPr fontId="8" type="noConversion"/>
  </si>
  <si>
    <t>간접보상비</t>
    <phoneticPr fontId="8" type="noConversion"/>
  </si>
  <si>
    <t>취득세</t>
    <phoneticPr fontId="8" type="noConversion"/>
  </si>
  <si>
    <t>교육세</t>
    <phoneticPr fontId="8" type="noConversion"/>
  </si>
  <si>
    <t>농어촌특별세</t>
    <phoneticPr fontId="8" type="noConversion"/>
  </si>
  <si>
    <t>이전등기비</t>
    <phoneticPr fontId="8" type="noConversion"/>
  </si>
  <si>
    <t>지적측량비(토지)</t>
    <phoneticPr fontId="8" type="noConversion"/>
  </si>
  <si>
    <t>분할측량비(임야)</t>
    <phoneticPr fontId="8" type="noConversion"/>
  </si>
  <si>
    <t>부수등기비</t>
    <phoneticPr fontId="8" type="noConversion"/>
  </si>
  <si>
    <t>감정평가수수료</t>
    <phoneticPr fontId="8" type="noConversion"/>
  </si>
  <si>
    <t>신문공고료등</t>
    <phoneticPr fontId="8" type="noConversion"/>
  </si>
  <si>
    <t>1.용지보상비내역</t>
    <phoneticPr fontId="8" type="noConversion"/>
  </si>
  <si>
    <t>단위</t>
    <phoneticPr fontId="8" type="noConversion"/>
  </si>
  <si>
    <t>식</t>
    <phoneticPr fontId="8" type="noConversion"/>
  </si>
  <si>
    <t>수량</t>
    <phoneticPr fontId="8" type="noConversion"/>
  </si>
  <si>
    <t>단가</t>
    <phoneticPr fontId="8" type="noConversion"/>
  </si>
  <si>
    <t>금액</t>
    <phoneticPr fontId="8" type="noConversion"/>
  </si>
  <si>
    <t>비고</t>
    <phoneticPr fontId="8" type="noConversion"/>
  </si>
  <si>
    <t>필지수</t>
    <phoneticPr fontId="8" type="noConversion"/>
  </si>
  <si>
    <t>분할측량비(토지)</t>
    <phoneticPr fontId="8" type="noConversion"/>
  </si>
  <si>
    <t>[수수료요율표]</t>
    <phoneticPr fontId="8" type="noConversion"/>
  </si>
  <si>
    <t>감정평가액</t>
    <phoneticPr fontId="8" type="noConversion"/>
  </si>
  <si>
    <t>5천만원까지</t>
    <phoneticPr fontId="8" type="noConversion"/>
  </si>
  <si>
    <t>5천만원초과5억원까지</t>
    <phoneticPr fontId="8" type="noConversion"/>
  </si>
  <si>
    <t>5억만원초과10억원까지</t>
    <phoneticPr fontId="8" type="noConversion"/>
  </si>
  <si>
    <t>100억원초과</t>
    <phoneticPr fontId="8" type="noConversion"/>
  </si>
  <si>
    <t>500억원초과</t>
    <phoneticPr fontId="8" type="noConversion"/>
  </si>
  <si>
    <t>1,000억원초과</t>
    <phoneticPr fontId="8" type="noConversion"/>
  </si>
  <si>
    <t>용지매수평가수수료</t>
    <phoneticPr fontId="8" type="noConversion"/>
  </si>
  <si>
    <t>실비</t>
    <phoneticPr fontId="8" type="noConversion"/>
  </si>
  <si>
    <t>부가세</t>
    <phoneticPr fontId="8" type="noConversion"/>
  </si>
  <si>
    <t>대상액(천원)</t>
    <phoneticPr fontId="8" type="noConversion"/>
  </si>
  <si>
    <t>용지매수비,지장물보상비</t>
    <phoneticPr fontId="8" type="noConversion"/>
  </si>
  <si>
    <t>교통비+일비+식비등</t>
    <phoneticPr fontId="8" type="noConversion"/>
  </si>
  <si>
    <t>수수료(원)</t>
    <phoneticPr fontId="8" type="noConversion"/>
  </si>
  <si>
    <t>수수료 × 3개업체</t>
    <phoneticPr fontId="8" type="noConversion"/>
  </si>
  <si>
    <t>※ 국토교통부공고 제 2016-1200 호 : 감정평가부수 기준에 의한 감정수수료입니다.</t>
    <phoneticPr fontId="8" type="noConversion"/>
  </si>
  <si>
    <t>[감정평가 수수료 조견표](단위:원)</t>
    <phoneticPr fontId="8" type="noConversion"/>
  </si>
  <si>
    <t>5천만원이하</t>
    <phoneticPr fontId="8" type="noConversion"/>
  </si>
  <si>
    <t>6천만원</t>
    <phoneticPr fontId="8" type="noConversion"/>
  </si>
  <si>
    <t>8천만원</t>
    <phoneticPr fontId="8" type="noConversion"/>
  </si>
  <si>
    <t>1억원</t>
    <phoneticPr fontId="8" type="noConversion"/>
  </si>
  <si>
    <t>2억원</t>
    <phoneticPr fontId="8" type="noConversion"/>
  </si>
  <si>
    <t>3억원</t>
    <phoneticPr fontId="8" type="noConversion"/>
  </si>
  <si>
    <t>수수료</t>
    <phoneticPr fontId="8" type="noConversion"/>
  </si>
  <si>
    <t>5억원</t>
    <phoneticPr fontId="8" type="noConversion"/>
  </si>
  <si>
    <t>10억원</t>
    <phoneticPr fontId="8" type="noConversion"/>
  </si>
  <si>
    <t>20억원</t>
    <phoneticPr fontId="8" type="noConversion"/>
  </si>
  <si>
    <t>30억원</t>
    <phoneticPr fontId="8" type="noConversion"/>
  </si>
  <si>
    <t>50억원</t>
    <phoneticPr fontId="8" type="noConversion"/>
  </si>
  <si>
    <t>100억원</t>
    <phoneticPr fontId="8" type="noConversion"/>
  </si>
  <si>
    <t>수수료</t>
    <phoneticPr fontId="8" type="noConversion"/>
  </si>
  <si>
    <t>200,000원</t>
    <phoneticPr fontId="8" type="noConversion"/>
  </si>
  <si>
    <t>감정평가금액×11/10,000+200,000</t>
    <phoneticPr fontId="8" type="noConversion"/>
  </si>
  <si>
    <t>감정평가금액×9/10,000+695,000</t>
    <phoneticPr fontId="8" type="noConversion"/>
  </si>
  <si>
    <t>10억만원초과50억원까지</t>
    <phoneticPr fontId="8" type="noConversion"/>
  </si>
  <si>
    <t>50억만원초과100억원까지</t>
    <phoneticPr fontId="8" type="noConversion"/>
  </si>
  <si>
    <t>감정평가금액×8/10,000+1,145,000</t>
    <phoneticPr fontId="8" type="noConversion"/>
  </si>
  <si>
    <t>감정평가금액×6/10,000+7,845,000</t>
    <phoneticPr fontId="8" type="noConversion"/>
  </si>
  <si>
    <t>감정평가금액×7/10,000+4,345,000</t>
    <phoneticPr fontId="8" type="noConversion"/>
  </si>
  <si>
    <t>감정평가금액×4/10,000+56,845,000</t>
    <phoneticPr fontId="8" type="noConversion"/>
  </si>
  <si>
    <t>감정평가금액×5/10,000+31,845,000</t>
    <phoneticPr fontId="8" type="noConversion"/>
  </si>
  <si>
    <t>※ 광산, 광업권, 어장, 어업권, 특수용도의 구축물(교량, 댐, 선거, 기타 이에 준하는 물건), 임야(산림), 도서지방 소재물건(육로통행 불가능지) 및</t>
    <phoneticPr fontId="8" type="noConversion"/>
  </si>
  <si>
    <t xml:space="preserve">   소급감정 등은 통상감정 평가수수료의 1.5배임</t>
    <phoneticPr fontId="8" type="noConversion"/>
  </si>
  <si>
    <t>[여비] 관계법령에서 정한 출장여비를 청구함.</t>
    <phoneticPr fontId="8" type="noConversion"/>
  </si>
  <si>
    <t>4.잡지출 산출내역</t>
    <phoneticPr fontId="8" type="noConversion"/>
  </si>
  <si>
    <t>소요액(원)</t>
    <phoneticPr fontId="8" type="noConversion"/>
  </si>
  <si>
    <t>비     고</t>
    <phoneticPr fontId="8" type="noConversion"/>
  </si>
  <si>
    <t>○ 직접보상비</t>
    <phoneticPr fontId="8" type="noConversion"/>
  </si>
  <si>
    <t>평야부</t>
    <phoneticPr fontId="8" type="noConversion"/>
  </si>
  <si>
    <t>부대공</t>
    <phoneticPr fontId="8" type="noConversion"/>
  </si>
  <si>
    <t>용지매수비</t>
    <phoneticPr fontId="8" type="noConversion"/>
  </si>
  <si>
    <t>○ 간접보상비</t>
    <phoneticPr fontId="8" type="noConversion"/>
  </si>
  <si>
    <t>□용지매수 및 보상비 산출내역</t>
    <phoneticPr fontId="8" type="noConversion"/>
  </si>
  <si>
    <t>비   고</t>
    <phoneticPr fontId="8" type="noConversion"/>
  </si>
  <si>
    <t>1/4적용</t>
    <phoneticPr fontId="8" type="noConversion"/>
  </si>
  <si>
    <t>적용값</t>
    <phoneticPr fontId="8" type="noConversion"/>
  </si>
  <si>
    <t xml:space="preserve">흙깍기 </t>
    <phoneticPr fontId="35" type="noConversion"/>
  </si>
  <si>
    <t>용배수로</t>
    <phoneticPr fontId="8" type="noConversion"/>
  </si>
  <si>
    <t>M3</t>
    <phoneticPr fontId="35" type="noConversion"/>
  </si>
  <si>
    <t>물 량
(M3)</t>
    <phoneticPr fontId="35" type="noConversion"/>
  </si>
  <si>
    <t xml:space="preserve"> ※ 포장골재,일반골재 : 강원도 홍천군 북방면 영서로 3080-22</t>
    <phoneticPr fontId="35" type="noConversion"/>
  </si>
  <si>
    <t>6.</t>
    <phoneticPr fontId="8" type="noConversion"/>
  </si>
  <si>
    <t>관급자재관리비</t>
    <phoneticPr fontId="40" type="noConversion"/>
  </si>
  <si>
    <t>7.</t>
    <phoneticPr fontId="8" type="noConversion"/>
  </si>
  <si>
    <t>재해예방기술지도용역비</t>
    <phoneticPr fontId="40" type="noConversion"/>
  </si>
  <si>
    <t>시험비</t>
    <phoneticPr fontId="40" type="noConversion"/>
  </si>
  <si>
    <t>가설공사</t>
    <phoneticPr fontId="40" type="noConversion"/>
  </si>
  <si>
    <t xml:space="preserve"> 조립식가설사무실(공사감독)</t>
    <phoneticPr fontId="40" type="noConversion"/>
  </si>
  <si>
    <t xml:space="preserve"> 조립식가설사무실(수급자)</t>
    <phoneticPr fontId="40" type="noConversion"/>
  </si>
  <si>
    <t xml:space="preserve"> 조립식가설숙소</t>
    <phoneticPr fontId="40" type="noConversion"/>
  </si>
  <si>
    <t xml:space="preserve"> 조립식가설창고</t>
    <phoneticPr fontId="40" type="noConversion"/>
  </si>
  <si>
    <t xml:space="preserve"> 조립식가설시험실</t>
    <phoneticPr fontId="40" type="noConversion"/>
  </si>
  <si>
    <t xml:space="preserve"> 가설공사 부지임대료</t>
    <phoneticPr fontId="40" type="noConversion"/>
  </si>
  <si>
    <t xml:space="preserve"> 공사현황판</t>
    <phoneticPr fontId="40" type="noConversion"/>
  </si>
  <si>
    <t xml:space="preserve"> 가설공사 기초레미콘</t>
    <phoneticPr fontId="40" type="noConversion"/>
  </si>
  <si>
    <t>천원</t>
    <phoneticPr fontId="8" type="noConversion"/>
  </si>
  <si>
    <t>(단위:천원)</t>
    <phoneticPr fontId="8" type="noConversion"/>
  </si>
  <si>
    <t xml:space="preserve"> 기준요율차이 x (기준금액상한값 - 산출대상액) / 기준금액차이 + 기준요율하한값</t>
    <phoneticPr fontId="35" type="noConversion"/>
  </si>
  <si>
    <t>600×600</t>
    <phoneticPr fontId="35" type="noConversion"/>
  </si>
  <si>
    <t>홍천춘천지사</t>
    <phoneticPr fontId="8" type="noConversion"/>
  </si>
  <si>
    <t>내삼포지구 수리시설 개보수사업(평야부)</t>
    <phoneticPr fontId="8" type="noConversion"/>
  </si>
  <si>
    <t>위 탁 시 행:</t>
    <phoneticPr fontId="8" type="noConversion"/>
  </si>
  <si>
    <t>지   구   명:</t>
    <phoneticPr fontId="8" type="noConversion"/>
  </si>
  <si>
    <t>○ 직접보상비</t>
    <phoneticPr fontId="39" type="noConversion"/>
  </si>
  <si>
    <t>○ 간접보상비</t>
    <phoneticPr fontId="39" type="noConversion"/>
  </si>
  <si>
    <t>○ 순공사비</t>
    <phoneticPr fontId="39" type="noConversion"/>
  </si>
  <si>
    <t>부대공</t>
    <phoneticPr fontId="131" type="noConversion"/>
  </si>
  <si>
    <t>-40억 이상:</t>
    <phoneticPr fontId="8" type="noConversion"/>
  </si>
  <si>
    <t>[간접노무비]</t>
  </si>
  <si>
    <t>[기타경비]</t>
  </si>
  <si>
    <t>[일반관리비]</t>
  </si>
  <si>
    <t>[이윤]</t>
  </si>
  <si>
    <t>[산업안전보건관리비]</t>
  </si>
  <si>
    <t>(직노) x 율</t>
  </si>
  <si>
    <t>공사규모</t>
  </si>
  <si>
    <t>(직접공사비)</t>
  </si>
  <si>
    <t>토목</t>
  </si>
  <si>
    <t>조경</t>
  </si>
  <si>
    <t>(추정가격)</t>
  </si>
  <si>
    <t>종합건설업</t>
  </si>
  <si>
    <t>전문건설업</t>
  </si>
  <si>
    <t>50억 미만</t>
  </si>
  <si>
    <t>6개월 이하 (183일)</t>
  </si>
  <si>
    <t>5억 미만</t>
  </si>
  <si>
    <t>기초액(천원)</t>
  </si>
  <si>
    <t>7~12개월 (365일)</t>
  </si>
  <si>
    <t>토목공사(토건)</t>
  </si>
  <si>
    <t>36개월 초과 (1096일)</t>
  </si>
  <si>
    <t>5억 - 
30억 미만</t>
  </si>
  <si>
    <t>50억 - 
300억 미만</t>
  </si>
  <si>
    <t>30억 - 
50억 미만</t>
  </si>
  <si>
    <t>13~36개월 (1095일)</t>
  </si>
  <si>
    <t>조경공사</t>
  </si>
  <si>
    <t>50억 - 
100억 미만</t>
  </si>
  <si>
    <t>300억 - 
1000억 미만</t>
  </si>
  <si>
    <t>100억 - 
300억 미만</t>
  </si>
  <si>
    <t>중건설공사</t>
  </si>
  <si>
    <t>1000억 이상</t>
  </si>
  <si>
    <t>공사규모(추정가격)</t>
  </si>
  <si>
    <t>[고용보험료]</t>
  </si>
  <si>
    <t>50억 이상 - 100억 미만</t>
  </si>
  <si>
    <t>(노) x 율</t>
  </si>
  <si>
    <t>100억 이상 - 300억 미만</t>
  </si>
  <si>
    <t>공사배정규모(추정금액)</t>
  </si>
  <si>
    <t>250억 이상 - 500억 미만</t>
  </si>
  <si>
    <t>평야부</t>
    <phoneticPr fontId="8" type="noConversion"/>
  </si>
  <si>
    <t>토공</t>
    <phoneticPr fontId="8" type="noConversion"/>
  </si>
  <si>
    <t>구조물공</t>
    <phoneticPr fontId="8" type="noConversion"/>
  </si>
  <si>
    <t>공 사 비 총 괄 표</t>
    <phoneticPr fontId="8" type="noConversion"/>
  </si>
  <si>
    <t>□퇴직공제부금비 산출근거</t>
    <phoneticPr fontId="8" type="noConversion"/>
  </si>
  <si>
    <t>구  분</t>
    <phoneticPr fontId="8" type="noConversion"/>
  </si>
  <si>
    <t>계</t>
    <phoneticPr fontId="8" type="noConversion"/>
  </si>
  <si>
    <t>합계</t>
    <phoneticPr fontId="8" type="noConversion"/>
  </si>
  <si>
    <t>0.6×0.6</t>
    <phoneticPr fontId="35" type="noConversion"/>
  </si>
  <si>
    <t>구분</t>
    <phoneticPr fontId="35" type="noConversion"/>
  </si>
  <si>
    <t>총 공 사 비:</t>
    <phoneticPr fontId="35" type="noConversion"/>
  </si>
  <si>
    <t>순 공 사 비:</t>
    <phoneticPr fontId="35" type="noConversion"/>
  </si>
  <si>
    <t>(직접인건비+제경비의)</t>
    <phoneticPr fontId="8" type="noConversion"/>
  </si>
  <si>
    <t>(직접인건비의)</t>
    <phoneticPr fontId="8" type="noConversion"/>
  </si>
  <si>
    <t>×110~120%</t>
    <phoneticPr fontId="8" type="noConversion"/>
  </si>
  <si>
    <t>×20~40%</t>
    <phoneticPr fontId="8" type="noConversion"/>
  </si>
  <si>
    <t xml:space="preserve"> -폐기물처리비</t>
    <phoneticPr fontId="39" type="noConversion"/>
  </si>
  <si>
    <r>
      <t>군</t>
    </r>
    <r>
      <rPr>
        <sz val="10"/>
        <rFont val="굴림체"/>
        <family val="3"/>
        <charset val="129"/>
      </rPr>
      <t>비</t>
    </r>
    <phoneticPr fontId="39" type="noConversion"/>
  </si>
  <si>
    <t>합계</t>
    <phoneticPr fontId="8" type="noConversion"/>
  </si>
  <si>
    <t>과목</t>
    <phoneticPr fontId="8" type="noConversion"/>
  </si>
  <si>
    <t>합      계</t>
    <phoneticPr fontId="8" type="noConversion"/>
  </si>
  <si>
    <t xml:space="preserve"> -재해예방기술지도용역비</t>
    <phoneticPr fontId="39" type="noConversion"/>
  </si>
  <si>
    <t>총 관리비용 : 5,346원 × 144톤 = 785,862원</t>
    <phoneticPr fontId="8" type="noConversion"/>
  </si>
  <si>
    <t>전</t>
    <phoneticPr fontId="8" type="noConversion"/>
  </si>
  <si>
    <t>양규웅외1인</t>
    <phoneticPr fontId="8" type="noConversion"/>
  </si>
  <si>
    <r>
      <t>1</t>
    </r>
    <r>
      <rPr>
        <sz val="9"/>
        <color indexed="8"/>
        <rFont val="굴림체"/>
        <family val="3"/>
        <charset val="129"/>
      </rPr>
      <t>*1</t>
    </r>
    <phoneticPr fontId="8" type="noConversion"/>
  </si>
  <si>
    <r>
      <t>0</t>
    </r>
    <r>
      <rPr>
        <sz val="9"/>
        <color indexed="8"/>
        <rFont val="굴림체"/>
        <family val="3"/>
        <charset val="129"/>
      </rPr>
      <t>.8*0.7</t>
    </r>
    <phoneticPr fontId="8" type="noConversion"/>
  </si>
  <si>
    <t>0.8*0.7~0.6*0.6</t>
    <phoneticPr fontId="8" type="noConversion"/>
  </si>
  <si>
    <r>
      <t>0</t>
    </r>
    <r>
      <rPr>
        <sz val="9"/>
        <color indexed="8"/>
        <rFont val="굴림체"/>
        <family val="3"/>
        <charset val="129"/>
      </rPr>
      <t>.6*0.6</t>
    </r>
    <phoneticPr fontId="8" type="noConversion"/>
  </si>
  <si>
    <r>
      <t>와동1</t>
    </r>
    <r>
      <rPr>
        <sz val="9"/>
        <color indexed="8"/>
        <rFont val="굴림체"/>
        <family val="3"/>
        <charset val="129"/>
      </rPr>
      <t>-1호</t>
    </r>
    <phoneticPr fontId="8" type="noConversion"/>
  </si>
  <si>
    <t>새보</t>
    <phoneticPr fontId="8" type="noConversion"/>
  </si>
  <si>
    <t>북창보</t>
    <phoneticPr fontId="8" type="noConversion"/>
  </si>
  <si>
    <t>외삼포양수장</t>
    <phoneticPr fontId="8" type="noConversion"/>
  </si>
  <si>
    <t>상오안1호수로교</t>
    <phoneticPr fontId="8" type="noConversion"/>
  </si>
  <si>
    <t>소계</t>
    <phoneticPr fontId="8" type="noConversion"/>
  </si>
  <si>
    <t>외삼포1-8호</t>
    <phoneticPr fontId="8" type="noConversion"/>
  </si>
  <si>
    <r>
      <t>1</t>
    </r>
    <r>
      <rPr>
        <sz val="9"/>
        <color indexed="8"/>
        <rFont val="굴림체"/>
        <family val="3"/>
        <charset val="129"/>
      </rPr>
      <t>*0.8</t>
    </r>
    <phoneticPr fontId="8" type="noConversion"/>
  </si>
  <si>
    <t>상오안2호</t>
    <phoneticPr fontId="8" type="noConversion"/>
  </si>
  <si>
    <t>상오안3호</t>
    <phoneticPr fontId="8" type="noConversion"/>
  </si>
  <si>
    <t>삼포5호</t>
    <phoneticPr fontId="8" type="noConversion"/>
  </si>
  <si>
    <t>비고</t>
    <phoneticPr fontId="35" type="noConversion"/>
  </si>
  <si>
    <t>번호</t>
    <phoneticPr fontId="8" type="noConversion"/>
  </si>
  <si>
    <t>위치</t>
    <phoneticPr fontId="8" type="noConversion"/>
  </si>
  <si>
    <t>규격</t>
    <phoneticPr fontId="8" type="noConversion"/>
  </si>
  <si>
    <t>연장</t>
    <phoneticPr fontId="8" type="noConversion"/>
  </si>
  <si>
    <t>계</t>
    <phoneticPr fontId="8" type="noConversion"/>
  </si>
  <si>
    <t>장</t>
    <phoneticPr fontId="40" type="noConversion"/>
  </si>
  <si>
    <t>부</t>
    <phoneticPr fontId="40" type="noConversion"/>
  </si>
  <si>
    <t>설</t>
    <phoneticPr fontId="40" type="noConversion"/>
  </si>
  <si>
    <t>계</t>
    <phoneticPr fontId="40" type="noConversion"/>
  </si>
  <si>
    <t>자</t>
    <phoneticPr fontId="40" type="noConversion"/>
  </si>
  <si>
    <t xml:space="preserve">            한국농어촌공사 홍천춘천지사</t>
    <phoneticPr fontId="39" type="noConversion"/>
  </si>
  <si>
    <t>◇부대공사 :</t>
    <phoneticPr fontId="40" type="noConversion"/>
  </si>
  <si>
    <t>341천원/1회 × 16회/1년 ×3년(실제 공사기간 월2회, 8개월 실시)</t>
    <phoneticPr fontId="35" type="noConversion"/>
  </si>
  <si>
    <t>21년 까지</t>
    <phoneticPr fontId="39" type="noConversion"/>
  </si>
  <si>
    <t>'22년 계획</t>
    <phoneticPr fontId="39" type="noConversion"/>
  </si>
  <si>
    <t>'23년 이후</t>
    <phoneticPr fontId="39" type="noConversion"/>
  </si>
  <si>
    <t>가설공사적용면적 × 0.1 = 340M2 × 0.1M</t>
    <phoneticPr fontId="8" type="noConversion"/>
  </si>
  <si>
    <t>3.0×2.4</t>
    <phoneticPr fontId="8" type="noConversion"/>
  </si>
  <si>
    <t>국비</t>
    <phoneticPr fontId="39" type="noConversion"/>
  </si>
  <si>
    <t>용수간선</t>
    <phoneticPr fontId="8" type="noConversion"/>
  </si>
  <si>
    <t>용수지선</t>
    <phoneticPr fontId="8" type="noConversion"/>
  </si>
  <si>
    <t>배수지선</t>
    <phoneticPr fontId="8" type="noConversion"/>
  </si>
  <si>
    <t>Φ1000</t>
    <phoneticPr fontId="8" type="noConversion"/>
  </si>
  <si>
    <t>Φ800</t>
    <phoneticPr fontId="8" type="noConversion"/>
  </si>
  <si>
    <t>Φ400</t>
    <phoneticPr fontId="8" type="noConversion"/>
  </si>
  <si>
    <t>와동1-2호</t>
    <phoneticPr fontId="8" type="noConversion"/>
  </si>
  <si>
    <t>와동1-3호</t>
    <phoneticPr fontId="8" type="noConversion"/>
  </si>
  <si>
    <t>북창보1호</t>
    <phoneticPr fontId="8" type="noConversion"/>
  </si>
  <si>
    <t>삼포10호</t>
    <phoneticPr fontId="8" type="noConversion"/>
  </si>
  <si>
    <t>삼포11호</t>
    <phoneticPr fontId="8" type="noConversion"/>
  </si>
  <si>
    <t>삼포12호</t>
    <phoneticPr fontId="8" type="noConversion"/>
  </si>
  <si>
    <t>1. 사 업 명 :</t>
    <phoneticPr fontId="35" type="noConversion"/>
  </si>
  <si>
    <t>2. 위    치 :</t>
    <phoneticPr fontId="35" type="noConversion"/>
  </si>
  <si>
    <t>3. 사업목적 :</t>
    <phoneticPr fontId="35" type="noConversion"/>
  </si>
  <si>
    <t>4. 개발면적 :</t>
    <phoneticPr fontId="35" type="noConversion"/>
  </si>
  <si>
    <t>6. 사 업 비 :</t>
    <phoneticPr fontId="35" type="noConversion"/>
  </si>
  <si>
    <t>7.사업시행기간:</t>
    <phoneticPr fontId="35" type="noConversion"/>
  </si>
  <si>
    <t>5. 주요사업내용:</t>
    <phoneticPr fontId="35" type="noConversion"/>
  </si>
  <si>
    <t>측량설계비, 공사감독비, 사업관리비</t>
    <phoneticPr fontId="40" type="noConversion"/>
  </si>
  <si>
    <t>위탁요율 산출내역</t>
    <phoneticPr fontId="39" type="noConversion"/>
  </si>
  <si>
    <t xml:space="preserve">예 정 공 정 표 </t>
    <phoneticPr fontId="8" type="noConversion"/>
  </si>
  <si>
    <t>단위수량</t>
    <phoneticPr fontId="35" type="noConversion"/>
  </si>
  <si>
    <t>(120㎥ 이상) 레미콘120㎥마다
(120㎥ 미만) 1일 타설량 마다</t>
    <phoneticPr fontId="35" type="noConversion"/>
  </si>
  <si>
    <t xml:space="preserve"> </t>
    <phoneticPr fontId="8" type="noConversion"/>
  </si>
  <si>
    <t>부 대 공</t>
    <phoneticPr fontId="35" type="noConversion"/>
  </si>
  <si>
    <t>토    공</t>
    <phoneticPr fontId="35" type="noConversion"/>
  </si>
  <si>
    <t>개월</t>
    <phoneticPr fontId="8" type="noConversion"/>
  </si>
  <si>
    <t xml:space="preserve">
공  종</t>
    <phoneticPr fontId="35" type="noConversion"/>
  </si>
  <si>
    <t>구
분</t>
    <phoneticPr fontId="58" type="noConversion"/>
  </si>
  <si>
    <t>1,2</t>
    <phoneticPr fontId="8" type="noConversion"/>
  </si>
  <si>
    <t>3,4</t>
    <phoneticPr fontId="8" type="noConversion"/>
  </si>
  <si>
    <t>5,6</t>
    <phoneticPr fontId="8" type="noConversion"/>
  </si>
  <si>
    <t>7,8</t>
    <phoneticPr fontId="8" type="noConversion"/>
  </si>
  <si>
    <t>9,10</t>
    <phoneticPr fontId="8" type="noConversion"/>
  </si>
  <si>
    <t>11,12</t>
    <phoneticPr fontId="8" type="noConversion"/>
  </si>
  <si>
    <r>
      <t>화촌면 내삼포리</t>
    </r>
    <r>
      <rPr>
        <b/>
        <sz val="15"/>
        <color rgb="FF000000"/>
        <rFont val="HY헤드라인M"/>
        <family val="1"/>
        <charset val="129"/>
      </rPr>
      <t xml:space="preserve">, </t>
    </r>
    <r>
      <rPr>
        <b/>
        <sz val="15"/>
        <color rgb="FF000000"/>
        <rFont val="굴림체"/>
        <family val="3"/>
        <charset val="129"/>
      </rPr>
      <t xml:space="preserve">외삼포리 </t>
    </r>
  </si>
  <si>
    <t>홍천읍 와동리</t>
  </si>
  <si>
    <t>홍천읍 상오안리</t>
  </si>
  <si>
    <t>공사규모(재+직노+경)-50억미만</t>
    <phoneticPr fontId="8" type="noConversion"/>
  </si>
  <si>
    <t>6개월이하</t>
    <phoneticPr fontId="8" type="noConversion"/>
  </si>
  <si>
    <t>공사규모 5억미만</t>
    <phoneticPr fontId="8" type="noConversion"/>
  </si>
  <si>
    <t>추정금액-81~140억 7등급</t>
    <phoneticPr fontId="8" type="noConversion"/>
  </si>
  <si>
    <t>추정금액 1억원이상건설공사</t>
    <phoneticPr fontId="8" type="noConversion"/>
  </si>
  <si>
    <t>①[(재료비+직노)*율]*1.2배</t>
    <phoneticPr fontId="8" type="noConversion"/>
  </si>
  <si>
    <t>②(재료관급포함)+직노)*율</t>
    <phoneticPr fontId="8" type="noConversion"/>
  </si>
  <si>
    <t>지</t>
    <phoneticPr fontId="40" type="noConversion"/>
  </si>
  <si>
    <t>사</t>
    <phoneticPr fontId="40" type="noConversion"/>
  </si>
  <si>
    <t>장</t>
    <phoneticPr fontId="40" type="noConversion"/>
  </si>
  <si>
    <t>L = 40 Km 이내</t>
    <phoneticPr fontId="35" type="noConversion"/>
  </si>
  <si>
    <t>2023년 표준품셈을 기준하였으며, 표준품셈에 규정되어 있지 않은 사항은 "품셈 미정립분야 적용요령"을 기준</t>
    <phoneticPr fontId="35" type="noConversion"/>
  </si>
  <si>
    <t>2023년 가격정보,기타 재경부에 등록한 물가지 적용.</t>
    <phoneticPr fontId="35" type="noConversion"/>
  </si>
  <si>
    <t>대한건설협회가 2023년 1월 1일에 발표한 시중 노임단가를 적용.</t>
    <phoneticPr fontId="35" type="noConversion"/>
  </si>
  <si>
    <t>산업안전보건관리비</t>
    <phoneticPr fontId="8" type="noConversion"/>
  </si>
  <si>
    <t>500×500</t>
    <phoneticPr fontId="237" type="noConversion"/>
  </si>
  <si>
    <t>설      계      서</t>
    <phoneticPr fontId="39" type="noConversion"/>
  </si>
  <si>
    <t>중보용수간선 유지관리사업</t>
    <phoneticPr fontId="35" type="noConversion"/>
  </si>
  <si>
    <t>강원도 홍천군 서석면 상군두리</t>
    <phoneticPr fontId="35" type="noConversion"/>
  </si>
  <si>
    <t>[지구명:중보용수간선]</t>
    <phoneticPr fontId="8" type="noConversion"/>
  </si>
  <si>
    <t>중보용수간선</t>
    <phoneticPr fontId="40" type="noConversion"/>
  </si>
  <si>
    <t>부대공</t>
    <phoneticPr fontId="8" type="noConversion"/>
  </si>
  <si>
    <t xml:space="preserve"> 2023년 2월 ~  2023년 4월</t>
    <phoneticPr fontId="8" type="noConversion"/>
  </si>
  <si>
    <t>2천만원이상공사~5억미만</t>
    <phoneticPr fontId="8" type="noConversion"/>
  </si>
  <si>
    <t>총공사비</t>
    <phoneticPr fontId="8" type="noConversion"/>
  </si>
  <si>
    <t>설계비</t>
    <phoneticPr fontId="8" type="noConversion"/>
  </si>
  <si>
    <t>폐기물</t>
    <phoneticPr fontId="8" type="noConversion"/>
  </si>
  <si>
    <t>차액</t>
    <phoneticPr fontId="8" type="noConversion"/>
  </si>
  <si>
    <t>m당단비</t>
    <phoneticPr fontId="8" type="noConversion"/>
  </si>
  <si>
    <t>추가연장</t>
    <phoneticPr fontId="8" type="noConversion"/>
  </si>
  <si>
    <t>1.</t>
    <phoneticPr fontId="268" type="noConversion"/>
  </si>
  <si>
    <t>설계설명서</t>
    <phoneticPr fontId="268" type="noConversion"/>
  </si>
  <si>
    <t>2.</t>
    <phoneticPr fontId="268" type="noConversion"/>
  </si>
  <si>
    <t>공사시방서</t>
    <phoneticPr fontId="268" type="noConversion"/>
  </si>
  <si>
    <t>3.</t>
    <phoneticPr fontId="268" type="noConversion"/>
  </si>
  <si>
    <t>공사비내역</t>
    <phoneticPr fontId="268" type="noConversion"/>
  </si>
  <si>
    <t>4.</t>
    <phoneticPr fontId="268" type="noConversion"/>
  </si>
  <si>
    <t>단가산출서</t>
    <phoneticPr fontId="268" type="noConversion"/>
  </si>
  <si>
    <t>5.</t>
    <phoneticPr fontId="268" type="noConversion"/>
  </si>
  <si>
    <t>수량산출서</t>
    <phoneticPr fontId="268" type="noConversion"/>
  </si>
  <si>
    <t>전문공사제외</t>
    <phoneticPr fontId="8" type="noConversion"/>
  </si>
  <si>
    <t>1.</t>
    <phoneticPr fontId="35" type="noConversion"/>
  </si>
  <si>
    <t>공 사 목 적</t>
    <phoneticPr fontId="35" type="noConversion"/>
  </si>
  <si>
    <t>2.</t>
    <phoneticPr fontId="35" type="noConversion"/>
  </si>
  <si>
    <t>공 사 범 위</t>
    <phoneticPr fontId="35" type="noConversion"/>
  </si>
  <si>
    <t>3.</t>
    <phoneticPr fontId="35" type="noConversion"/>
  </si>
  <si>
    <t>공 사 개 요</t>
    <phoneticPr fontId="35" type="noConversion"/>
  </si>
  <si>
    <t>4.</t>
    <phoneticPr fontId="35" type="noConversion"/>
  </si>
  <si>
    <t>공사용 중기</t>
    <phoneticPr fontId="35" type="noConversion"/>
  </si>
  <si>
    <t>단    위</t>
    <phoneticPr fontId="35" type="noConversion"/>
  </si>
  <si>
    <t>비        고</t>
    <phoneticPr fontId="35" type="noConversion"/>
  </si>
  <si>
    <t>굴삭기 (타이어)</t>
    <phoneticPr fontId="35" type="noConversion"/>
  </si>
  <si>
    <t>대</t>
    <phoneticPr fontId="35" type="noConversion"/>
  </si>
  <si>
    <t>덤프트럭</t>
    <phoneticPr fontId="35" type="noConversion"/>
  </si>
  <si>
    <t>5.</t>
    <phoneticPr fontId="35" type="noConversion"/>
  </si>
  <si>
    <t>주 요 자 재</t>
    <phoneticPr fontId="35" type="noConversion"/>
  </si>
  <si>
    <t>공종</t>
    <phoneticPr fontId="35" type="noConversion"/>
  </si>
  <si>
    <t>규            격</t>
    <phoneticPr fontId="35" type="noConversion"/>
  </si>
  <si>
    <t>6.</t>
    <phoneticPr fontId="35" type="noConversion"/>
  </si>
  <si>
    <t>공 사 기 간</t>
    <phoneticPr fontId="35" type="noConversion"/>
  </si>
  <si>
    <t>가) 공사기간중 강우일수 또는 강우로 안한 작업불가능 일수가 평균강우일수보다 많을때</t>
    <phoneticPr fontId="35" type="noConversion"/>
  </si>
  <si>
    <t>나) 천재지변으로 인하여 작업이 불가능 할 때</t>
    <phoneticPr fontId="35" type="noConversion"/>
  </si>
  <si>
    <t>다) 발주기관의 지시에 따라 작업이 중단되었을 때</t>
    <phoneticPr fontId="35" type="noConversion"/>
  </si>
  <si>
    <t>라) 편입용지 및 지장물이 보상지연으로 작업이 불가능 할 때</t>
    <phoneticPr fontId="35" type="noConversion"/>
  </si>
  <si>
    <t>마) 기타 불가피한 상황이 발생하였을 때</t>
    <phoneticPr fontId="35" type="noConversion"/>
  </si>
  <si>
    <t>7.</t>
    <phoneticPr fontId="35" type="noConversion"/>
  </si>
  <si>
    <t>설 계 변 경 조 건</t>
    <phoneticPr fontId="35" type="noConversion"/>
  </si>
  <si>
    <t>본 공사는 다음과 같은 사항이 발생하였을 때 설계변경 할 수 있다.</t>
    <phoneticPr fontId="35" type="noConversion"/>
  </si>
  <si>
    <t>가) 설계당시 조사된 자료에 의거 설계한 바 조사 불가능한 부분 및 조사후 변경된 사항</t>
    <phoneticPr fontId="35" type="noConversion"/>
  </si>
  <si>
    <t>나) 시공 측량결과 지형의 차이등 현지여건이 변경되었을 때</t>
    <phoneticPr fontId="35" type="noConversion"/>
  </si>
  <si>
    <t>다) 골재원, 토취장 등 각종 공급원의 위치나 운반거리가 변경되었을 때</t>
    <phoneticPr fontId="35" type="noConversion"/>
  </si>
  <si>
    <t>라) 추정 암반선이 변경되었을 때</t>
    <phoneticPr fontId="35" type="noConversion"/>
  </si>
  <si>
    <t>마) 도로선형 변경 또는 각종 구조물이나 법면보호시설, 부대시설 등의 위치나 수량이 변경되었을 대</t>
    <phoneticPr fontId="35" type="noConversion"/>
  </si>
  <si>
    <t>바) 공법변경이 불가피할 시</t>
    <phoneticPr fontId="35" type="noConversion"/>
  </si>
  <si>
    <t>사) 기초공의 지반, 지질이 설계와 다를 때</t>
    <phoneticPr fontId="35" type="noConversion"/>
  </si>
  <si>
    <t>아) 기존 도로유지보수는 실제와 맞추어 변경</t>
    <phoneticPr fontId="35" type="noConversion"/>
  </si>
  <si>
    <t>자) 기타 정당한 설계 변경사유가 발생할 경우</t>
    <phoneticPr fontId="35" type="noConversion"/>
  </si>
  <si>
    <t>8.</t>
    <phoneticPr fontId="35" type="noConversion"/>
  </si>
  <si>
    <t>설 계 적 용 기 준</t>
    <phoneticPr fontId="35" type="noConversion"/>
  </si>
  <si>
    <t>9.</t>
    <phoneticPr fontId="35" type="noConversion"/>
  </si>
  <si>
    <t>보 안 대 책</t>
    <phoneticPr fontId="35" type="noConversion"/>
  </si>
  <si>
    <t>본 설계도서의 보안관리에 철저를 기하여야 하며 공사착공후 다음과 같이 보안대책을 이행하여야 한다.</t>
    <phoneticPr fontId="35" type="noConversion"/>
  </si>
  <si>
    <t>가) 설계도서는 보관함을 감독지시에 따라 제작하여 보관하여야 한다.</t>
    <phoneticPr fontId="35" type="noConversion"/>
  </si>
  <si>
    <t>나) 상황실을 관계자 이외의 출입을 통제하여야 한다.</t>
    <phoneticPr fontId="35" type="noConversion"/>
  </si>
  <si>
    <t>10.</t>
    <phoneticPr fontId="35" type="noConversion"/>
  </si>
  <si>
    <t>기         타</t>
    <phoneticPr fontId="35" type="noConversion"/>
  </si>
  <si>
    <t>본 공사도중 수급자의 과실 및 착오로 인하여 발생된 사고는 민,형사상의 모든 책임은 수급자가 져야 한다.</t>
    <phoneticPr fontId="35" type="noConversion"/>
  </si>
  <si>
    <t>농지 및 기반시설 정비를 통하여 농업생산성을 향상하고 영농편의 증진</t>
    <phoneticPr fontId="8" type="noConversion"/>
  </si>
  <si>
    <t>◎ 공사명:</t>
    <phoneticPr fontId="35" type="noConversion"/>
  </si>
  <si>
    <t>◎ 위  치:</t>
    <phoneticPr fontId="35" type="noConversion"/>
  </si>
  <si>
    <t>단 위</t>
    <phoneticPr fontId="35" type="noConversion"/>
  </si>
  <si>
    <t>수    량</t>
    <phoneticPr fontId="35" type="noConversion"/>
  </si>
  <si>
    <t>규     격</t>
    <phoneticPr fontId="35" type="noConversion"/>
  </si>
  <si>
    <t>다) 설계도서는 일반문서와 분리하여 보관하여야 하며, 공사현장 이외의 외부로 유출되는 일이 없도록 보관관리를</t>
    <phoneticPr fontId="35" type="noConversion"/>
  </si>
  <si>
    <t xml:space="preserve">    철저히 하여야 하며 준공후 발생부서에 반납 조치하여야 한다.</t>
    <phoneticPr fontId="35" type="noConversion"/>
  </si>
  <si>
    <t>0.7M3</t>
    <phoneticPr fontId="35" type="noConversion"/>
  </si>
  <si>
    <t xml:space="preserve"> 본 공사에 사용되는 중기를 공사추진에 차질이 없도록 감독관의 지시에 따라 반입 사용하여야 하며 반입된 중기에</t>
    <phoneticPr fontId="35" type="noConversion"/>
  </si>
  <si>
    <t>대하여 감독관의 승인없이 현장외에 반출할 수 없다.</t>
    <phoneticPr fontId="35" type="noConversion"/>
  </si>
  <si>
    <t>관급자재대</t>
    <phoneticPr fontId="131" type="noConversion"/>
  </si>
  <si>
    <t>아스콘</t>
    <phoneticPr fontId="8" type="noConversion"/>
  </si>
  <si>
    <t>#78,WC-2</t>
    <phoneticPr fontId="8" type="noConversion"/>
  </si>
  <si>
    <t>#467,WC-2</t>
    <phoneticPr fontId="8" type="noConversion"/>
  </si>
  <si>
    <t>TON</t>
    <phoneticPr fontId="8" type="noConversion"/>
  </si>
  <si>
    <t>이중벽관</t>
    <phoneticPr fontId="8" type="noConversion"/>
  </si>
  <si>
    <t>Φ400MM</t>
    <phoneticPr fontId="8" type="noConversion"/>
  </si>
  <si>
    <t>M</t>
    <phoneticPr fontId="8" type="noConversion"/>
  </si>
  <si>
    <t>EA</t>
    <phoneticPr fontId="8" type="noConversion"/>
  </si>
  <si>
    <t>환봉연결구</t>
    <phoneticPr fontId="8" type="noConversion"/>
  </si>
  <si>
    <t>400×400</t>
    <phoneticPr fontId="237" type="noConversion"/>
  </si>
  <si>
    <t>관로공</t>
    <phoneticPr fontId="8" type="noConversion"/>
  </si>
  <si>
    <t>포장공</t>
    <phoneticPr fontId="8" type="noConversion"/>
  </si>
  <si>
    <t>렉크형일체식분수문</t>
    <phoneticPr fontId="8" type="noConversion"/>
  </si>
  <si>
    <t>아스콘</t>
    <phoneticPr fontId="8" type="noConversion"/>
  </si>
  <si>
    <t>구조물공</t>
    <phoneticPr fontId="8" type="noConversion"/>
  </si>
  <si>
    <t>환경보전비</t>
    <phoneticPr fontId="131" type="noConversion"/>
  </si>
  <si>
    <t>기타경비</t>
    <phoneticPr fontId="131" type="noConversion"/>
  </si>
  <si>
    <t>조달청 가격정보지 및 물가자료에 의거 산정</t>
    <phoneticPr fontId="35" type="noConversion"/>
  </si>
  <si>
    <t>가) 환          율 :</t>
    <phoneticPr fontId="35" type="noConversion"/>
  </si>
  <si>
    <t>나) 자  재  시  세 :</t>
    <phoneticPr fontId="35" type="noConversion"/>
  </si>
  <si>
    <t>다) 노 임 및 품 셈 :</t>
    <phoneticPr fontId="35" type="noConversion"/>
  </si>
  <si>
    <t>그 밖의 토목공사</t>
    <phoneticPr fontId="8" type="noConversion"/>
  </si>
  <si>
    <t>천원미만 절사</t>
    <phoneticPr fontId="8" type="noConversion"/>
  </si>
  <si>
    <t>적용</t>
    <phoneticPr fontId="8" type="noConversion"/>
  </si>
  <si>
    <t>추정금액 1억원 미만 제외</t>
    <phoneticPr fontId="8" type="noConversion"/>
  </si>
  <si>
    <t xml:space="preserve">◇주요공사 : </t>
    <phoneticPr fontId="40" type="noConversion"/>
  </si>
  <si>
    <t>그 밖의 기타 토목공사</t>
    <phoneticPr fontId="8" type="noConversion"/>
  </si>
  <si>
    <t xml:space="preserve">      132,000 * 0.05 = 6,600</t>
    <phoneticPr fontId="230" type="noConversion"/>
  </si>
  <si>
    <t>전문건설업(철콘)율적용</t>
    <phoneticPr fontId="8" type="noConversion"/>
  </si>
  <si>
    <t>내역서</t>
  </si>
  <si>
    <t>비 고</t>
  </si>
  <si>
    <t>할 증</t>
  </si>
  <si>
    <t>화폐변환</t>
  </si>
  <si>
    <t>OP값</t>
  </si>
  <si>
    <t>EQ</t>
  </si>
  <si>
    <t>LA</t>
  </si>
  <si>
    <t>MA</t>
  </si>
  <si>
    <t>금액계상</t>
  </si>
  <si>
    <t>식</t>
  </si>
  <si>
    <t>A00</t>
  </si>
  <si>
    <t xml:space="preserve">    ◎. 토  목  공  사</t>
  </si>
  <si>
    <t xml:space="preserve">     1. 토          공</t>
  </si>
  <si>
    <t>10</t>
  </si>
  <si>
    <t>A01</t>
  </si>
  <si>
    <t xml:space="preserve">     2. 구  조  물  공</t>
  </si>
  <si>
    <t>60</t>
  </si>
  <si>
    <t>A06</t>
  </si>
  <si>
    <t xml:space="preserve">     3. 부    대    공</t>
  </si>
  <si>
    <t>80</t>
  </si>
  <si>
    <t>A08</t>
  </si>
  <si>
    <t>90</t>
  </si>
  <si>
    <t xml:space="preserve">   </t>
  </si>
  <si>
    <t>A12</t>
  </si>
  <si>
    <t>S</t>
  </si>
  <si>
    <t>1. 토          공</t>
  </si>
  <si>
    <t>굴삭기 0.7㎥</t>
  </si>
  <si>
    <t>#.1</t>
  </si>
  <si>
    <t>20</t>
  </si>
  <si>
    <t>F</t>
  </si>
  <si>
    <t>기계90%,인력10%</t>
  </si>
  <si>
    <t>#.2</t>
  </si>
  <si>
    <t>30</t>
  </si>
  <si>
    <t>#.3</t>
  </si>
  <si>
    <t>40</t>
  </si>
  <si>
    <t>SA05400</t>
  </si>
  <si>
    <t>㎡</t>
  </si>
  <si>
    <t>#.4</t>
  </si>
  <si>
    <t>50</t>
  </si>
  <si>
    <t>#.5</t>
  </si>
  <si>
    <t>70</t>
  </si>
  <si>
    <t>2. 구  조  물  공</t>
  </si>
  <si>
    <t>m</t>
  </si>
  <si>
    <t>#.6</t>
  </si>
  <si>
    <t>3. 부    대    공</t>
  </si>
  <si>
    <t xml:space="preserve">    가. 중기운반비</t>
  </si>
  <si>
    <t>#.7</t>
  </si>
  <si>
    <t>SF01400</t>
  </si>
  <si>
    <t xml:space="preserve">    나. 자재운반비</t>
  </si>
  <si>
    <t>#.9</t>
  </si>
  <si>
    <t>#.10</t>
  </si>
  <si>
    <t xml:space="preserve">TO+ = </t>
  </si>
  <si>
    <t xml:space="preserve">TO = </t>
  </si>
  <si>
    <t xml:space="preserve">       조달수수료</t>
  </si>
  <si>
    <t>%</t>
  </si>
  <si>
    <t xml:space="preserve">TS+ = </t>
  </si>
  <si>
    <t xml:space="preserve">TS = </t>
  </si>
  <si>
    <t xml:space="preserve">TUP+ = </t>
  </si>
  <si>
    <t xml:space="preserve">TUP = </t>
  </si>
  <si>
    <t xml:space="preserve">EQ+ = </t>
  </si>
  <si>
    <t xml:space="preserve">EQ = </t>
  </si>
  <si>
    <t>관급자재대:</t>
    <phoneticPr fontId="35" type="noConversion"/>
  </si>
  <si>
    <t>▣ 구조물공 -</t>
    <phoneticPr fontId="35" type="noConversion"/>
  </si>
  <si>
    <t>▣ 부 대 공 -</t>
    <phoneticPr fontId="35" type="noConversion"/>
  </si>
  <si>
    <t>운반 등 1식</t>
    <phoneticPr fontId="8" type="noConversion"/>
  </si>
  <si>
    <t>폐기물처리</t>
    <phoneticPr fontId="131" type="noConversion"/>
  </si>
  <si>
    <t>1식</t>
    <phoneticPr fontId="8" type="noConversion"/>
  </si>
  <si>
    <t xml:space="preserve">    ◎. 관 급 자 재 대</t>
  </si>
  <si>
    <t>100</t>
  </si>
  <si>
    <t>110</t>
  </si>
  <si>
    <t>120</t>
  </si>
  <si>
    <t xml:space="preserve">    가. 기존구조물깨기</t>
  </si>
  <si>
    <t>대형30CM미만</t>
  </si>
  <si>
    <t>SA00450</t>
  </si>
  <si>
    <t>SA02100</t>
  </si>
  <si>
    <t>장비사용, 철근구조물</t>
  </si>
  <si>
    <t>#.11</t>
  </si>
  <si>
    <t>SB01600</t>
  </si>
  <si>
    <t>#.12</t>
  </si>
  <si>
    <t xml:space="preserve">        철근가공(현장)</t>
  </si>
  <si>
    <t>ton</t>
  </si>
  <si>
    <t>#.13</t>
  </si>
  <si>
    <t xml:space="preserve">        철근조립(현장)</t>
  </si>
  <si>
    <t>#.14</t>
  </si>
  <si>
    <t>#.15</t>
  </si>
  <si>
    <t>SB08300</t>
  </si>
  <si>
    <t>#.16</t>
  </si>
  <si>
    <t xml:space="preserve">     1) 철근운반비</t>
  </si>
  <si>
    <t>L=30km이내</t>
  </si>
  <si>
    <t>#.17</t>
  </si>
  <si>
    <t>SF00600</t>
  </si>
  <si>
    <t>#.18</t>
  </si>
  <si>
    <t xml:space="preserve">    1) 레 미 콘</t>
  </si>
  <si>
    <t>TON</t>
  </si>
  <si>
    <t xml:space="preserve">to =ma(20,0,30) = ?_x000D_
ts = to * 0.54/100 = ?_x000D_
tup = (int( (to+ts) / 1000) * 1000 )+1000= ?_x000D_
.eq = tup - to = ?_x000D_
</t>
  </si>
  <si>
    <t xml:space="preserve">    가. U형개거</t>
  </si>
  <si>
    <t>장비사용, 무근구조물</t>
  </si>
  <si>
    <t>SB01100</t>
  </si>
  <si>
    <t>TYPE-2-2</t>
  </si>
  <si>
    <t xml:space="preserve">        수    직</t>
  </si>
  <si>
    <t>SB08200</t>
  </si>
  <si>
    <t xml:space="preserve">        수    평</t>
  </si>
  <si>
    <t>수축줄눈</t>
  </si>
  <si>
    <t>130</t>
  </si>
  <si>
    <t>4. 도 급 자 관 급</t>
  </si>
  <si>
    <t xml:space="preserve">       레 미 콘</t>
  </si>
  <si>
    <t>25-24-120, 횡성</t>
  </si>
  <si>
    <t>MZ23734434</t>
  </si>
  <si>
    <t>25-18-80, 횡성</t>
  </si>
  <si>
    <t>MZ23734420</t>
  </si>
  <si>
    <t xml:space="preserve">    2) 이형철근</t>
  </si>
  <si>
    <t xml:space="preserve">       이형철근(SD400)</t>
  </si>
  <si>
    <t>H 13</t>
  </si>
  <si>
    <t>레미콘</t>
    <phoneticPr fontId="35" type="noConversion"/>
  </si>
  <si>
    <t>25-24-120</t>
    <phoneticPr fontId="35" type="noConversion"/>
  </si>
  <si>
    <t>M3</t>
    <phoneticPr fontId="35" type="noConversion"/>
  </si>
  <si>
    <t>레미콘</t>
    <phoneticPr fontId="35" type="noConversion"/>
  </si>
  <si>
    <t>25-18-80</t>
    <phoneticPr fontId="35" type="noConversion"/>
  </si>
  <si>
    <t>이형철근</t>
    <phoneticPr fontId="8" type="noConversion"/>
  </si>
  <si>
    <t>H13</t>
    <phoneticPr fontId="8" type="noConversion"/>
  </si>
  <si>
    <t>TON</t>
    <phoneticPr fontId="8" type="noConversion"/>
  </si>
  <si>
    <r>
      <t>본 공사는 착공일로 부터 60</t>
    </r>
    <r>
      <rPr>
        <b/>
        <sz val="11"/>
        <rFont val="굴림체"/>
        <family val="3"/>
        <charset val="129"/>
      </rPr>
      <t>일</t>
    </r>
    <r>
      <rPr>
        <sz val="11"/>
        <color indexed="8"/>
        <rFont val="굴림체"/>
        <family val="3"/>
        <charset val="129"/>
      </rPr>
      <t>로 한다. 단, 아래의 경우에는 발주기관과 수급자와 협의하여 공사기간을 연장할 수 있다.</t>
    </r>
    <phoneticPr fontId="35" type="noConversion"/>
  </si>
  <si>
    <t xml:space="preserve">     2) 되메우기</t>
  </si>
  <si>
    <t>B=200mm, T=5mm, 벽체두깨200</t>
  </si>
  <si>
    <t>SU00100</t>
  </si>
  <si>
    <t>150</t>
  </si>
  <si>
    <t xml:space="preserve">       [1등급] 1400억 이상</t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</si>
  <si>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</si>
  <si>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t xml:space="preserve">       [2등급] 900억 ~ 1400억 미만</t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</si>
  <si>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</si>
  <si>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t xml:space="preserve">       [3등급] 570억 ~ 900억 미만</t>
  </si>
  <si>
    <t xml:space="preserve">       [4등급] 370억 ~ 570억 미만</t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</si>
  <si>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</si>
  <si>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      [5등급] 220억 ~ 370억 미만</t>
  </si>
  <si>
    <t xml:space="preserve">       [6등급] 140억 ~ 220억 미만</t>
  </si>
  <si>
    <t xml:space="preserve">       [7등급] 고시금액 ~ 140억 미만</t>
  </si>
  <si>
    <t xml:space="preserve">       7등급 미만</t>
  </si>
  <si>
    <t>H16</t>
    <phoneticPr fontId="8" type="noConversion"/>
  </si>
  <si>
    <t xml:space="preserve">     1) 레디믹스콘크리트타설</t>
  </si>
  <si>
    <t xml:space="preserve">     2) 레디믹스콘크리트타설</t>
  </si>
  <si>
    <t>SB07550A</t>
  </si>
  <si>
    <t>SB07550B</t>
  </si>
  <si>
    <t>목         차</t>
    <phoneticPr fontId="35" type="noConversion"/>
  </si>
  <si>
    <t>1.</t>
    <phoneticPr fontId="35" type="noConversion"/>
  </si>
  <si>
    <t>노무비및자재대</t>
    <phoneticPr fontId="35" type="noConversion"/>
  </si>
  <si>
    <t>2.</t>
    <phoneticPr fontId="35" type="noConversion"/>
  </si>
  <si>
    <t>중기사용료</t>
    <phoneticPr fontId="35" type="noConversion"/>
  </si>
  <si>
    <t>3.</t>
    <phoneticPr fontId="35" type="noConversion"/>
  </si>
  <si>
    <t>4.</t>
    <phoneticPr fontId="35" type="noConversion"/>
  </si>
  <si>
    <t>3.</t>
    <phoneticPr fontId="35" type="noConversion"/>
  </si>
  <si>
    <t>단가산출근거</t>
    <phoneticPr fontId="35" type="noConversion"/>
  </si>
  <si>
    <t>견적서</t>
    <phoneticPr fontId="35" type="noConversion"/>
  </si>
  <si>
    <t>횡 성 군</t>
    <phoneticPr fontId="8" type="noConversion"/>
  </si>
  <si>
    <t>2026년 상반기 시중노임 및 건설공사 표준 품셈에 의거 산정</t>
    <phoneticPr fontId="35" type="noConversion"/>
  </si>
  <si>
    <t>2026년 조달청 1월 고시가 현재 1$ : 1,442원(매매기준율)</t>
    <phoneticPr fontId="35" type="noConversion"/>
  </si>
  <si>
    <t>2026 년    2월    일  설계</t>
    <phoneticPr fontId="40" type="noConversion"/>
  </si>
  <si>
    <r>
      <rPr>
        <b/>
        <sz val="22"/>
        <color theme="1"/>
        <rFont val="맑은 고딕"/>
        <family val="2"/>
        <charset val="129"/>
        <scheme val="minor"/>
      </rPr>
      <t>2026년 토목</t>
    </r>
    <r>
      <rPr>
        <b/>
        <sz val="22"/>
        <color theme="1"/>
        <rFont val="돋움"/>
        <family val="3"/>
        <charset val="129"/>
      </rPr>
      <t>∙</t>
    </r>
    <r>
      <rPr>
        <b/>
        <sz val="22"/>
        <color theme="1"/>
        <rFont val="맑은 고딕"/>
        <family val="3"/>
        <charset val="129"/>
      </rPr>
      <t>조경</t>
    </r>
    <r>
      <rPr>
        <b/>
        <sz val="22"/>
        <color theme="1"/>
        <rFont val="돋움"/>
        <family val="3"/>
        <charset val="129"/>
      </rPr>
      <t>∙</t>
    </r>
    <r>
      <rPr>
        <b/>
        <sz val="22"/>
        <color theme="1"/>
        <rFont val="맑은 고딕"/>
        <family val="3"/>
        <charset val="129"/>
      </rPr>
      <t>산업환경설비공사</t>
    </r>
    <r>
      <rPr>
        <b/>
        <sz val="22"/>
        <color theme="1"/>
        <rFont val="맑은 고딕"/>
        <family val="2"/>
        <charset val="129"/>
      </rPr>
      <t xml:space="preserve"> 원가계산 간접공사비(제비율) 적용기준</t>
    </r>
    <r>
      <rPr>
        <b/>
        <sz val="26"/>
        <color theme="1"/>
        <rFont val="맑은 고딕"/>
        <family val="2"/>
        <charset val="129"/>
      </rPr>
      <t xml:space="preserve">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58" type="noConversion"/>
  </si>
  <si>
    <t>[건설기계대여대금 지급보증액 발급금액]</t>
    <phoneticPr fontId="58" type="noConversion"/>
  </si>
  <si>
    <t>공사규모</t>
    <phoneticPr fontId="58" type="noConversion"/>
  </si>
  <si>
    <t>공사기간</t>
    <phoneticPr fontId="58" type="noConversion"/>
  </si>
  <si>
    <t>(재+노) x 율</t>
    <phoneticPr fontId="58" type="noConversion"/>
  </si>
  <si>
    <t>(재+노+경) x 율</t>
    <phoneticPr fontId="58" type="noConversion"/>
  </si>
  <si>
    <t>(노+경+일)
 x 율</t>
    <phoneticPr fontId="58" type="noConversion"/>
  </si>
  <si>
    <t>(직접공사비) x 율</t>
    <phoneticPr fontId="58" type="noConversion"/>
  </si>
  <si>
    <t xml:space="preserve"> □ 도급자관급자재 미포함</t>
    <phoneticPr fontId="58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</si>
  <si>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58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</si>
  <si>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58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</si>
  <si>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58" type="noConversion"/>
  </si>
  <si>
    <t>전문·
전기·통신·
소방·기타</t>
    <phoneticPr fontId="58" type="noConversion"/>
  </si>
  <si>
    <t xml:space="preserve"> □ 도급자관급자재 포함</t>
    <phoneticPr fontId="58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</si>
  <si>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주2)</t>
    </r>
    <r>
      <rPr>
        <sz val="11"/>
        <color theme="1"/>
        <rFont val="맑은 고딕"/>
        <family val="3"/>
        <charset val="129"/>
        <scheme val="minor"/>
      </rPr>
      <t xml:space="preserve"> + 기초액과</t>
    </r>
    <phoneticPr fontId="58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</si>
  <si>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주3)</t>
    </r>
    <r>
      <rPr>
        <sz val="11"/>
        <color theme="1"/>
        <rFont val="맑은 고딕"/>
        <family val="3"/>
        <charset val="129"/>
        <scheme val="minor"/>
      </rPr>
      <t xml:space="preserve"> + 기초액) x 1.2 중 작은 금액</t>
    </r>
    <phoneticPr fontId="58" type="noConversion"/>
  </si>
  <si>
    <t>10억 미만</t>
    <phoneticPr fontId="58" type="noConversion"/>
  </si>
  <si>
    <t>요율</t>
    <phoneticPr fontId="58" type="noConversion"/>
  </si>
  <si>
    <t>구분</t>
    <phoneticPr fontId="58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</si>
  <si>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주1)</t>
    </r>
    <phoneticPr fontId="58" type="noConversion"/>
  </si>
  <si>
    <t>13~36개월 (1095일)</t>
    <phoneticPr fontId="58" type="noConversion"/>
  </si>
  <si>
    <t>준설공사, 포장공사</t>
    <phoneticPr fontId="58" type="noConversion"/>
  </si>
  <si>
    <t>5억 미만</t>
    <phoneticPr fontId="58" type="noConversion"/>
  </si>
  <si>
    <t>건축공사</t>
    <phoneticPr fontId="58" type="noConversion"/>
  </si>
  <si>
    <t>토목공사</t>
    <phoneticPr fontId="58" type="noConversion"/>
  </si>
  <si>
    <t>10억 - 
50억 미만</t>
    <phoneticPr fontId="58" type="noConversion"/>
  </si>
  <si>
    <t>토공사, 비계구조물해제공사</t>
    <phoneticPr fontId="58" type="noConversion"/>
  </si>
  <si>
    <t>중건설공사</t>
    <phoneticPr fontId="58" type="noConversion"/>
  </si>
  <si>
    <t>특수건설공사</t>
    <phoneticPr fontId="58" type="noConversion"/>
  </si>
  <si>
    <t>상하수도설비공사, 수중공사</t>
    <phoneticPr fontId="58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</si>
  <si>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9"/>
        <color indexed="8"/>
        <rFont val="굴림체"/>
        <family val="3"/>
        <charset val="129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58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</si>
  <si>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58" type="noConversion"/>
  </si>
  <si>
    <t>보링그라우팅공사</t>
    <phoneticPr fontId="58" type="noConversion"/>
  </si>
  <si>
    <t>석공사, 시설물유지관리공사</t>
    <phoneticPr fontId="58" type="noConversion"/>
  </si>
  <si>
    <t>철근콘크리트공사</t>
    <phoneticPr fontId="58" type="noConversion"/>
  </si>
  <si>
    <t>50억 이상</t>
    <phoneticPr fontId="58" type="noConversion"/>
  </si>
  <si>
    <t>추정금액 800억 미만 건설공사
(주공종이 토목인 경우 1,000억)</t>
    <phoneticPr fontId="58" type="noConversion"/>
  </si>
  <si>
    <t>조경시설물설치, 조경식재공사</t>
    <phoneticPr fontId="58" type="noConversion"/>
  </si>
  <si>
    <t>도장공사, 철도궤도공사</t>
    <phoneticPr fontId="58" type="noConversion"/>
  </si>
  <si>
    <t>추정금액 800억 이상 건설공사
(주공종이 토목인 경우 1,000억)</t>
    <phoneticPr fontId="58" type="noConversion"/>
  </si>
  <si>
    <t>철강재설치공사</t>
    <phoneticPr fontId="58" type="noConversion"/>
  </si>
  <si>
    <t>그 외</t>
    <phoneticPr fontId="58" type="noConversion"/>
  </si>
  <si>
    <t xml:space="preserve"> * 적용제외: 국가유산수리공사, 전기, 정보통신, 소방시설</t>
    <phoneticPr fontId="58" type="noConversion"/>
  </si>
  <si>
    <t xml:space="preserve"> ※ 건설기계대여대금 지급보증서 발급금액 및 업종별 건설기계</t>
    <phoneticPr fontId="58" type="noConversion"/>
  </si>
  <si>
    <t xml:space="preserve">  *  총 공사금액(도급금액+도급자설치 관급금액) 2천만원 이상 건설공사</t>
    <phoneticPr fontId="58" type="noConversion"/>
  </si>
  <si>
    <t xml:space="preserve">    투입비율 산정기준(국토부 고시 제2019-286호, 2019.6.19.)</t>
    <phoneticPr fontId="58" type="noConversion"/>
  </si>
  <si>
    <r>
      <t xml:space="preserve">  주1)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58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</si>
  <si>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9"/>
        <color indexed="8"/>
        <rFont val="굴림체"/>
        <family val="3"/>
        <charset val="129"/>
      </rPr>
      <t>통신비, 세금과공과, 도서인쇄비</t>
    </r>
    <phoneticPr fontId="58" type="noConversion"/>
  </si>
  <si>
    <t xml:space="preserve">   - 재료비+직접노무비+도급자설치 관급금액</t>
    <phoneticPr fontId="58" type="noConversion"/>
  </si>
  <si>
    <t>□ 산업∙설비(토목) 해당공종: 수처리시설(오폐수, 하수처리, 분뇨처리, 정수장) 등</t>
    <phoneticPr fontId="58" type="noConversion"/>
  </si>
  <si>
    <t>[건강보험료]</t>
    <phoneticPr fontId="58" type="noConversion"/>
  </si>
  <si>
    <t>[노인장기요양보험료]</t>
    <phoneticPr fontId="58" type="noConversion"/>
  </si>
  <si>
    <t>[연금보험료]</t>
    <phoneticPr fontId="58" type="noConversion"/>
  </si>
  <si>
    <t>[산재보험료]</t>
    <phoneticPr fontId="58" type="noConversion"/>
  </si>
  <si>
    <t xml:space="preserve">  주2) 대상액이 재료비, 직접노무비, 도급자관급의 합계금액인 요율</t>
    <phoneticPr fontId="58" type="noConversion"/>
  </si>
  <si>
    <t xml:space="preserve">  주3) 대상액이 재료비, 직접노무비의 합계금액인 요율</t>
    <phoneticPr fontId="58" type="noConversion"/>
  </si>
  <si>
    <t>(직노) x 3.595</t>
    <phoneticPr fontId="58" type="noConversion"/>
  </si>
  <si>
    <t>(건강보험료) x 13.14</t>
    <phoneticPr fontId="58" type="noConversion"/>
  </si>
  <si>
    <t>(직노) x 4.75</t>
    <phoneticPr fontId="58" type="noConversion"/>
  </si>
  <si>
    <t>(노) x 3.56</t>
    <phoneticPr fontId="58" type="noConversion"/>
  </si>
  <si>
    <t xml:space="preserve"> * 공사기간 1개월(30일) 이상 모든 건설공사 
   (노인장기요양보험료는 소수점 다섯째자리에서 반올림)</t>
    <phoneticPr fontId="58" type="noConversion"/>
  </si>
  <si>
    <t xml:space="preserve"> * 모든 건설공사 적용. 
   노동부 고시 제2024-77호(2024. 12. 30.), 산업재해보상보험법시행령</t>
    <phoneticPr fontId="58" type="noConversion"/>
  </si>
  <si>
    <t xml:space="preserve"> * 산업안전보건관리비 산출 건설공사의 종류</t>
    <phoneticPr fontId="58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</si>
  <si>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9"/>
        <color indexed="8"/>
        <rFont val="굴림체"/>
        <family val="3"/>
        <charset val="129"/>
      </rPr>
      <t xml:space="preserve"> 「건설산업기본법 시행령」 (별표 1) 제1호 '나'목 /  제2호의 전문공사로서 건축물과</t>
    </r>
    <phoneticPr fontId="58" type="noConversion"/>
  </si>
  <si>
    <t>1.30</t>
    <phoneticPr fontId="58" type="noConversion"/>
  </si>
  <si>
    <t xml:space="preserve"> ※ 사회보험의 보험료 적용기준 (국토부 고시 제2021-905호, 2021.7.1.)</t>
    <phoneticPr fontId="58" type="noConversion"/>
  </si>
  <si>
    <t>[환경보전비]</t>
    <phoneticPr fontId="58" type="noConversion"/>
  </si>
  <si>
    <t>[건설하도급대금지급보증서발급수수료]</t>
    <phoneticPr fontId="58" type="noConversion"/>
  </si>
  <si>
    <t xml:space="preserve">    관련하여 분리하여 발주되었고 시간적·장소적으로도 독립하여 행하는 공사</t>
    <phoneticPr fontId="58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</si>
  <si>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9"/>
        <color indexed="8"/>
        <rFont val="굴림체"/>
        <family val="3"/>
        <charset val="129"/>
      </rPr>
      <t xml:space="preserve"> 「건설산업기본법 시행령」 (별표 1) 제1호 '가'목, '라'목 / 제2호의 전문공사로서</t>
    </r>
    <phoneticPr fontId="58" type="noConversion"/>
  </si>
  <si>
    <t>공사의 종류</t>
    <phoneticPr fontId="58" type="noConversion"/>
  </si>
  <si>
    <t>건축공사 외의 시설물과 관련하여 분리하여 발주되었고 시간적·장소적으로도 독립하여 행하는 공사</t>
    <phoneticPr fontId="58" type="noConversion"/>
  </si>
  <si>
    <t>토목</t>
    <phoneticPr fontId="58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</si>
  <si>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58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</si>
  <si>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9"/>
        <color indexed="8"/>
        <rFont val="굴림체"/>
        <family val="3"/>
        <charset val="129"/>
      </rPr>
      <t xml:space="preserve"> 「건설산업기본법 시행령」 (별표 1) 제1호 '가'목, '라'목 해당공사 중</t>
    </r>
    <phoneticPr fontId="58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</si>
  <si>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58" type="noConversion"/>
  </si>
  <si>
    <t xml:space="preserve"> * 모든 건설공사에 적용,  국토부 고시 제2021-905호(2021.7.1.),  고용보험법 시행령</t>
    <phoneticPr fontId="58" type="noConversion"/>
  </si>
  <si>
    <t xml:space="preserve">    다음과 같은 공사 및 이와 함께 부대하여 현장 내에서 행하는 공사</t>
    <phoneticPr fontId="58" type="noConversion"/>
  </si>
  <si>
    <t>지하철</t>
    <phoneticPr fontId="58" type="noConversion"/>
  </si>
  <si>
    <t xml:space="preserve"> * 총공사금액[(도급금액+관급금액)에서 부가세 제외] 2천만원 미만의 건설공사를 건설업자가 아닌 자가 시공 시 미적용</t>
    <phoneticPr fontId="58" type="noConversion"/>
  </si>
  <si>
    <t>철도</t>
    <phoneticPr fontId="58" type="noConversion"/>
  </si>
  <si>
    <t xml:space="preserve">      · 고제방 댐 공사 등 - 댐 신설공사, 제방신설공사와 관련한 제반시설공사</t>
    <phoneticPr fontId="58" type="noConversion"/>
  </si>
  <si>
    <t xml:space="preserve"> ※ 등급기준: 조달청 등급별 유자격자 명부 등록 및 운용기준(조달청 공고 제2023-235호, 2023.7.6.)</t>
    <phoneticPr fontId="58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</si>
  <si>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58" type="noConversion"/>
  </si>
  <si>
    <t xml:space="preserve">      · 화력, 수력, 원자력, 열병합 발전시설 등 설치공사 - 화력, 수력, 원자력, 열병합 발전시설과 관련된 신설공사 및 제반시설공사</t>
    <phoneticPr fontId="58" type="noConversion"/>
  </si>
  <si>
    <t>항만</t>
    <phoneticPr fontId="58" type="noConversion"/>
  </si>
  <si>
    <t>[공사이행보증수수료]</t>
    <phoneticPr fontId="58" type="noConversion"/>
  </si>
  <si>
    <t>(오탁방지막 또는 준설토방지막을 설치하는 경우)</t>
    <phoneticPr fontId="58" type="noConversion"/>
  </si>
  <si>
    <t>(1.8)</t>
    <phoneticPr fontId="58" type="noConversion"/>
  </si>
  <si>
    <t xml:space="preserve">      · 터널신설공사 등 - 도로, 철도, 지하철 공사로서 터널, 교량, 토공사 등이 포함된 복합시설물로 구성된 공사에 있어</t>
    <phoneticPr fontId="58" type="noConversion"/>
  </si>
  <si>
    <t>댐</t>
    <phoneticPr fontId="58" type="noConversion"/>
  </si>
  <si>
    <t>공사규모(직접공사비)</t>
    <phoneticPr fontId="58" type="noConversion"/>
  </si>
  <si>
    <t>수수료</t>
    <phoneticPr fontId="58" type="noConversion"/>
  </si>
  <si>
    <t xml:space="preserve">        터널공사비 비중이 가장 큰 비중을 차지하는 건설공사 </t>
    <phoneticPr fontId="58" type="noConversion"/>
  </si>
  <si>
    <t>택지개발</t>
    <phoneticPr fontId="58" type="noConversion"/>
  </si>
  <si>
    <t>70억 미만</t>
    <phoneticPr fontId="58" type="noConversion"/>
  </si>
  <si>
    <t>[직공비x0.0108%]x공기(년)</t>
    <phoneticPr fontId="58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</si>
  <si>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58" type="noConversion"/>
  </si>
  <si>
    <t xml:space="preserve"> * 적용제외: 전문공사, 국가유산수리공사</t>
    <phoneticPr fontId="58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</si>
  <si>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[특수건설공사]</t>
    </r>
    <r>
      <rPr>
        <sz val="9"/>
        <color indexed="8"/>
        <rFont val="굴림체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「건설산업기본법 시행령」(별표1) 제1호 '마'목로서 시행규칙(별표3)에서 구분한 조경공사</t>
    </r>
    <phoneticPr fontId="58" type="noConversion"/>
  </si>
  <si>
    <t>조경</t>
    <phoneticPr fontId="58" type="noConversion"/>
  </si>
  <si>
    <t xml:space="preserve"> ※ 하도급대금 지급보증서 발급금액 적용기준</t>
    <phoneticPr fontId="58" type="noConversion"/>
  </si>
  <si>
    <t>70억 이상 - 120억 미만</t>
    <phoneticPr fontId="58" type="noConversion"/>
  </si>
  <si>
    <t>[79만원+(직공비-75억원)x0.0070%]x공기(년)</t>
    <phoneticPr fontId="58" type="noConversion"/>
  </si>
  <si>
    <t>/아래 각목에 따른 건설공사 중 다른 공사와 분리하여 발주되었고 시간적·장소적으로도 독립하여 행하는 공사</t>
    <phoneticPr fontId="58" type="noConversion"/>
  </si>
  <si>
    <t>건축</t>
    <phoneticPr fontId="58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</si>
  <si>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58" type="noConversion"/>
  </si>
  <si>
    <t xml:space="preserve">    (국토부 고시 제2016-921호, 2016.12.19.)</t>
    <phoneticPr fontId="58" type="noConversion"/>
  </si>
  <si>
    <t>120억 이상 - 250억 미만</t>
    <phoneticPr fontId="58" type="noConversion"/>
  </si>
  <si>
    <t>[116만원+(직공비-130억원)x0.0059%]x공기(년)</t>
    <phoneticPr fontId="58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</si>
  <si>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58" type="noConversion"/>
  </si>
  <si>
    <t xml:space="preserve">      · 「전기공사업법」, 「정보통신공사업법」, 「소방공사업법」, 「문화재수리공사업법」에 의한 공사</t>
    <phoneticPr fontId="58" type="noConversion"/>
  </si>
  <si>
    <t>[퇴직공제부금비]</t>
    <phoneticPr fontId="58" type="noConversion"/>
  </si>
  <si>
    <t>그 밖의 건축공사</t>
    <phoneticPr fontId="58" type="noConversion"/>
  </si>
  <si>
    <t>[186만원+(직공비-250억원)x0.0048%]x공기(년)</t>
    <phoneticPr fontId="58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</si>
  <si>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58" type="noConversion"/>
  </si>
  <si>
    <t xml:space="preserve"> * 환경관리비의 산출기준 및 관리에 관한 지침</t>
    <phoneticPr fontId="58" type="noConversion"/>
  </si>
  <si>
    <t>(직노) x 2.3</t>
    <phoneticPr fontId="58" type="noConversion"/>
  </si>
  <si>
    <t>500억 이상</t>
    <phoneticPr fontId="58" type="noConversion"/>
  </si>
  <si>
    <t>[306만원+(직공비-500억원)x0.0040%]x공기(년)</t>
    <phoneticPr fontId="58" type="noConversion"/>
  </si>
  <si>
    <t xml:space="preserve">        2 건축공사, 토목공사 및 중건설공사와 함께 부대하여 현장 내에서 이루어지는 공사는 개별 법령에 따라 수행되는 공사를 포함</t>
    <phoneticPr fontId="58" type="noConversion"/>
  </si>
  <si>
    <t xml:space="preserve">    (국토부 고시 제2018-528호, 2018.8.30.)</t>
    <phoneticPr fontId="58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</si>
  <si>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9"/>
        <color indexed="8"/>
        <rFont val="굴림체"/>
        <family val="3"/>
        <charset val="129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58" type="noConversion"/>
  </si>
  <si>
    <t xml:space="preserve"> ※ 적용제외: 전기공사, 정보통신공사, 소방시설공사,</t>
    <phoneticPr fontId="58" type="noConversion"/>
  </si>
  <si>
    <t xml:space="preserve"> ※ 국토부 고시 제2015-610호(2015.8.20.) 요율 적용 </t>
    <phoneticPr fontId="58" type="noConversion"/>
  </si>
  <si>
    <t xml:space="preserve">  - (시행령 제42조 제1항) 추정가격 300억 이상인 공사의 계약</t>
    <phoneticPr fontId="58" type="noConversion"/>
  </si>
  <si>
    <t xml:space="preserve">                  국가유산 수리공사</t>
    <phoneticPr fontId="58" type="noConversion"/>
  </si>
  <si>
    <t xml:space="preserve">  - (시행령 제6장) 대형공사계약(대안입찰, 일괄입찰), 특정공사의 계약</t>
    <phoneticPr fontId="58" type="noConversion"/>
  </si>
  <si>
    <t xml:space="preserve">  □ 전기∙통신∙소방∙전문 및 기타공사의 경우 일반관리비요율을 제외한 각종 요율은 토목, 건축 등 관련 공사업종에 따라 적용</t>
    <phoneticPr fontId="58" type="noConversion"/>
  </si>
  <si>
    <t xml:space="preserve">  - (시행령 제9장) 기술제안 입찰에 의한 계약</t>
    <phoneticPr fontId="58" type="noConversion"/>
  </si>
  <si>
    <t xml:space="preserve">     (단. 공사규모 및 기간은 해당공종&lt;전기∙통신∙소방∙전문 및 기타공사&gt;을 기준으로 함)</t>
    <phoneticPr fontId="58" type="noConversion"/>
  </si>
  <si>
    <t>횡성 횡성용수간선 개거보수 지방비지원 유지관리공사</t>
    <phoneticPr fontId="39" type="noConversion"/>
  </si>
  <si>
    <t>강원특별자치도 횡성군 횡성읍 개전리 118-3번지 일원</t>
    <phoneticPr fontId="35" type="noConversion"/>
  </si>
  <si>
    <t>개거(1,500×1,200) L=144m</t>
    <phoneticPr fontId="8" type="noConversion"/>
  </si>
  <si>
    <t>횡성 횡성용수간선 개거보수 지방비지원 유지관리공사 설계내역서</t>
    <phoneticPr fontId="40" type="noConversion"/>
  </si>
  <si>
    <t>횡성 횡성용수간선 개거보수 지방비지원 유지관리공사</t>
  </si>
  <si>
    <t xml:space="preserve">     - 도 급 자 관 급</t>
  </si>
  <si>
    <t xml:space="preserve">     1) 구조물헐기(무근)</t>
  </si>
  <si>
    <t xml:space="preserve">     2) 폐기물상차</t>
  </si>
  <si>
    <t xml:space="preserve">    나. 토    공</t>
  </si>
  <si>
    <t>SC00300SS</t>
  </si>
  <si>
    <t xml:space="preserve">     3) 잔토처리(현장처리)</t>
  </si>
  <si>
    <t>SA04860S</t>
  </si>
  <si>
    <t>SB03930</t>
  </si>
  <si>
    <t>간단6회-수직고7.0m 이하</t>
  </si>
  <si>
    <t>SB03950</t>
  </si>
  <si>
    <t>5m이하(3개월)</t>
  </si>
  <si>
    <t>공/㎥</t>
  </si>
  <si>
    <t>★월곶~판교(원주~강릉)</t>
  </si>
  <si>
    <t>_KCAA323106000</t>
  </si>
  <si>
    <t>L=3.6km</t>
  </si>
  <si>
    <t xml:space="preserve">46_1_1+ = </t>
  </si>
  <si>
    <t xml:space="preserve">46_1_1 = </t>
  </si>
  <si>
    <t xml:space="preserve">47_1_1+ = </t>
  </si>
  <si>
    <t xml:space="preserve">47_1_1 = </t>
  </si>
  <si>
    <t xml:space="preserve">48_1_1+ = </t>
  </si>
  <si>
    <t xml:space="preserve">48_1_1 = </t>
  </si>
  <si>
    <t>MZ25786558</t>
  </si>
  <si>
    <t xml:space="preserve">49_1_1+ = </t>
  </si>
  <si>
    <t xml:space="preserve">49_1_1 = </t>
  </si>
  <si>
    <t>to =ma(60,0,60) = ?_x000D_
ts = to * 0.54/100 = ?_x000D_
tup = (int( (to+ts) / 1000) * 1000 )+1000= ?_x000D_
.eq = tup - to = ?</t>
  </si>
  <si>
    <t xml:space="preserve">50_1_1+ = </t>
  </si>
  <si>
    <t xml:space="preserve">50_1_1 = </t>
  </si>
  <si>
    <t xml:space="preserve">51_1_1+ = </t>
  </si>
  <si>
    <t xml:space="preserve">51_1_1 = </t>
  </si>
  <si>
    <t xml:space="preserve">52_1_1+ = </t>
  </si>
  <si>
    <t xml:space="preserve">52_1_1 = </t>
  </si>
  <si>
    <t xml:space="preserve"> 교통통제및안전처리 |식</t>
    <phoneticPr fontId="8" type="noConversion"/>
  </si>
  <si>
    <t>1. 교통통제 및 안전처리</t>
    <phoneticPr fontId="230" type="noConversion"/>
  </si>
  <si>
    <t>2. 공사안내판(각종)</t>
    <phoneticPr fontId="230" type="noConversion"/>
  </si>
  <si>
    <t>3. 기타 안전 시설</t>
    <phoneticPr fontId="230" type="noConversion"/>
  </si>
  <si>
    <t xml:space="preserve">      21,000 * 0 개  =  0</t>
    <phoneticPr fontId="230" type="noConversion"/>
  </si>
  <si>
    <t xml:space="preserve">      1,500 *  - M = 0</t>
    <phoneticPr fontId="230" type="noConversion"/>
  </si>
  <si>
    <t>직접노무비×16.5%</t>
    <phoneticPr fontId="8" type="noConversion"/>
  </si>
  <si>
    <t>노무비×3.56%</t>
    <phoneticPr fontId="8" type="noConversion"/>
  </si>
  <si>
    <t>노무비×1.01%</t>
    <phoneticPr fontId="8" type="noConversion"/>
  </si>
  <si>
    <t>직접노무비×3.595%</t>
    <phoneticPr fontId="8" type="noConversion"/>
  </si>
  <si>
    <t>직접노무비×4.75%</t>
    <phoneticPr fontId="8" type="noConversion"/>
  </si>
  <si>
    <t>국민건강보험료×13.14%</t>
    <phoneticPr fontId="8" type="noConversion"/>
  </si>
  <si>
    <t>(직접노무비+재료비+관급자재대)×3.15%
((직접노무비+재료비)×3.15%)×1.2중 작은값</t>
    <phoneticPr fontId="8" type="noConversion"/>
  </si>
  <si>
    <t>(노무비+재료비)×5.20%</t>
    <phoneticPr fontId="8" type="noConversion"/>
  </si>
  <si>
    <t>(재료비+직접노무비+산출경비)×0.32%</t>
    <phoneticPr fontId="8" type="noConversion"/>
  </si>
  <si>
    <t>순공사비×8.00%</t>
    <phoneticPr fontId="8" type="noConversion"/>
  </si>
  <si>
    <t>(노무비+경비+일반관리비)×15.00%</t>
    <phoneticPr fontId="8" type="noConversion"/>
  </si>
  <si>
    <t xml:space="preserve">     3) 유로폼 조립.해체(벽체)</t>
    <phoneticPr fontId="330" type="noConversion"/>
  </si>
  <si>
    <t xml:space="preserve">     4) 철근가공조립</t>
    <phoneticPr fontId="330" type="noConversion"/>
  </si>
  <si>
    <t xml:space="preserve">     5) 시스템동바리</t>
    <phoneticPr fontId="330" type="noConversion"/>
  </si>
  <si>
    <t xml:space="preserve">     6) 자립형지수판설치</t>
    <phoneticPr fontId="330" type="noConversion"/>
  </si>
  <si>
    <t xml:space="preserve">     7) 스페이셔</t>
    <phoneticPr fontId="330" type="noConversion"/>
  </si>
  <si>
    <t xml:space="preserve">     8) 줄눈설치</t>
    <phoneticPr fontId="330" type="noConversion"/>
  </si>
  <si>
    <t>기계100%</t>
    <phoneticPr fontId="8" type="noConversion"/>
  </si>
  <si>
    <t xml:space="preserve">     1) 구조물터파기</t>
    <phoneticPr fontId="8" type="noConversion"/>
  </si>
  <si>
    <t xml:space="preserve">      22,000 * 12 개  = 264,000</t>
    <phoneticPr fontId="230" type="noConversion"/>
  </si>
  <si>
    <t>※ 적용시기 : 2026. 03. 13. 입찰공고분부터</t>
    <phoneticPr fontId="58" type="noConversion"/>
  </si>
  <si>
    <t>[법정부담금]</t>
    <phoneticPr fontId="58" type="noConversion"/>
  </si>
  <si>
    <t>[석면분담금]</t>
    <phoneticPr fontId="58" type="noConversion"/>
  </si>
  <si>
    <t>[임금채권부담금]</t>
    <phoneticPr fontId="58" type="noConversion"/>
  </si>
  <si>
    <t>(노) x 0.006</t>
    <phoneticPr fontId="58" type="noConversion"/>
  </si>
  <si>
    <t>(노) x 0.09</t>
    <phoneticPr fontId="58" type="noConversion"/>
  </si>
  <si>
    <t xml:space="preserve"> * 모든 건설공사 적용. </t>
    <phoneticPr fontId="58" type="noConversion"/>
  </si>
  <si>
    <t xml:space="preserve">   환경부 고시 제2025-25호(2025. 12. 22.), 2026년도 석면피해구제분담금률</t>
    <phoneticPr fontId="58" type="noConversion"/>
  </si>
  <si>
    <t>노동부 고시 제2026-100호(2025.12.31.), 임금채권보장법 사업주 부담금비율 고시</t>
    <phoneticPr fontId="58" type="noConversion"/>
  </si>
  <si>
    <t xml:space="preserve"> * 추정금액이 1억 이상인 건설공사</t>
  </si>
  <si>
    <t xml:space="preserve"> ※ 건설업 산업안전보건관리비 계상 및 사용기준 (고용노동부 고시 제2025-11호, 2025.2.12.)</t>
    <phoneticPr fontId="58" type="noConversion"/>
  </si>
  <si>
    <t>위 적용기준은 조달청 발주공사에 적용하는 기준이므로 참고자료로 활용하시기 바랍니다.</t>
    <phoneticPr fontId="58" type="noConversion"/>
  </si>
  <si>
    <t>석면분단금</t>
    <phoneticPr fontId="8" type="noConversion"/>
  </si>
  <si>
    <t>임금채권부담금</t>
    <phoneticPr fontId="8" type="noConversion"/>
  </si>
  <si>
    <t>2026. 09.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</si>
</sst>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#,##0.0"/>
    <numFmt numFmtId="177" formatCode="#,##0_ "/>
    <numFmt numFmtId="178" formatCode="#,##0.000"/>
    <numFmt numFmtId="179" formatCode="#,##0.0_ "/>
    <numFmt numFmtId="180" formatCode="#,##0;&quot;-&quot;#,##0"/>
    <numFmt numFmtId="181" formatCode="0.000%"/>
    <numFmt numFmtId="182" formatCode="#,##0;[Red]#,##0"/>
    <numFmt numFmtId="183" formatCode="#."/>
    <numFmt numFmtId="184" formatCode="0_);[Red]\(0\)"/>
    <numFmt numFmtId="185" formatCode="_ * #,##0_ ;_ * \-#,##0_ ;_ * &quot;-&quot;_ ;_ @_ "/>
    <numFmt numFmtId="186" formatCode="0.000"/>
    <numFmt numFmtId="187" formatCode="&quot;US$&quot;#,##0_);[Red]\(&quot;US$&quot;#,##0\)"/>
    <numFmt numFmtId="188" formatCode="&quot;(금&quot;#,##0&quot;원)&quot;"/>
    <numFmt numFmtId="189" formatCode="&quot;(₩&quot;#,##0&quot;)&quot;"/>
    <numFmt numFmtId="190" formatCode="_-* #,##0.00_-;\-* #,##0.00_-;_-* &quot;-&quot;_-;_-@_-"/>
    <numFmt numFmtId="191" formatCode="0.00_);[Red]\(0.00\)"/>
    <numFmt numFmtId="192" formatCode="0.00&quot;%&quot;"/>
    <numFmt numFmtId="193" formatCode="0.0000"/>
    <numFmt numFmtId="194" formatCode="#,##0&quot; 대 &quot;"/>
    <numFmt numFmtId="195" formatCode="_-* #,##0.0_-;\-* #,##0.0_-;_-* &quot;-&quot;?_-;_-@_-"/>
    <numFmt numFmtId="196" formatCode="_-* #,##0.000_-;\-* #,##0.000_-;_-* &quot;-&quot;_-;_-@_-"/>
    <numFmt numFmtId="197" formatCode="_-* #,##0_-;\-* #,##0_-;_-* &quot;-&quot;??_-;_-@_-"/>
    <numFmt numFmtId="198" formatCode="&quot;₩&quot;\!\$#,##0_);[Red]&quot;₩&quot;\!\(&quot;₩&quot;\!\$#,##0&quot;₩&quot;\!\)"/>
    <numFmt numFmtId="199" formatCode="&quot;₩&quot;#,##0.00;&quot;₩&quot;\-#,##0.00"/>
    <numFmt numFmtId="200" formatCode="_ * #,##0_ ;_ * &quot;₩&quot;&quot;₩&quot;\!\!\-#,##0_ ;_ * &quot;-&quot;_ ;_ @_ "/>
    <numFmt numFmtId="201" formatCode="_ * #,##0.00_ ;_ * \-#,##0.00_ ;_ * &quot;-&quot;??_ ;_ @_ "/>
    <numFmt numFmtId="202" formatCode="_ * #,##0.00_ ;_ * \-#,##0.00_ ;_ * &quot;-&quot;_ ;_ @_ "/>
    <numFmt numFmtId="203" formatCode="_-* #,##0.0_-;\-* #,##0.0_-;_-* &quot;-&quot;??_-;_-@_-"/>
    <numFmt numFmtId="204" formatCode="General_)"/>
    <numFmt numFmtId="205" formatCode="0.0_)"/>
    <numFmt numFmtId="206" formatCode="mmm&quot;-&quot;yy"/>
    <numFmt numFmtId="207" formatCode="0.000000"/>
    <numFmt numFmtId="208" formatCode="_-* #,##0.0000_-;\-* #,##0.0000_-;_-* &quot;-&quot;_-;_-@_-"/>
    <numFmt numFmtId="209" formatCode="&quot;₩&quot;\!\(#,##0.000&quot;₩&quot;\!\)"/>
    <numFmt numFmtId="210" formatCode="\(#,##0.000\)"/>
    <numFmt numFmtId="211" formatCode="#,##0.000000"/>
    <numFmt numFmtId="212" formatCode="&quot;?#,##0.00;\-&quot;&quot;?&quot;#,##0.00"/>
    <numFmt numFmtId="213" formatCode="0.0000000"/>
    <numFmt numFmtId="214" formatCode="_ * #,##0.000_ ;_ * \-#,##0.000_ ;_ * &quot;-&quot;_ ;_ @_ "/>
    <numFmt numFmtId="215" formatCode="&quot;*&quot;#,##0\ &quot;일 (월)&quot;\ \ "/>
    <numFmt numFmtId="216" formatCode="#,##0;[Red]&quot;-&quot;#,##0"/>
    <numFmt numFmtId="217" formatCode="#,##0\ ;[Red]&quot;-&quot;#,##0\ "/>
    <numFmt numFmtId="218" formatCode="* #,##0\ ;[Red]* &quot;-&quot;#,##0\ "/>
    <numFmt numFmtId="219" formatCode="#,##0.####;[Red]&quot;-&quot;#,##0.####"/>
    <numFmt numFmtId="220" formatCode="\&lt;#,##0\&gt;"/>
    <numFmt numFmtId="221" formatCode="#,##0.00&quot;%&quot;"/>
    <numFmt numFmtId="222" formatCode="#,##0_);[Red]\(#,##0\)"/>
    <numFmt numFmtId="223" formatCode="_-* #,##0_-;&quot;₩&quot;\!\-* #,##0_-;_-* &quot;-&quot;_-;_-@_-"/>
    <numFmt numFmtId="224" formatCode="_ &quot;₩&quot;* #,##0_ ;_ &quot;₩&quot;* \-#,##0_ ;_ &quot;₩&quot;* &quot;-&quot;_ ;_ @_ "/>
    <numFmt numFmtId="225" formatCode="\ "/>
    <numFmt numFmtId="226" formatCode="_(&quot;RM&quot;* #,##0_);_(&quot;RM&quot;* \(#,##0\);_(&quot;RM&quot;* &quot;-&quot;_);_(@_)"/>
    <numFmt numFmtId="227" formatCode="_(&quot;$&quot;* #,##0_);_(&quot;$&quot;* \(#,##0\);_(&quot;$&quot;* &quot;-&quot;_);_(@_)"/>
    <numFmt numFmtId="228" formatCode="#.00"/>
    <numFmt numFmtId="229" formatCode="&quot;$&quot;#,##0.00_);[Red]\(&quot;$&quot;#,##0.00\)"/>
    <numFmt numFmtId="230" formatCode="#,##0.00;[Red]&quot;-&quot;#,##0.00"/>
    <numFmt numFmtId="231" formatCode="&quot;₩&quot;#,##0.00;[Red]&quot;₩&quot;\-#,##0.00"/>
    <numFmt numFmtId="232" formatCode="_ &quot;₩&quot;* #,##0.00_ ;_ &quot;₩&quot;* \-#,##0.00_ ;_ &quot;₩&quot;* &quot;-&quot;??_ ;_ @_ "/>
    <numFmt numFmtId="233" formatCode="&quot;₩&quot;#,##0;[Red]&quot;₩&quot;\-#,##0"/>
    <numFmt numFmtId="234" formatCode="%#.00"/>
    <numFmt numFmtId="235" formatCode="&quot;RM&quot;#,##0.00_);[Red]\(&quot;RM&quot;#,##0.00\)"/>
    <numFmt numFmtId="236" formatCode="_(&quot;RM&quot;* #,##0.00_);_(&quot;RM&quot;* \(#,##0.00\);_(&quot;RM&quot;* &quot;-&quot;??_);_(@_)"/>
    <numFmt numFmtId="237" formatCode="#,##0."/>
    <numFmt numFmtId="238" formatCode="#,##0.00&quot; $&quot;;[Red]\-#,##0.00&quot; $&quot;"/>
    <numFmt numFmtId="239" formatCode="d/m/yy\ h:mm"/>
    <numFmt numFmtId="240" formatCode="0.00;[Red]0.00"/>
    <numFmt numFmtId="241" formatCode="&quot;인당&quot;\ #,##0.0&quot;백만원&quot;"/>
    <numFmt numFmtId="242" formatCode="#,##0.000000000000000000000000;[Red]\-#,##0.000000000000000000000000"/>
    <numFmt numFmtId="243" formatCode="&quot;₩&quot;\!\$#,##0&quot;₩&quot;\!\ ;&quot;₩&quot;\!\(&quot;₩&quot;\!\$#,##0&quot;₩&quot;\!\)"/>
    <numFmt numFmtId="244" formatCode="&quot;$&quot;#,##0.00;;"/>
    <numFmt numFmtId="245" formatCode="#,##0.000000000;[Red]\(#,##0.000000000\)"/>
    <numFmt numFmtId="246" formatCode="0\ &quot;EA&quot;"/>
    <numFmt numFmtId="247" formatCode="\$#.00"/>
    <numFmt numFmtId="248" formatCode="\$#."/>
    <numFmt numFmtId="249" formatCode="#,##0.0000000000000000000000000;[Red]\-#,##0.0000000000000000000000000"/>
    <numFmt numFmtId="250" formatCode="_ * #,##0_ ;_ * &quot;₩&quot;&quot;₩&quot;&quot;₩&quot;&quot;₩&quot;&quot;₩&quot;\-#,##0_ ;_ * &quot;-&quot;_ ;_ @_ "/>
    <numFmt numFmtId="251" formatCode="#,##0.00000"/>
    <numFmt numFmtId="252" formatCode="&quot;RM&quot;#,##0_);[Red]\(&quot;RM&quot;#,##0\)"/>
    <numFmt numFmtId="253" formatCode="&quot;₩&quot;#,##0.00;&quot;₩&quot;&quot;₩&quot;\-#,##0.00"/>
    <numFmt numFmtId="254" formatCode="_ * #,##0.000000000_ ;_ * \-#,##0.000000000_ ;_ * &quot;-&quot;_ ;_ @_ "/>
    <numFmt numFmtId="255" formatCode="yyyy&quot;/&quot;m&quot;/&quot;d"/>
    <numFmt numFmtId="256" formatCode="#,##0.00_);[Red]\(#,##0.00\)"/>
    <numFmt numFmtId="257" formatCode="&quot;$&quot;#,##0.00"/>
    <numFmt numFmtId="258" formatCode="#,##0.00000000000000000000000000;[Red]\-#,##0.00000000000000000000000000"/>
    <numFmt numFmtId="259" formatCode="#,##0.000_ ;[Red]\-#,##0.000\ "/>
    <numFmt numFmtId="260" formatCode="_*\ ??_-"/>
    <numFmt numFmtId="261" formatCode="0\ &quot;t&quot;"/>
    <numFmt numFmtId="262" formatCode="_-* #,##0\ &quot;DM&quot;_-;\-* #,##0\ &quot;DM&quot;_-;_-* &quot;-&quot;\ &quot;DM&quot;_-;_-@_-"/>
    <numFmt numFmtId="263" formatCode="_-* #,##0.00\ &quot;DM&quot;_-;\-* #,##0.00\ &quot;DM&quot;_-;_-* &quot;-&quot;??\ &quot;DM&quot;_-;_-@_-"/>
    <numFmt numFmtId="264" formatCode="0.00&quot;  &quot;"/>
    <numFmt numFmtId="265" formatCode="mmm\.yy"/>
    <numFmt numFmtId="266" formatCode="@&quot; LINE&quot;"/>
    <numFmt numFmtId="267" formatCode="&quot;₩&quot;#,##0_);\(&quot;₩&quot;#,##0\)"/>
    <numFmt numFmtId="268" formatCode="0_ "/>
    <numFmt numFmtId="269" formatCode="&quot;₩&quot;#,##0;&quot;₩&quot;\-#,##0"/>
    <numFmt numFmtId="270" formatCode="0.0000%"/>
    <numFmt numFmtId="271" formatCode="&quot;₩&quot;#,##0;&quot;₩&quot;\-&quot;₩&quot;#,##0"/>
    <numFmt numFmtId="272" formatCode="0.0000000%"/>
    <numFmt numFmtId="273" formatCode="0.0%;[Red]\-0.0%"/>
    <numFmt numFmtId="274" formatCode="0.00%;[Red]\-0.00%"/>
    <numFmt numFmtId="275" formatCode="[Red]#,##0"/>
    <numFmt numFmtId="276" formatCode="0.000_ "/>
    <numFmt numFmtId="277" formatCode="#,###.00"/>
    <numFmt numFmtId="278" formatCode="#,##0_ ;[Red]\-#,##0\ "/>
    <numFmt numFmtId="279" formatCode="[Red]#,##0.00"/>
    <numFmt numFmtId="280" formatCode="[Red]#,##0.000"/>
    <numFmt numFmtId="281" formatCode="#,##0.0000_ "/>
    <numFmt numFmtId="282" formatCode=";\ ;\ ;"/>
    <numFmt numFmtId="283" formatCode="0.0"/>
    <numFmt numFmtId="284" formatCode="0.000\ "/>
    <numFmt numFmtId="285" formatCode="0.00_ "/>
    <numFmt numFmtId="286" formatCode="&quot;  &quot;@"/>
    <numFmt numFmtId="287" formatCode="0.00\ &quot;)]&quot;"/>
    <numFmt numFmtId="288" formatCode="#,##0;\(#,##0\)"/>
    <numFmt numFmtId="289" formatCode="&quot;kr&quot;\ #,##0;&quot;kr&quot;\ \-#,##0"/>
    <numFmt numFmtId="290" formatCode="&quot;?#,##0;\-&quot;&quot;?&quot;#,##0"/>
    <numFmt numFmtId="291" formatCode="0.0000_);[Red]\(0.0000\)"/>
    <numFmt numFmtId="292" formatCode="\2\9.\8"/>
    <numFmt numFmtId="293" formatCode="0.00000%"/>
    <numFmt numFmtId="294" formatCode="_ * #,##0_ ;_ * &quot;₩&quot;&quot;₩&quot;\!\!\-#,##0_ ;_ * &quot;-&quot;??_ ;_ @_ "/>
    <numFmt numFmtId="295" formatCode="#,##0.00000000"/>
    <numFmt numFmtId="296" formatCode="&quot;US$&quot;#,##0.00_);\(&quot;US$&quot;#,##0.00\)"/>
    <numFmt numFmtId="297" formatCode="#,##0.00\ &quot;FB&quot;;[Red]\-#,##0.00\ &quot;FB&quot;"/>
    <numFmt numFmtId="298" formatCode="&quot;₩&quot;#,##0.00;\!\-&quot;₩&quot;#,##0.00"/>
    <numFmt numFmtId="299" formatCode="_-&quot;₩&quot;* #,##0.00_-;\!\-&quot;₩&quot;* #,##0.00_-;_-&quot;₩&quot;* &quot;-&quot;??_-;_-@_-"/>
    <numFmt numFmtId="300" formatCode="&quot;₩&quot;#,##0;[Red]&quot;₩&quot;&quot;₩&quot;\!\!\-&quot;₩&quot;#,##0"/>
    <numFmt numFmtId="301" formatCode="&quot;₩&quot;#,##0.00;[Red]&quot;₩&quot;\!\!\-&quot;₩&quot;#,##0.00"/>
    <numFmt numFmtId="302" formatCode="_-* #,##0.00_-;&quot;₩&quot;&quot;₩&quot;&quot;₩&quot;\!\!\!\-* #,##0.00_-;_-* &quot;-&quot;??_-;_-@_-"/>
    <numFmt numFmtId="303" formatCode="&quot;₩&quot;#,##0;&quot;₩&quot;\!\-&quot;₩&quot;#,##0"/>
    <numFmt numFmtId="304" formatCode="&quot;₩&quot;#,##0.00;[Red]&quot;₩&quot;&quot;₩&quot;\!\!\-&quot;₩&quot;#,##0.00"/>
    <numFmt numFmtId="305" formatCode="_-* #,##0_-;&quot;₩&quot;\!\!\-* #,##0_-;_-* &quot;-&quot;_-;_-@_-"/>
    <numFmt numFmtId="306" formatCode="_-* #,##0\ _F_B_-;\-* #,##0\ _F_B_-;_-* &quot;-&quot;\ _F_B_-;_-@_-"/>
    <numFmt numFmtId="307" formatCode="&quot;$&quot;#,##0.00_);\(&quot;$&quot;#,##0.00\)"/>
    <numFmt numFmtId="308" formatCode="yy&quot;년&quot;&quot;₩&quot;&quot;₩&quot;&quot;₩&quot;&quot;₩&quot;&quot;₩&quot;&quot;₩&quot;\ mm&quot;월&quot;&quot;₩&quot;&quot;₩&quot;&quot;₩&quot;&quot;₩&quot;&quot;₩&quot;&quot;₩&quot;\ dd&quot;일&quot;"/>
    <numFmt numFmtId="309" formatCode="#,##0.0000"/>
    <numFmt numFmtId="310" formatCode="_(&quot;$&quot;* #,##0.00_);_(&quot;$&quot;* \(#,##0.00\);_(&quot;$&quot;* &quot;-&quot;??_);_(@_)"/>
    <numFmt numFmtId="311" formatCode="_-* #,##0.000_-;\-* #,##0.000_-;_-* &quot;-&quot;??_-;_-@_-"/>
    <numFmt numFmtId="312" formatCode="&quot;₩&quot;#,##0;[Red]&quot;₩&quot;&quot;₩&quot;&quot;₩&quot;&quot;₩&quot;&quot;₩&quot;&quot;₩&quot;&quot;₩&quot;&quot;₩&quot;&quot;₩&quot;&quot;₩&quot;&quot;₩&quot;\-&quot;₩&quot;#,##0"/>
    <numFmt numFmtId="313" formatCode="#,##0.00&quot; $&quot;;\-#,##0.00&quot; $&quot;"/>
    <numFmt numFmtId="314" formatCode="#,##0.0_ ;[Red]\-#,##0.0\ "/>
    <numFmt numFmtId="315" formatCode="&quot;$&quot;#,##0_);\(&quot;$&quot;#,##0\)"/>
    <numFmt numFmtId="316" formatCode="0.000\ &quot;²&quot;"/>
    <numFmt numFmtId="317" formatCode="&quot;[(&quot;\ 0.00"/>
    <numFmt numFmtId="318" formatCode="_ * #,##0_ ;_ * &quot;₩&quot;&quot;₩&quot;&quot;₩&quot;&quot;₩&quot;\-#,##0_ ;_ * &quot;-&quot;_ ;_ @_ "/>
    <numFmt numFmtId="319" formatCode="#,##0.#####\ ;[Red]\-#,##0.#####\ "/>
    <numFmt numFmtId="320" formatCode="#,##0\ ;[Red]\-#,##0\ "/>
    <numFmt numFmtId="321" formatCode="#,##0.00##;[Red]&quot;△&quot;#,##0.00##"/>
    <numFmt numFmtId="322" formatCode="_-* #,##0.0_-;\-* #,##0.0_-;_-* &quot;-&quot;_-;_-@_-"/>
    <numFmt numFmtId="323" formatCode="0.0_ "/>
    <numFmt numFmtId="324" formatCode="##,###;[Red]&quot;△&quot;##,###"/>
    <numFmt numFmtId="325" formatCode="_ * #,##0.000000_ ;_ * &quot;₩&quot;\!\-#,##0.000000_ ;_ * &quot;-&quot;_ ;_ @_ "/>
    <numFmt numFmtId="326" formatCode="_ * #,##0.00_ ;_ * &quot;₩&quot;&quot;₩&quot;&quot;₩&quot;&quot;₩&quot;&quot;₩&quot;&quot;₩&quot;&quot;₩&quot;\-#,##0.00_ ;_ * &quot;-&quot;??_ ;_ @_ "/>
    <numFmt numFmtId="327" formatCode="&quot;₩&quot;#,##0;[Red]&quot;₩&quot;&quot;₩&quot;&quot;₩&quot;&quot;₩&quot;&quot;₩&quot;&quot;₩&quot;&quot;₩&quot;&quot;₩&quot;\-#,##0"/>
    <numFmt numFmtId="328" formatCode="#,##0.0000;\-#,##0.0000"/>
    <numFmt numFmtId="329" formatCode="&quot;RM&quot;#,##0.00_);\(&quot;RM&quot;#,##0.00\)"/>
    <numFmt numFmtId="330" formatCode="mm&quot;월&quot;\ dd&quot;일&quot;"/>
    <numFmt numFmtId="331" formatCode="_-&quot;$&quot;* #,##0.00_-;\-&quot;$&quot;* #,##0.00_-;_-&quot;$&quot;* &quot;-&quot;??_-;_-@_-"/>
    <numFmt numFmtId="332" formatCode="_-&quot;$&quot;* #,##0_-;\-&quot;$&quot;* #,##0_-;_-&quot;$&quot;* &quot;-&quot;_-;_-@_-"/>
    <numFmt numFmtId="333" formatCode="_-* #,##0.0_-;&quot;₩&quot;\!\-* #,##0.0_-;_-* &quot;-&quot;_-;_-@_-"/>
    <numFmt numFmtId="334" formatCode="_(* #,##0_);_(* \(#,##0\);_(* &quot;-&quot;_);_(@_)"/>
    <numFmt numFmtId="335" formatCode="#,##0,"/>
    <numFmt numFmtId="336" formatCode="#,##0,000,000"/>
    <numFmt numFmtId="337" formatCode="_-* #,##0.0000_-;\-* #,##0.0000_-;_-* &quot;-&quot;??_-;_-@_-"/>
    <numFmt numFmtId="338" formatCode="&quot;(&quot;\ #,##0&quot;)&quot;"/>
    <numFmt numFmtId="339" formatCode="#,##0;\-#,##0;&quot;-&quot;"/>
    <numFmt numFmtId="340" formatCode="_(* #,##0.0000_);_(* \(#,##0.0000\);_(* &quot;-&quot;??_);_(@_)"/>
    <numFmt numFmtId="341" formatCode="&quot;₩&quot;\ #,##0;[Red]\-&quot;₩&quot;\ #,##0"/>
    <numFmt numFmtId="342" formatCode="&quot;₩&quot;\ #,##0.00;[Red]&quot;₩&quot;\ \-#,##0.00"/>
    <numFmt numFmtId="343" formatCode="0.00000000"/>
    <numFmt numFmtId="344" formatCode="_ * #,##0.0000000000_ ;_ * \-#,##0.0000000000_ ;_ * &quot;-&quot;_ ;_ @_ "/>
    <numFmt numFmtId="345" formatCode="\A&quot;$&quot;#,##0_);\(&quot;$&quot;#,##0\)"/>
    <numFmt numFmtId="346" formatCode="_ * #,##0.00_)_W_ ;_ * \(#,##0.00\)_W_ ;_ * &quot;-&quot;??_)_W_ ;_ @_ "/>
    <numFmt numFmtId="347" formatCode="&quot;$&quot;#,##0.000"/>
    <numFmt numFmtId="348" formatCode="#,##0.0_);\(#,##0.0\)"/>
    <numFmt numFmtId="349" formatCode="&quot;Fr.&quot;\ #,##0;[Red]&quot;Fr.&quot;\ \-#,##0"/>
    <numFmt numFmtId="350" formatCode="&quot;Fr.&quot;\ #,##0.00;[Red]&quot;Fr.&quot;\ \-#,##0.00"/>
    <numFmt numFmtId="351" formatCode="_ &quot;₩&quot;\ * #,##0_ ;_ &quot;₩&quot;\ * \-#,##0_ ;_ &quot;₩&quot;\ * &quot;-&quot;_ ;_ @_ "/>
    <numFmt numFmtId="352" formatCode="\(#,##0.0%\)\ \ ;\(&quot;△&quot;#,##0.0%\)\ \ ;_ * &quot;-&quot;_ ;_ @_ "/>
    <numFmt numFmtId="353" formatCode="&quot;$&quot;#,##0;\-&quot;$&quot;#,##0"/>
    <numFmt numFmtId="354" formatCode="#,##0.00;&quot;-&quot;#,##0.00"/>
    <numFmt numFmtId="355" formatCode="#,##0\ &quot;DM&quot;;[Red]\-#,##0\ &quot;DM&quot;"/>
    <numFmt numFmtId="356" formatCode="#,##0.00\ &quot;DM&quot;;[Red]\-#,##0.00\ &quot;DM&quot;"/>
    <numFmt numFmtId="357" formatCode="m&quot;/&quot;d"/>
    <numFmt numFmtId="358" formatCode="m&quot;월&quot;\ d&quot;일&quot;"/>
    <numFmt numFmtId="359" formatCode="#,##0&quot; 식 &quot;"/>
    <numFmt numFmtId="360" formatCode="&quot;공사명:&quot;#"/>
    <numFmt numFmtId="361" formatCode="0\ &quot;개월&quot;"/>
    <numFmt numFmtId="362" formatCode="General;\-General\,&quot;&quot;;@"/>
    <numFmt numFmtId="363" formatCode="#,##0&quot;조&quot;"/>
    <numFmt numFmtId="364" formatCode="&quot; V1 = &quot;??&quot;    V2 = &quot;??&quot;&quot;"/>
    <numFmt numFmtId="365" formatCode="&quot;V1= &quot;0"/>
    <numFmt numFmtId="366" formatCode="&quot;V2= &quot;0"/>
    <numFmt numFmtId="367" formatCode="0.00\ &quot;분&quot;\ "/>
    <numFmt numFmtId="368" formatCode="&quot;L = &quot;0.00&quot; Km&quot;"/>
    <numFmt numFmtId="369" formatCode="000&quot;억원이하&quot;"/>
    <numFmt numFmtId="370" formatCode="\ \L\=#,###&quot;m&quot;"/>
    <numFmt numFmtId="371" formatCode=";;;"/>
    <numFmt numFmtId="372" formatCode="#,##0.000;[Red]#,##0.000"/>
    <numFmt numFmtId="373" formatCode="#,##0.00;[Red]#,##0.00"/>
    <numFmt numFmtId="374" formatCode="&quot;도급대비&quot;0.00%"/>
    <numFmt numFmtId="375" formatCode="0.0_);[Red]\(0.0\)"/>
    <numFmt numFmtId="376" formatCode="#,##0.00;[Red]#,##0.00;&quot; &quot;"/>
    <numFmt numFmtId="377" formatCode="0&quot;조&quot;"/>
    <numFmt numFmtId="378" formatCode="0;[Red]0"/>
    <numFmt numFmtId="379" formatCode="#,###;\-#,###;&quot;&quot;;@"/>
    <numFmt numFmtId="380" formatCode="&quot;운반 등 &quot;0"/>
  </numFmts>
  <fonts count="335">
    <font>
      <sz val="9"/>
      <color indexed="8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sz val="8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2"/>
      <name val="바탕체"/>
      <family val="1"/>
      <charset val="129"/>
    </font>
    <font>
      <b/>
      <sz val="12"/>
      <name val="바탕체"/>
      <family val="1"/>
      <charset val="129"/>
    </font>
    <font>
      <sz val="1"/>
      <color indexed="16"/>
      <name val="Courier"/>
      <family val="3"/>
    </font>
    <font>
      <sz val="10"/>
      <name val="Arial"/>
      <family val="2"/>
    </font>
    <font>
      <sz val="11"/>
      <name val="돋움"/>
      <family val="3"/>
      <charset val="129"/>
    </font>
    <font>
      <sz val="10"/>
      <name val="Times New Roman"/>
      <family val="1"/>
    </font>
    <font>
      <sz val="10"/>
      <name val="궁서(English)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0"/>
      <name val="굴림"/>
      <family val="3"/>
      <charset val="129"/>
    </font>
    <font>
      <sz val="11"/>
      <name val="굴림"/>
      <family val="3"/>
      <charset val="129"/>
    </font>
    <font>
      <sz val="9"/>
      <name val="굴림"/>
      <family val="3"/>
      <charset val="129"/>
    </font>
    <font>
      <sz val="10"/>
      <name val="바탕체"/>
      <family val="1"/>
      <charset val="129"/>
    </font>
    <font>
      <b/>
      <sz val="20"/>
      <name val="굴림"/>
      <family val="3"/>
      <charset val="129"/>
    </font>
    <font>
      <sz val="11"/>
      <color indexed="10"/>
      <name val="굴림"/>
      <family val="3"/>
      <charset val="129"/>
    </font>
    <font>
      <b/>
      <sz val="11"/>
      <name val="굴림"/>
      <family val="3"/>
      <charset val="129"/>
    </font>
    <font>
      <sz val="10"/>
      <color indexed="10"/>
      <name val="굴림"/>
      <family val="3"/>
      <charset val="129"/>
    </font>
    <font>
      <sz val="10"/>
      <color indexed="56"/>
      <name val="굴림"/>
      <family val="3"/>
      <charset val="129"/>
    </font>
    <font>
      <sz val="10"/>
      <color indexed="12"/>
      <name val="굴림"/>
      <family val="3"/>
      <charset val="129"/>
    </font>
    <font>
      <b/>
      <sz val="20"/>
      <name val="HY헤드라인M"/>
      <family val="1"/>
      <charset val="129"/>
    </font>
    <font>
      <sz val="18"/>
      <name val="바탕체"/>
      <family val="1"/>
      <charset val="129"/>
    </font>
    <font>
      <b/>
      <sz val="18"/>
      <name val="휴먼옛체"/>
      <family val="1"/>
      <charset val="129"/>
    </font>
    <font>
      <b/>
      <sz val="30"/>
      <name val="휴먼둥근헤드라인"/>
      <family val="1"/>
      <charset val="129"/>
    </font>
    <font>
      <sz val="30"/>
      <name val="바탕체"/>
      <family val="1"/>
      <charset val="129"/>
    </font>
    <font>
      <sz val="10"/>
      <color indexed="8"/>
      <name val="한컴바탕"/>
      <family val="1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0"/>
      <name val="MS Sans Serif"/>
      <family val="2"/>
    </font>
    <font>
      <i/>
      <sz val="12"/>
      <name val="굴림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sz val="10"/>
      <color indexed="12"/>
      <name val="굴림체"/>
      <family val="3"/>
      <charset val="129"/>
    </font>
    <font>
      <sz val="12"/>
      <name val="ⓒoUAAA¨u"/>
      <family val="1"/>
      <charset val="129"/>
    </font>
    <font>
      <sz val="12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0"/>
      <name val="MS Serif"/>
      <family val="1"/>
    </font>
    <font>
      <sz val="12"/>
      <name val="돋움체"/>
      <family val="3"/>
      <charset val="129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u/>
      <sz val="8"/>
      <color indexed="12"/>
      <name val="Times New Roman"/>
      <family val="1"/>
    </font>
    <font>
      <b/>
      <i/>
      <sz val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11"/>
      <name val="돋움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돋움체"/>
      <family val="3"/>
      <charset val="129"/>
    </font>
    <font>
      <sz val="14"/>
      <name val="뼥?ⓒ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명조"/>
      <family val="3"/>
      <charset val="129"/>
    </font>
    <font>
      <sz val="12"/>
      <name val="¹ÙÅÁÃ¼"/>
      <family val="1"/>
      <charset val="129"/>
    </font>
    <font>
      <b/>
      <sz val="11"/>
      <name val="돋움"/>
      <family val="3"/>
      <charset val="129"/>
    </font>
    <font>
      <b/>
      <sz val="14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name val="바탕체"/>
      <family val="1"/>
      <charset val="129"/>
    </font>
    <font>
      <sz val="11"/>
      <name val="Arial"/>
      <family val="2"/>
    </font>
    <font>
      <sz val="10"/>
      <name val="Arial Narrow"/>
      <family val="2"/>
    </font>
    <font>
      <sz val="10"/>
      <name val="Geneva"/>
      <family val="2"/>
    </font>
    <font>
      <sz val="10"/>
      <name val="Courier New"/>
      <family val="3"/>
    </font>
    <font>
      <sz val="10"/>
      <name val="돋움체"/>
      <family val="3"/>
      <charset val="129"/>
    </font>
    <font>
      <sz val="1"/>
      <color indexed="0"/>
      <name val="Courier"/>
      <family val="3"/>
    </font>
    <font>
      <sz val="8"/>
      <name val="휴먼명조"/>
      <family val="1"/>
      <charset val="129"/>
    </font>
    <font>
      <sz val="8"/>
      <name val="휴먼명조"/>
      <family val="3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11"/>
      <name val="µ¸¿ò"/>
      <family val="3"/>
    </font>
    <font>
      <sz val="12"/>
      <name val="¹UAAA¼"/>
      <family val="1"/>
      <charset val="129"/>
    </font>
    <font>
      <sz val="9"/>
      <name val="Arial"/>
      <family val="2"/>
    </font>
    <font>
      <b/>
      <sz val="8"/>
      <name val="Arial"/>
      <family val="2"/>
    </font>
    <font>
      <sz val="10"/>
      <color indexed="8"/>
      <name val="Impact"/>
      <family val="2"/>
    </font>
    <font>
      <sz val="10"/>
      <color indexed="9"/>
      <name val="Arial"/>
      <family val="2"/>
    </font>
    <font>
      <sz val="10"/>
      <color indexed="24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9"/>
      <color indexed="9"/>
      <name val="Arial"/>
      <family val="2"/>
    </font>
    <font>
      <b/>
      <sz val="10"/>
      <color indexed="16"/>
      <name val="Arial"/>
      <family val="2"/>
    </font>
    <font>
      <b/>
      <i/>
      <sz val="12"/>
      <color indexed="16"/>
      <name val="Times New Roman"/>
      <family val="1"/>
    </font>
    <font>
      <sz val="10"/>
      <name val="Univers (WN)"/>
      <family val="2"/>
    </font>
    <font>
      <sz val="9"/>
      <name val="돋움체"/>
      <family val="3"/>
      <charset val="129"/>
    </font>
    <font>
      <sz val="9.6"/>
      <name val="돋움"/>
      <family val="3"/>
      <charset val="129"/>
    </font>
    <font>
      <b/>
      <sz val="16"/>
      <name val="Times New Roman"/>
      <family val="1"/>
    </font>
    <font>
      <b/>
      <sz val="12"/>
      <color indexed="16"/>
      <name val="Arial"/>
      <family val="2"/>
    </font>
    <font>
      <sz val="9"/>
      <name val="돋움"/>
      <family val="3"/>
      <charset val="129"/>
    </font>
    <font>
      <b/>
      <i/>
      <sz val="18"/>
      <color indexed="16"/>
      <name val="Times New Roman"/>
      <family val="1"/>
    </font>
    <font>
      <sz val="18"/>
      <color indexed="12"/>
      <name val="MS Sans Serif"/>
      <family val="2"/>
    </font>
    <font>
      <b/>
      <sz val="8"/>
      <color indexed="32"/>
      <name val="Arial"/>
      <family val="2"/>
    </font>
    <font>
      <i/>
      <outline/>
      <shadow/>
      <u/>
      <sz val="1"/>
      <color indexed="24"/>
      <name val="Courier"/>
      <family val="3"/>
    </font>
    <font>
      <sz val="10"/>
      <color indexed="18"/>
      <name val="가는으뜸체"/>
      <family val="1"/>
      <charset val="129"/>
    </font>
    <font>
      <b/>
      <sz val="10"/>
      <color indexed="18"/>
      <name val="휴먼SK태명조"/>
      <family val="1"/>
      <charset val="129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u/>
      <sz val="11"/>
      <color indexed="36"/>
      <name val="돋움"/>
      <family val="3"/>
      <charset val="129"/>
    </font>
    <font>
      <u/>
      <sz val="12"/>
      <color indexed="36"/>
      <name val="바탕체"/>
      <family val="1"/>
      <charset val="129"/>
    </font>
    <font>
      <sz val="10"/>
      <color indexed="12"/>
      <name val="돋움"/>
      <family val="3"/>
      <charset val="129"/>
    </font>
    <font>
      <b/>
      <sz val="11"/>
      <color indexed="10"/>
      <name val="돋움"/>
      <family val="3"/>
      <charset val="129"/>
    </font>
    <font>
      <sz val="10"/>
      <name val="돋움"/>
      <family val="3"/>
      <charset val="129"/>
    </font>
    <font>
      <sz val="9"/>
      <name val="바탕체"/>
      <family val="1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9"/>
      <color indexed="8"/>
      <name val="휴먼세명조"/>
      <family val="1"/>
      <charset val="129"/>
    </font>
    <font>
      <sz val="10"/>
      <color indexed="37"/>
      <name val="바탕"/>
      <family val="1"/>
      <charset val="129"/>
    </font>
    <font>
      <sz val="9"/>
      <color indexed="10"/>
      <name val="바탕체"/>
      <family val="1"/>
      <charset val="129"/>
    </font>
    <font>
      <sz val="11"/>
      <color theme="1"/>
      <name val="굴림체"/>
      <family val="2"/>
      <charset val="129"/>
    </font>
    <font>
      <sz val="12"/>
      <name val="바탕"/>
      <family val="1"/>
      <charset val="129"/>
    </font>
    <font>
      <sz val="10"/>
      <name val="가는안상수체"/>
      <family val="1"/>
      <charset val="129"/>
    </font>
    <font>
      <sz val="10"/>
      <name val="가는안상수체"/>
      <family val="3"/>
      <charset val="129"/>
    </font>
    <font>
      <sz val="10"/>
      <color indexed="37"/>
      <name val="굴림"/>
      <family val="3"/>
      <charset val="129"/>
    </font>
    <font>
      <sz val="18"/>
      <name val="돋움체"/>
      <family val="3"/>
      <charset val="129"/>
    </font>
    <font>
      <b/>
      <sz val="13"/>
      <name val="굴림체"/>
      <family val="3"/>
      <charset val="129"/>
    </font>
    <font>
      <b/>
      <sz val="16"/>
      <name val="돋움체"/>
      <family val="3"/>
      <charset val="129"/>
    </font>
    <font>
      <sz val="10"/>
      <color indexed="37"/>
      <name val="휴먼명조"/>
      <family val="1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1"/>
      <charset val="129"/>
    </font>
    <font>
      <b/>
      <u val="doubleAccounting"/>
      <sz val="15"/>
      <name val="휴먼태명조"/>
      <family val="1"/>
      <charset val="129"/>
    </font>
    <font>
      <sz val="20"/>
      <name val="솔체"/>
      <family val="1"/>
      <charset val="129"/>
    </font>
    <font>
      <sz val="11"/>
      <name val="가는으뜸체"/>
      <family val="1"/>
      <charset val="129"/>
    </font>
    <font>
      <b/>
      <sz val="11"/>
      <name val="휴먼머리견출명조"/>
      <family val="1"/>
      <charset val="129"/>
    </font>
    <font>
      <sz val="10"/>
      <name val="휴먼세명조"/>
      <family val="1"/>
      <charset val="129"/>
    </font>
    <font>
      <b/>
      <u/>
      <sz val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name val="견명조"/>
      <family val="1"/>
      <charset val="129"/>
    </font>
    <font>
      <sz val="12"/>
      <color theme="1"/>
      <name val="바탕체"/>
      <family val="1"/>
      <charset val="129"/>
    </font>
    <font>
      <sz val="8"/>
      <color indexed="8"/>
      <name val="굴림체"/>
      <family val="2"/>
      <charset val="1"/>
    </font>
    <font>
      <u/>
      <sz val="8.25"/>
      <color indexed="12"/>
      <name val="바탕체"/>
      <family val="1"/>
      <charset val="129"/>
    </font>
    <font>
      <sz val="12"/>
      <name val="¹????¼"/>
      <family val="1"/>
      <charset val="129"/>
    </font>
    <font>
      <b/>
      <sz val="12"/>
      <name val="???"/>
      <family val="1"/>
    </font>
    <font>
      <sz val="12"/>
      <name val="COUR"/>
      <family val="3"/>
    </font>
    <font>
      <sz val="11"/>
      <name val="ⓒoUAAA¨u"/>
      <family val="1"/>
      <charset val="129"/>
    </font>
    <font>
      <sz val="10"/>
      <name val="Book Antiqua"/>
      <family val="1"/>
    </font>
    <font>
      <sz val="8"/>
      <name val="Times New Roman"/>
      <family val="1"/>
    </font>
    <font>
      <sz val="8"/>
      <name val="MS Sans Serif"/>
      <family val="2"/>
    </font>
    <font>
      <sz val="10"/>
      <name val="Univers (W1)"/>
      <family val="2"/>
    </font>
    <font>
      <sz val="11"/>
      <name val="￥i￠￢￠?o"/>
      <family val="3"/>
      <charset val="129"/>
    </font>
    <font>
      <sz val="13"/>
      <name val="돋움체"/>
      <family val="3"/>
      <charset val="129"/>
    </font>
    <font>
      <sz val="12"/>
      <name val="宋体"/>
      <family val="3"/>
      <charset val="129"/>
    </font>
    <font>
      <sz val="12"/>
      <name val="宋体"/>
      <charset val="129"/>
    </font>
    <font>
      <sz val="12"/>
      <name val="??UAAA¨?"/>
      <family val="3"/>
      <charset val="129"/>
    </font>
    <font>
      <sz val="12"/>
      <name val="©öUAAA¨ù"/>
      <family val="1"/>
      <charset val="129"/>
    </font>
    <font>
      <sz val="11"/>
      <name val="¡¾¨u￠￢ⓒ÷A¨u"/>
      <family val="3"/>
      <charset val="129"/>
    </font>
    <font>
      <sz val="12"/>
      <name val="¡¾¨ù¢¬©÷A¨ù"/>
      <family val="3"/>
      <charset val="129"/>
    </font>
    <font>
      <sz val="12"/>
      <name val="¡§IoUAAA￠R¡×u"/>
      <family val="3"/>
      <charset val="129"/>
    </font>
    <font>
      <sz val="11"/>
      <name val="±¼¸²Ã¼"/>
      <family val="3"/>
      <charset val="129"/>
    </font>
    <font>
      <sz val="8"/>
      <name val="©öUAAA¨ù"/>
      <family val="1"/>
      <charset val="129"/>
    </font>
    <font>
      <sz val="12"/>
      <name val="¥ì¢¬¢¯oA¨ù"/>
      <family val="3"/>
      <charset val="129"/>
    </font>
    <font>
      <sz val="10"/>
      <name val="¡¾¨ù¢¬©÷A¨ù"/>
      <family val="3"/>
      <charset val="129"/>
    </font>
    <font>
      <sz val="10"/>
      <name val="©öUAAA¨ù"/>
      <family val="1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1"/>
      <name val="¹UAAA¼"/>
      <family val="3"/>
      <charset val="129"/>
    </font>
    <font>
      <sz val="14"/>
      <name val="¹UAAA¼"/>
      <family val="3"/>
      <charset val="129"/>
    </font>
    <font>
      <sz val="12"/>
      <name val="μ¸¿oA¼"/>
      <family val="3"/>
      <charset val="129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12"/>
      <name val="Arial"/>
      <family val="2"/>
    </font>
    <font>
      <sz val="12"/>
      <color indexed="9"/>
      <name val="Helv"/>
      <family val="2"/>
    </font>
    <font>
      <b/>
      <sz val="12"/>
      <name val="Helvetica"/>
      <family val="2"/>
    </font>
    <font>
      <sz val="10"/>
      <name val="Tms Rmn"/>
      <family val="1"/>
    </font>
    <font>
      <b/>
      <sz val="8"/>
      <name val="Times New Roman"/>
      <family val="1"/>
    </font>
    <font>
      <b/>
      <sz val="10"/>
      <name val="Helvetica"/>
      <family val="2"/>
    </font>
    <font>
      <sz val="8"/>
      <color indexed="12"/>
      <name val="Arial"/>
      <family val="2"/>
    </font>
    <font>
      <b/>
      <i/>
      <sz val="10"/>
      <name val="명조"/>
      <family val="3"/>
      <charset val="129"/>
    </font>
    <font>
      <u/>
      <sz val="10"/>
      <color indexed="36"/>
      <name val="Arial"/>
      <family val="2"/>
    </font>
    <font>
      <sz val="12"/>
      <name val="굴림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9.5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8.25"/>
      <color indexed="72"/>
      <name val="MS Sans Serif"/>
      <family val="2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rgb="FF0000FF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1"/>
      <color theme="1"/>
      <name val="돋움"/>
      <family val="2"/>
      <charset val="129"/>
    </font>
    <font>
      <sz val="8"/>
      <name val="돋움"/>
      <family val="2"/>
      <charset val="129"/>
    </font>
    <font>
      <sz val="8"/>
      <color indexed="8"/>
      <name val="굴림"/>
      <family val="2"/>
      <charset val="129"/>
    </font>
    <font>
      <b/>
      <sz val="24"/>
      <color theme="0"/>
      <name val="HY헤드라인M"/>
      <family val="1"/>
      <charset val="129"/>
    </font>
    <font>
      <b/>
      <sz val="20"/>
      <name val="굴림체"/>
      <family val="3"/>
      <charset val="129"/>
    </font>
    <font>
      <b/>
      <sz val="12"/>
      <name val="굴림체"/>
      <family val="3"/>
      <charset val="129"/>
    </font>
    <font>
      <sz val="12"/>
      <color indexed="8"/>
      <name val="굴림체"/>
      <family val="3"/>
      <charset val="129"/>
    </font>
    <font>
      <sz val="28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4"/>
      <color indexed="8"/>
      <name val="뼻뮝"/>
      <family val="3"/>
      <charset val="129"/>
    </font>
    <font>
      <sz val="12"/>
      <name val="¹????¼"/>
      <family val="3"/>
      <charset val="129"/>
    </font>
    <font>
      <sz val="9"/>
      <color rgb="FFFF0000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name val="굴림체"/>
      <family val="3"/>
      <charset val="129"/>
    </font>
    <font>
      <sz val="16"/>
      <name val="굴림체"/>
      <family val="3"/>
      <charset val="129"/>
    </font>
    <font>
      <b/>
      <sz val="18"/>
      <name val="굴림체"/>
      <family val="3"/>
      <charset val="129"/>
    </font>
    <font>
      <sz val="20"/>
      <name val="굴림체"/>
      <family val="3"/>
      <charset val="129"/>
    </font>
    <font>
      <b/>
      <sz val="14"/>
      <name val="굴림체"/>
      <family val="3"/>
      <charset val="129"/>
    </font>
    <font>
      <b/>
      <sz val="9"/>
      <name val="굴림체"/>
      <family val="3"/>
      <charset val="129"/>
    </font>
    <font>
      <b/>
      <sz val="11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11"/>
      <color indexed="10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name val="굴림체"/>
      <family val="3"/>
      <charset val="129"/>
    </font>
    <font>
      <sz val="10"/>
      <color rgb="FFFF0000"/>
      <name val="굴림체"/>
      <family val="3"/>
      <charset val="129"/>
    </font>
    <font>
      <b/>
      <sz val="16"/>
      <color indexed="8"/>
      <name val="굴림체"/>
      <family val="3"/>
      <charset val="129"/>
    </font>
    <font>
      <sz val="9"/>
      <color indexed="12"/>
      <name val="굴림체"/>
      <family val="3"/>
      <charset val="129"/>
    </font>
    <font>
      <sz val="13"/>
      <name val="굴림체"/>
      <family val="3"/>
      <charset val="129"/>
    </font>
    <font>
      <sz val="14"/>
      <color indexed="10"/>
      <name val="굴림체"/>
      <family val="3"/>
      <charset val="129"/>
    </font>
    <font>
      <sz val="13"/>
      <color indexed="8"/>
      <name val="굴림체"/>
      <family val="3"/>
      <charset val="129"/>
    </font>
    <font>
      <sz val="9"/>
      <color indexed="8"/>
      <name val="HY울릉도B"/>
      <family val="1"/>
      <charset val="129"/>
    </font>
    <font>
      <b/>
      <sz val="30"/>
      <name val="HY헤드라인M"/>
      <family val="1"/>
      <charset val="129"/>
    </font>
    <font>
      <b/>
      <sz val="9"/>
      <color theme="1"/>
      <name val="굴림체"/>
      <family val="3"/>
      <charset val="129"/>
    </font>
    <font>
      <b/>
      <sz val="23"/>
      <name val="HY헤드라인M"/>
      <family val="1"/>
      <charset val="129"/>
    </font>
    <font>
      <b/>
      <sz val="35"/>
      <name val="HY헤드라인M"/>
      <family val="1"/>
      <charset val="129"/>
    </font>
    <font>
      <sz val="8"/>
      <name val="돋움체"/>
      <family val="3"/>
      <charset val="129"/>
    </font>
    <font>
      <sz val="10"/>
      <color indexed="10"/>
      <name val="바탕체"/>
      <family val="1"/>
      <charset val="129"/>
    </font>
    <font>
      <sz val="8"/>
      <color indexed="8"/>
      <name val="Gulim"/>
      <family val="3"/>
    </font>
    <font>
      <sz val="11"/>
      <color indexed="8"/>
      <name val="돋움"/>
      <family val="3"/>
      <charset val="129"/>
    </font>
    <font>
      <sz val="2"/>
      <color indexed="35"/>
      <name val="Courier"/>
      <family val="3"/>
    </font>
    <font>
      <sz val="11"/>
      <color indexed="72"/>
      <name val="Courier"/>
      <family val="3"/>
    </font>
    <font>
      <sz val="10"/>
      <name val="¸iA¶"/>
      <family val="3"/>
      <charset val="129"/>
    </font>
    <font>
      <sz val="10"/>
      <name val="¸íÁ¶"/>
      <family val="3"/>
      <charset val="129"/>
    </font>
    <font>
      <b/>
      <sz val="25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9"/>
      <color indexed="8"/>
      <name val="Arial"/>
      <family val="2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color indexed="8"/>
      <name val="굴림체"/>
      <family val="3"/>
      <charset val="129"/>
    </font>
    <font>
      <b/>
      <sz val="12"/>
      <name val="맑은 고딕"/>
      <family val="2"/>
      <charset val="129"/>
      <scheme val="minor"/>
    </font>
    <font>
      <sz val="9"/>
      <color rgb="FFFFFF00"/>
      <name val="굴림체"/>
      <family val="3"/>
      <charset val="129"/>
    </font>
    <font>
      <b/>
      <sz val="15"/>
      <color rgb="FF000000"/>
      <name val="굴림체"/>
      <family val="3"/>
      <charset val="129"/>
    </font>
    <font>
      <b/>
      <sz val="15"/>
      <color rgb="FF000000"/>
      <name val="HY헤드라인M"/>
      <family val="1"/>
      <charset val="129"/>
    </font>
    <font>
      <b/>
      <sz val="18"/>
      <color indexed="8"/>
      <name val="굴림체"/>
      <family val="3"/>
      <charset val="129"/>
    </font>
    <font>
      <b/>
      <sz val="15"/>
      <name val="굴림체"/>
      <family val="3"/>
      <charset val="129"/>
    </font>
    <font>
      <sz val="15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24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6"/>
      <color theme="1"/>
      <name val="맑은 고딕"/>
      <family val="2"/>
      <charset val="129"/>
      <scheme val="minor"/>
    </font>
    <font>
      <sz val="20"/>
      <name val="휴먼모음T"/>
      <family val="1"/>
      <charset val="129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sz val="13"/>
      <color rgb="FFFF0000"/>
      <name val="맑은 고딕"/>
      <family val="2"/>
      <charset val="129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b/>
      <sz val="12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b/>
      <sz val="6"/>
      <name val="HY견고딕"/>
      <family val="1"/>
      <charset val="129"/>
    </font>
    <font>
      <b/>
      <sz val="11"/>
      <name val="HY견고딕"/>
      <family val="1"/>
      <charset val="129"/>
    </font>
    <font>
      <b/>
      <sz val="16"/>
      <name val="HY견고딕"/>
      <family val="1"/>
      <charset val="129"/>
    </font>
    <font>
      <b/>
      <sz val="48"/>
      <name val="HY견고딕"/>
      <family val="1"/>
      <charset val="129"/>
    </font>
    <font>
      <b/>
      <sz val="22"/>
      <name val="HY견고딕"/>
      <family val="1"/>
      <charset val="129"/>
    </font>
    <font>
      <b/>
      <sz val="26"/>
      <name val="HY견고딕"/>
      <family val="1"/>
      <charset val="129"/>
    </font>
    <font>
      <b/>
      <sz val="18"/>
      <name val="HY견고딕"/>
      <family val="1"/>
      <charset val="129"/>
    </font>
    <font>
      <b/>
      <sz val="16.5"/>
      <name val="HY헤드라인M"/>
      <family val="1"/>
      <charset val="129"/>
    </font>
    <font>
      <b/>
      <sz val="22"/>
      <color theme="1"/>
      <name val="맑은 고딕"/>
      <family val="2"/>
      <charset val="129"/>
      <scheme val="minor"/>
    </font>
    <font>
      <b/>
      <sz val="22"/>
      <color theme="1"/>
      <name val="돋움"/>
      <family val="3"/>
      <charset val="129"/>
    </font>
    <font>
      <b/>
      <sz val="22"/>
      <color theme="1"/>
      <name val="맑은 고딕"/>
      <family val="3"/>
      <charset val="129"/>
    </font>
    <font>
      <b/>
      <sz val="22"/>
      <color theme="1"/>
      <name val="맑은 고딕"/>
      <family val="2"/>
      <charset val="129"/>
    </font>
    <font>
      <sz val="9.5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8"/>
      <color indexed="8"/>
      <name val="굴림"/>
      <family val="3"/>
      <charset val="129"/>
    </font>
    <font>
      <u/>
      <sz val="8"/>
      <color indexed="30"/>
      <name val="굴림"/>
      <family val="3"/>
      <charset val="129"/>
    </font>
    <font>
      <sz val="8"/>
      <color indexed="30"/>
      <name val="굴림"/>
      <family val="3"/>
      <charset val="129"/>
    </font>
    <font>
      <sz val="8"/>
      <color indexed="22"/>
      <name val="굴림"/>
      <family val="3"/>
      <charset val="129"/>
    </font>
    <font>
      <sz val="8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sz val="9.5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indexed="27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FFF00"/>
        <bgColor indexed="64"/>
      </patternFill>
    </fill>
  </fills>
  <borders count="26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auto="1"/>
      </diagonal>
    </border>
    <border diagonalDown="1">
      <left/>
      <right/>
      <top/>
      <bottom style="thin">
        <color indexed="64"/>
      </bottom>
      <diagonal style="thin">
        <color auto="1"/>
      </diagonal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2527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183" fontId="30" fillId="0" borderId="0">
      <protection locked="0"/>
    </xf>
    <xf numFmtId="38" fontId="31" fillId="0" borderId="0" applyFont="0" applyFill="0" applyBorder="0" applyAlignment="0" applyProtection="0"/>
    <xf numFmtId="183" fontId="30" fillId="0" borderId="0">
      <protection locked="0"/>
    </xf>
    <xf numFmtId="0" fontId="31" fillId="0" borderId="0" applyFont="0" applyFill="0" applyBorder="0" applyAlignment="0" applyProtection="0"/>
    <xf numFmtId="0" fontId="33" fillId="0" borderId="0"/>
    <xf numFmtId="183" fontId="30" fillId="0" borderId="0">
      <protection locked="0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21" borderId="2" applyNumberFormat="0" applyFont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3" applyNumberForma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180" fontId="34" fillId="0" borderId="0" applyFont="0" applyFill="0" applyBorder="0" applyAlignment="0" applyProtection="0"/>
    <xf numFmtId="0" fontId="19" fillId="7" borderId="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28" fillId="0" borderId="0" applyAlignment="0"/>
    <xf numFmtId="0" fontId="32" fillId="0" borderId="0">
      <alignment vertical="center"/>
    </xf>
    <xf numFmtId="0" fontId="32" fillId="0" borderId="0"/>
    <xf numFmtId="0" fontId="32" fillId="0" borderId="0"/>
    <xf numFmtId="0" fontId="28" fillId="0" borderId="0"/>
    <xf numFmtId="0" fontId="28" fillId="0" borderId="0" applyAlignment="0"/>
    <xf numFmtId="0" fontId="32" fillId="0" borderId="0"/>
    <xf numFmtId="0" fontId="32" fillId="0" borderId="0"/>
    <xf numFmtId="0" fontId="32" fillId="0" borderId="0"/>
    <xf numFmtId="41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9" fillId="21" borderId="2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3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0" fontId="6" fillId="0" borderId="0">
      <alignment vertical="center"/>
    </xf>
    <xf numFmtId="0" fontId="44" fillId="0" borderId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36" fillId="0" borderId="0">
      <alignment vertical="center"/>
    </xf>
    <xf numFmtId="40" fontId="28" fillId="0" borderId="31"/>
    <xf numFmtId="0" fontId="60" fillId="0" borderId="0">
      <alignment vertical="center"/>
    </xf>
    <xf numFmtId="0" fontId="36" fillId="0" borderId="0">
      <alignment vertical="center"/>
    </xf>
    <xf numFmtId="38" fontId="28" fillId="0" borderId="26">
      <alignment horizontal="right"/>
    </xf>
    <xf numFmtId="0" fontId="28" fillId="0" borderId="0"/>
    <xf numFmtId="0" fontId="28" fillId="0" borderId="0"/>
    <xf numFmtId="0" fontId="31" fillId="0" borderId="0"/>
    <xf numFmtId="0" fontId="61" fillId="0" borderId="0"/>
    <xf numFmtId="0" fontId="31" fillId="0" borderId="0"/>
    <xf numFmtId="0" fontId="61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62" fillId="0" borderId="0"/>
    <xf numFmtId="0" fontId="36" fillId="0" borderId="0">
      <alignment vertical="center"/>
    </xf>
    <xf numFmtId="0" fontId="36" fillId="0" borderId="0">
      <alignment vertical="center"/>
    </xf>
    <xf numFmtId="0" fontId="38" fillId="0" borderId="10">
      <alignment horizontal="left" vertical="center" indent="1"/>
    </xf>
    <xf numFmtId="38" fontId="63" fillId="0" borderId="12" applyNumberFormat="0">
      <alignment horizontal="left" vertical="center"/>
    </xf>
    <xf numFmtId="0" fontId="31" fillId="0" borderId="0" applyNumberFormat="0" applyFill="0" applyBorder="0" applyAlignment="0" applyProtection="0"/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5" fontId="29" fillId="0" borderId="0" applyFont="0" applyFill="0" applyBorder="0" applyAlignment="0" applyProtection="0"/>
    <xf numFmtId="200" fontId="31" fillId="0" borderId="0" applyFont="0" applyFill="0" applyBorder="0" applyAlignment="0" applyProtection="0"/>
    <xf numFmtId="185" fontId="37" fillId="0" borderId="47">
      <alignment horizontal="center" vertical="center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59" fillId="0" borderId="0"/>
    <xf numFmtId="0" fontId="65" fillId="0" borderId="0"/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32" fillId="0" borderId="0" applyFont="0" applyFill="0" applyBorder="0" applyAlignment="0" applyProtection="0"/>
    <xf numFmtId="0" fontId="38" fillId="0" borderId="0" applyFont="0" applyFill="0" applyBorder="0" applyAlignment="0" applyProtection="0"/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27" fillId="0" borderId="0"/>
    <xf numFmtId="0" fontId="26" fillId="0" borderId="0"/>
    <xf numFmtId="0" fontId="26" fillId="0" borderId="0"/>
    <xf numFmtId="0" fontId="27" fillId="0" borderId="0"/>
    <xf numFmtId="0" fontId="32" fillId="0" borderId="0" applyFill="0" applyBorder="0" applyAlignment="0"/>
    <xf numFmtId="0" fontId="68" fillId="0" borderId="0"/>
    <xf numFmtId="185" fontId="29" fillId="0" borderId="0" applyFont="0" applyFill="0" applyBorder="0" applyAlignment="0" applyProtection="0"/>
    <xf numFmtId="0" fontId="28" fillId="0" borderId="0"/>
    <xf numFmtId="3" fontId="31" fillId="0" borderId="0" applyFont="0" applyFill="0" applyBorder="0" applyAlignment="0" applyProtection="0"/>
    <xf numFmtId="0" fontId="69" fillId="0" borderId="0" applyNumberFormat="0" applyAlignment="0">
      <alignment horizontal="left"/>
    </xf>
    <xf numFmtId="0" fontId="38" fillId="0" borderId="0" applyFont="0" applyFill="0" applyBorder="0" applyAlignment="0" applyProtection="0"/>
    <xf numFmtId="199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8" fillId="0" borderId="0"/>
    <xf numFmtId="0" fontId="71" fillId="0" borderId="0" applyNumberFormat="0" applyAlignment="0">
      <alignment horizontal="left"/>
    </xf>
    <xf numFmtId="0" fontId="32" fillId="0" borderId="0" applyFont="0" applyFill="0" applyBorder="0" applyAlignment="0" applyProtection="0"/>
    <xf numFmtId="0" fontId="72" fillId="0" borderId="0" applyNumberFormat="0" applyFont="0" applyFill="0" applyBorder="0" applyAlignment="0" applyProtection="0"/>
    <xf numFmtId="0" fontId="72" fillId="0" borderId="0" applyNumberFormat="0" applyFont="0" applyFill="0" applyBorder="0" applyAlignment="0" applyProtection="0"/>
    <xf numFmtId="0" fontId="72" fillId="0" borderId="0" applyNumberFormat="0" applyFont="0" applyFill="0" applyBorder="0" applyAlignment="0" applyProtection="0"/>
    <xf numFmtId="0" fontId="72" fillId="0" borderId="0" applyNumberFormat="0" applyFont="0" applyFill="0" applyBorder="0" applyAlignment="0" applyProtection="0"/>
    <xf numFmtId="0" fontId="72" fillId="0" borderId="0" applyNumberFormat="0" applyFont="0" applyFill="0" applyBorder="0" applyAlignment="0" applyProtection="0"/>
    <xf numFmtId="0" fontId="72" fillId="0" borderId="0" applyNumberFormat="0" applyFont="0" applyFill="0" applyBorder="0" applyAlignment="0" applyProtection="0"/>
    <xf numFmtId="0" fontId="72" fillId="0" borderId="0" applyNumberFormat="0" applyFont="0" applyFill="0" applyBorder="0" applyAlignment="0" applyProtection="0"/>
    <xf numFmtId="2" fontId="31" fillId="0" borderId="0" applyFont="0" applyFill="0" applyBorder="0" applyAlignment="0" applyProtection="0"/>
    <xf numFmtId="38" fontId="73" fillId="27" borderId="0" applyNumberFormat="0" applyBorder="0" applyAlignment="0" applyProtection="0"/>
    <xf numFmtId="0" fontId="74" fillId="0" borderId="0">
      <alignment horizontal="left"/>
    </xf>
    <xf numFmtId="0" fontId="75" fillId="0" borderId="68" applyNumberFormat="0" applyAlignment="0" applyProtection="0">
      <alignment horizontal="left" vertical="center"/>
    </xf>
    <xf numFmtId="0" fontId="75" fillId="0" borderId="14">
      <alignment horizontal="left" vertical="center"/>
    </xf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83" fontId="77" fillId="0" borderId="0">
      <protection locked="0"/>
    </xf>
    <xf numFmtId="183" fontId="77" fillId="0" borderId="0"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10" fontId="73" fillId="28" borderId="10" applyNumberFormat="0" applyBorder="0" applyAlignment="0" applyProtection="0"/>
    <xf numFmtId="204" fontId="79" fillId="0" borderId="0">
      <alignment horizontal="left"/>
    </xf>
    <xf numFmtId="0" fontId="80" fillId="0" borderId="56"/>
    <xf numFmtId="185" fontId="29" fillId="0" borderId="0" applyFont="0" applyFill="0" applyBorder="0" applyAlignment="0" applyProtection="0"/>
    <xf numFmtId="37" fontId="81" fillId="0" borderId="0"/>
    <xf numFmtId="0" fontId="28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8" fillId="0" borderId="0"/>
    <xf numFmtId="10" fontId="31" fillId="0" borderId="0" applyFont="0" applyFill="0" applyBorder="0" applyAlignment="0" applyProtection="0"/>
    <xf numFmtId="30" fontId="84" fillId="0" borderId="0" applyNumberFormat="0" applyFill="0" applyBorder="0" applyAlignment="0" applyProtection="0">
      <alignment horizontal="left"/>
    </xf>
    <xf numFmtId="0" fontId="80" fillId="0" borderId="0"/>
    <xf numFmtId="40" fontId="85" fillId="0" borderId="0" applyBorder="0">
      <alignment horizontal="right"/>
    </xf>
    <xf numFmtId="205" fontId="86" fillId="0" borderId="0">
      <alignment horizontal="center"/>
    </xf>
    <xf numFmtId="0" fontId="87" fillId="0" borderId="0" applyFill="0" applyBorder="0" applyProtection="0">
      <alignment horizontal="centerContinuous" vertical="center"/>
    </xf>
    <xf numFmtId="0" fontId="36" fillId="26" borderId="0" applyFill="0" applyBorder="0" applyProtection="0">
      <alignment horizontal="center" vertical="center"/>
    </xf>
    <xf numFmtId="0" fontId="31" fillId="0" borderId="13" applyNumberFormat="0" applyFont="0" applyFill="0" applyAlignment="0" applyProtection="0"/>
    <xf numFmtId="0" fontId="40" fillId="0" borderId="21">
      <alignment horizontal="left"/>
    </xf>
    <xf numFmtId="0" fontId="38" fillId="0" borderId="10">
      <alignment horizontal="left" vertical="center" indent="2"/>
    </xf>
    <xf numFmtId="0" fontId="2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206" fontId="37" fillId="0" borderId="0"/>
    <xf numFmtId="0" fontId="89" fillId="0" borderId="0">
      <protection locked="0"/>
    </xf>
    <xf numFmtId="0" fontId="89" fillId="0" borderId="0"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7" fillId="26" borderId="0" applyFill="0" applyBorder="0" applyProtection="0">
      <alignment horizontal="right"/>
    </xf>
    <xf numFmtId="10" fontId="37" fillId="0" borderId="0" applyFill="0" applyBorder="0" applyProtection="0">
      <alignment horizontal="right"/>
    </xf>
    <xf numFmtId="0" fontId="32" fillId="0" borderId="0"/>
    <xf numFmtId="207" fontId="28" fillId="0" borderId="12" applyBorder="0"/>
    <xf numFmtId="0" fontId="9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8" fillId="0" borderId="0"/>
    <xf numFmtId="0" fontId="93" fillId="0" borderId="52"/>
    <xf numFmtId="180" fontId="34" fillId="0" borderId="0" applyFont="0" applyFill="0" applyBorder="0" applyAlignment="0" applyProtection="0"/>
    <xf numFmtId="208" fontId="32" fillId="0" borderId="0" applyFont="0" applyFill="0" applyBorder="0" applyAlignment="0" applyProtection="0"/>
    <xf numFmtId="208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09" fontId="28" fillId="0" borderId="0" applyFont="0" applyFill="0" applyBorder="0" applyAlignment="0" applyProtection="0"/>
    <xf numFmtId="209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03" fontId="28" fillId="0" borderId="0" applyFont="0" applyFill="0" applyBorder="0" applyAlignment="0" applyProtection="0"/>
    <xf numFmtId="211" fontId="32" fillId="0" borderId="0" applyFont="0" applyFill="0" applyBorder="0" applyAlignment="0" applyProtection="0"/>
    <xf numFmtId="209" fontId="28" fillId="0" borderId="0" applyFont="0" applyFill="0" applyBorder="0" applyAlignment="0" applyProtection="0"/>
    <xf numFmtId="209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09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08" fontId="32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09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09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28" fillId="0" borderId="0" applyFont="0" applyFill="0" applyBorder="0" applyAlignment="0" applyProtection="0"/>
    <xf numFmtId="208" fontId="32" fillId="0" borderId="0" applyFont="0" applyFill="0" applyBorder="0" applyAlignment="0" applyProtection="0"/>
    <xf numFmtId="208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14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3" fontId="32" fillId="0" borderId="0" applyFont="0" applyFill="0" applyBorder="0" applyAlignment="0" applyProtection="0"/>
    <xf numFmtId="210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203" fontId="28" fillId="0" borderId="0" applyFont="0" applyFill="0" applyBorder="0" applyAlignment="0" applyProtection="0"/>
    <xf numFmtId="208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08" fontId="32" fillId="0" borderId="0" applyFont="0" applyFill="0" applyBorder="0" applyAlignment="0" applyProtection="0"/>
    <xf numFmtId="208" fontId="32" fillId="0" borderId="0" applyFont="0" applyFill="0" applyBorder="0" applyAlignment="0" applyProtection="0"/>
    <xf numFmtId="210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03" fontId="28" fillId="0" borderId="0" applyFont="0" applyFill="0" applyBorder="0" applyAlignment="0" applyProtection="0"/>
    <xf numFmtId="213" fontId="32" fillId="0" borderId="0" applyFont="0" applyFill="0" applyBorder="0" applyAlignment="0" applyProtection="0"/>
    <xf numFmtId="49" fontId="37" fillId="0" borderId="26" applyNumberFormat="0" applyAlignment="0"/>
    <xf numFmtId="4" fontId="89" fillId="0" borderId="0">
      <protection locked="0"/>
    </xf>
    <xf numFmtId="0" fontId="28" fillId="0" borderId="0">
      <protection locked="0"/>
    </xf>
    <xf numFmtId="0" fontId="70" fillId="0" borderId="0"/>
    <xf numFmtId="0" fontId="28" fillId="0" borderId="0"/>
    <xf numFmtId="216" fontId="41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185" fontId="28" fillId="0" borderId="0" applyNumberFormat="0" applyFont="0" applyFill="0" applyBorder="0" applyProtection="0">
      <alignment vertical="center"/>
    </xf>
    <xf numFmtId="38" fontId="28" fillId="26" borderId="0" applyFill="0" applyBorder="0" applyProtection="0">
      <alignment horizontal="right"/>
    </xf>
    <xf numFmtId="40" fontId="28" fillId="0" borderId="31"/>
    <xf numFmtId="217" fontId="38" fillId="0" borderId="0" applyFont="0" applyFill="0" applyBorder="0" applyAlignment="0" applyProtection="0">
      <alignment textRotation="255"/>
    </xf>
    <xf numFmtId="218" fontId="38" fillId="0" borderId="0" applyFont="0" applyFill="0" applyBorder="0" applyAlignment="0" applyProtection="0">
      <alignment textRotation="255"/>
    </xf>
    <xf numFmtId="219" fontId="38" fillId="0" borderId="0" applyFont="0" applyFill="0" applyBorder="0" applyAlignment="0" applyProtection="0">
      <alignment textRotation="255"/>
    </xf>
    <xf numFmtId="0" fontId="36" fillId="0" borderId="0"/>
    <xf numFmtId="42" fontId="32" fillId="0" borderId="0" applyFont="0" applyFill="0" applyBorder="0" applyAlignment="0" applyProtection="0">
      <alignment vertical="center"/>
    </xf>
    <xf numFmtId="0" fontId="28" fillId="0" borderId="0">
      <protection locked="0"/>
    </xf>
    <xf numFmtId="0" fontId="32" fillId="0" borderId="0">
      <alignment vertical="center"/>
    </xf>
    <xf numFmtId="0" fontId="38" fillId="0" borderId="0"/>
    <xf numFmtId="0" fontId="37" fillId="0" borderId="0"/>
    <xf numFmtId="0" fontId="32" fillId="0" borderId="0"/>
    <xf numFmtId="0" fontId="38" fillId="0" borderId="0"/>
    <xf numFmtId="0" fontId="38" fillId="0" borderId="0" applyProtection="0"/>
    <xf numFmtId="0" fontId="89" fillId="0" borderId="13">
      <protection locked="0"/>
    </xf>
    <xf numFmtId="0" fontId="28" fillId="0" borderId="0">
      <protection locked="0"/>
    </xf>
    <xf numFmtId="0" fontId="28" fillId="0" borderId="0">
      <protection locked="0"/>
    </xf>
    <xf numFmtId="38" fontId="28" fillId="0" borderId="0"/>
    <xf numFmtId="183" fontId="30" fillId="0" borderId="0">
      <protection locked="0"/>
    </xf>
    <xf numFmtId="183" fontId="30" fillId="0" borderId="0">
      <protection locked="0"/>
    </xf>
    <xf numFmtId="0" fontId="31" fillId="0" borderId="0" applyFont="0" applyFill="0" applyBorder="0" applyAlignment="0" applyProtection="0"/>
    <xf numFmtId="183" fontId="30" fillId="0" borderId="0">
      <protection locked="0"/>
    </xf>
    <xf numFmtId="183" fontId="30" fillId="0" borderId="0">
      <protection locked="0"/>
    </xf>
    <xf numFmtId="0" fontId="33" fillId="0" borderId="0"/>
    <xf numFmtId="183" fontId="30" fillId="0" borderId="0">
      <protection locked="0"/>
    </xf>
    <xf numFmtId="183" fontId="30" fillId="0" borderId="0">
      <protection locked="0"/>
    </xf>
    <xf numFmtId="41" fontId="3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28" fillId="0" borderId="0" applyAlignment="0"/>
    <xf numFmtId="0" fontId="28" fillId="0" borderId="0" applyAlignment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32" fillId="0" borderId="0"/>
    <xf numFmtId="0" fontId="28" fillId="0" borderId="0"/>
    <xf numFmtId="41" fontId="28" fillId="0" borderId="0" applyFont="0" applyFill="0" applyBorder="0" applyAlignment="0" applyProtection="0"/>
    <xf numFmtId="0" fontId="28" fillId="0" borderId="0"/>
    <xf numFmtId="185" fontId="28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9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2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15" fontId="32" fillId="0" borderId="0" applyFont="0" applyFill="0" applyBorder="0" applyAlignment="0" applyProtection="0"/>
    <xf numFmtId="20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15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28" fillId="0" borderId="0" applyAlignment="0"/>
    <xf numFmtId="0" fontId="32" fillId="0" borderId="0"/>
    <xf numFmtId="41" fontId="32" fillId="0" borderId="0" applyFont="0" applyFill="0" applyBorder="0" applyAlignment="0" applyProtection="0"/>
    <xf numFmtId="0" fontId="97" fillId="0" borderId="0">
      <alignment vertical="center"/>
    </xf>
    <xf numFmtId="0" fontId="32" fillId="0" borderId="0"/>
    <xf numFmtId="0" fontId="32" fillId="0" borderId="0"/>
    <xf numFmtId="0" fontId="32" fillId="0" borderId="0"/>
    <xf numFmtId="22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224" fontId="28" fillId="0" borderId="0" applyFont="0" applyFill="0" applyBorder="0" applyAlignment="0" applyProtection="0"/>
    <xf numFmtId="225" fontId="28" fillId="0" borderId="0" applyFill="0" applyBorder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3" fontId="70" fillId="0" borderId="10"/>
    <xf numFmtId="24" fontId="98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226" fontId="98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202" fontId="98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226" fontId="98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202" fontId="98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38" fontId="28" fillId="0" borderId="26">
      <alignment horizontal="right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1" fillId="0" borderId="0"/>
    <xf numFmtId="0" fontId="59" fillId="0" borderId="0"/>
    <xf numFmtId="0" fontId="59" fillId="0" borderId="0"/>
    <xf numFmtId="0" fontId="38" fillId="0" borderId="0" applyFont="0" applyFill="0" applyBorder="0" applyAlignment="0" applyProtection="0"/>
    <xf numFmtId="0" fontId="33" fillId="0" borderId="0"/>
    <xf numFmtId="0" fontId="31" fillId="0" borderId="0"/>
    <xf numFmtId="0" fontId="38" fillId="0" borderId="0" applyFont="0" applyFill="0" applyBorder="0" applyAlignment="0" applyProtection="0"/>
    <xf numFmtId="0" fontId="33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2" fillId="0" borderId="0"/>
    <xf numFmtId="0" fontId="38" fillId="0" borderId="0" applyFont="0" applyFill="0" applyBorder="0" applyAlignment="0" applyProtection="0"/>
    <xf numFmtId="224" fontId="99" fillId="0" borderId="0" applyFont="0" applyFill="0" applyBorder="0" applyAlignment="0" applyProtection="0"/>
    <xf numFmtId="0" fontId="100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3" fillId="0" borderId="0"/>
    <xf numFmtId="0" fontId="31" fillId="0" borderId="0"/>
    <xf numFmtId="0" fontId="59" fillId="0" borderId="0"/>
    <xf numFmtId="0" fontId="59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59" fillId="0" borderId="0"/>
    <xf numFmtId="0" fontId="3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5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227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31" fillId="0" borderId="0"/>
    <xf numFmtId="0" fontId="59" fillId="0" borderId="0"/>
    <xf numFmtId="0" fontId="33" fillId="0" borderId="0"/>
    <xf numFmtId="0" fontId="59" fillId="0" borderId="0"/>
    <xf numFmtId="0" fontId="31" fillId="0" borderId="0"/>
    <xf numFmtId="0" fontId="31" fillId="0" borderId="0"/>
    <xf numFmtId="0" fontId="31" fillId="0" borderId="0"/>
    <xf numFmtId="0" fontId="59" fillId="0" borderId="0"/>
    <xf numFmtId="0" fontId="59" fillId="0" borderId="0"/>
    <xf numFmtId="0" fontId="31" fillId="0" borderId="0"/>
    <xf numFmtId="0" fontId="59" fillId="0" borderId="0"/>
    <xf numFmtId="0" fontId="31" fillId="0" borderId="0"/>
    <xf numFmtId="0" fontId="59" fillId="0" borderId="0"/>
    <xf numFmtId="0" fontId="31" fillId="0" borderId="0"/>
    <xf numFmtId="0" fontId="59" fillId="0" borderId="0"/>
    <xf numFmtId="0" fontId="33" fillId="0" borderId="0"/>
    <xf numFmtId="0" fontId="31" fillId="0" borderId="0"/>
    <xf numFmtId="0" fontId="31" fillId="0" borderId="0"/>
    <xf numFmtId="0" fontId="5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9" fillId="0" borderId="0">
      <protection locked="0"/>
    </xf>
    <xf numFmtId="228" fontId="89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3" fontId="70" fillId="0" borderId="10"/>
    <xf numFmtId="3" fontId="70" fillId="0" borderId="10"/>
    <xf numFmtId="0" fontId="101" fillId="0" borderId="0" applyFont="0" applyFill="0" applyBorder="0" applyAlignment="0" applyProtection="0"/>
    <xf numFmtId="0" fontId="37" fillId="0" borderId="0">
      <alignment horizontal="center" vertical="center"/>
    </xf>
    <xf numFmtId="3" fontId="102" fillId="0" borderId="49">
      <alignment horizontal="right" vertical="center"/>
    </xf>
    <xf numFmtId="0" fontId="37" fillId="0" borderId="0">
      <alignment horizontal="center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103" fillId="0" borderId="0">
      <alignment vertical="center"/>
    </xf>
    <xf numFmtId="183" fontId="98" fillId="0" borderId="0">
      <protection locked="0"/>
    </xf>
    <xf numFmtId="229" fontId="32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98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229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0" fontId="27" fillId="0" borderId="0" applyFont="0" applyFill="0" applyBorder="0" applyAlignment="0" applyProtection="0"/>
    <xf numFmtId="2" fontId="102" fillId="0" borderId="49">
      <alignment horizontal="right" vertical="center"/>
    </xf>
    <xf numFmtId="0" fontId="28" fillId="0" borderId="21">
      <alignment horizont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2" fontId="102" fillId="0" borderId="49">
      <alignment horizontal="right"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9" fillId="0" borderId="0">
      <protection locked="0"/>
    </xf>
    <xf numFmtId="0" fontId="37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9" fontId="28" fillId="0" borderId="0">
      <protection locked="0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0"/>
    <xf numFmtId="177" fontId="105" fillId="0" borderId="10">
      <alignment vertical="center"/>
    </xf>
    <xf numFmtId="177" fontId="105" fillId="0" borderId="10">
      <alignment vertical="center"/>
    </xf>
    <xf numFmtId="177" fontId="106" fillId="0" borderId="10">
      <alignment vertical="center"/>
    </xf>
    <xf numFmtId="216" fontId="64" fillId="0" borderId="0" applyFont="0" applyFill="0" applyBorder="0" applyAlignment="0" applyProtection="0"/>
    <xf numFmtId="230" fontId="64" fillId="0" borderId="0" applyFont="0" applyFill="0" applyBorder="0" applyAlignment="0" applyProtection="0"/>
    <xf numFmtId="220" fontId="107" fillId="0" borderId="10">
      <alignment horizontal="center" vertical="center"/>
    </xf>
    <xf numFmtId="220" fontId="107" fillId="0" borderId="10">
      <alignment horizontal="center" vertical="center"/>
    </xf>
    <xf numFmtId="183" fontId="89" fillId="0" borderId="0">
      <protection locked="0"/>
    </xf>
    <xf numFmtId="183" fontId="98" fillId="0" borderId="0">
      <protection locked="0"/>
    </xf>
    <xf numFmtId="183" fontId="89" fillId="0" borderId="0">
      <protection locked="0"/>
    </xf>
    <xf numFmtId="183" fontId="98" fillId="0" borderId="0">
      <protection locked="0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183" fontId="98" fillId="0" borderId="0">
      <protection locked="0"/>
    </xf>
    <xf numFmtId="229" fontId="32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98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89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229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98" fillId="0" borderId="0">
      <protection locked="0"/>
    </xf>
    <xf numFmtId="229" fontId="32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229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108" fillId="0" borderId="0" applyFont="0" applyFill="0" applyBorder="0" applyAlignment="0" applyProtection="0"/>
    <xf numFmtId="224" fontId="94" fillId="0" borderId="0" applyFont="0" applyFill="0" applyBorder="0" applyAlignment="0" applyProtection="0"/>
    <xf numFmtId="231" fontId="27" fillId="0" borderId="0" applyFont="0" applyFill="0" applyBorder="0" applyAlignment="0" applyProtection="0"/>
    <xf numFmtId="224" fontId="109" fillId="0" borderId="0" applyFont="0" applyFill="0" applyBorder="0" applyAlignment="0" applyProtection="0"/>
    <xf numFmtId="37" fontId="110" fillId="0" borderId="0" applyFont="0" applyFill="0" applyBorder="0" applyAlignment="0" applyProtection="0"/>
    <xf numFmtId="42" fontId="109" fillId="0" borderId="0" applyFont="0" applyFill="0" applyBorder="0" applyAlignment="0" applyProtection="0"/>
    <xf numFmtId="0" fontId="27" fillId="0" borderId="0" applyFont="0" applyFill="0" applyBorder="0" applyAlignment="0" applyProtection="0"/>
    <xf numFmtId="232" fontId="94" fillId="0" borderId="0" applyFont="0" applyFill="0" applyBorder="0" applyAlignment="0" applyProtection="0"/>
    <xf numFmtId="233" fontId="27" fillId="0" borderId="0" applyFont="0" applyFill="0" applyBorder="0" applyAlignment="0" applyProtection="0"/>
    <xf numFmtId="232" fontId="109" fillId="0" borderId="0" applyFont="0" applyFill="0" applyBorder="0" applyAlignment="0" applyProtection="0"/>
    <xf numFmtId="37" fontId="110" fillId="0" borderId="0" applyFont="0" applyFill="0" applyBorder="0" applyAlignment="0" applyProtection="0"/>
    <xf numFmtId="44" fontId="109" fillId="0" borderId="0" applyFont="0" applyFill="0" applyBorder="0" applyAlignment="0" applyProtection="0"/>
    <xf numFmtId="183" fontId="89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234" fontId="89" fillId="0" borderId="0">
      <protection locked="0"/>
    </xf>
    <xf numFmtId="183" fontId="98" fillId="0" borderId="0">
      <protection locked="0"/>
    </xf>
    <xf numFmtId="229" fontId="32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229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98" fillId="0" borderId="0">
      <protection locked="0"/>
    </xf>
    <xf numFmtId="229" fontId="32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229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108" fillId="0" borderId="0" applyFont="0" applyFill="0" applyBorder="0" applyAlignment="0" applyProtection="0"/>
    <xf numFmtId="185" fontId="94" fillId="0" borderId="0" applyFont="0" applyFill="0" applyBorder="0" applyAlignment="0" applyProtection="0"/>
    <xf numFmtId="235" fontId="32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09" fillId="0" borderId="0" applyFont="0" applyFill="0" applyBorder="0" applyAlignment="0" applyProtection="0"/>
    <xf numFmtId="37" fontId="110" fillId="0" borderId="0" applyFont="0" applyFill="0" applyBorder="0" applyAlignment="0" applyProtection="0"/>
    <xf numFmtId="41" fontId="109" fillId="0" borderId="0" applyFont="0" applyFill="0" applyBorder="0" applyAlignment="0" applyProtection="0"/>
    <xf numFmtId="0" fontId="27" fillId="0" borderId="0" applyFont="0" applyFill="0" applyBorder="0" applyAlignment="0" applyProtection="0"/>
    <xf numFmtId="201" fontId="94" fillId="0" borderId="0" applyFont="0" applyFill="0" applyBorder="0" applyAlignment="0" applyProtection="0"/>
    <xf numFmtId="236" fontId="32" fillId="0" borderId="0" applyFont="0" applyFill="0" applyBorder="0" applyAlignment="0" applyProtection="0"/>
    <xf numFmtId="201" fontId="109" fillId="0" borderId="0" applyFont="0" applyFill="0" applyBorder="0" applyAlignment="0" applyProtection="0"/>
    <xf numFmtId="37" fontId="110" fillId="0" borderId="0" applyFont="0" applyFill="0" applyBorder="0" applyAlignment="0" applyProtection="0"/>
    <xf numFmtId="43" fontId="109" fillId="0" borderId="0" applyFont="0" applyFill="0" applyBorder="0" applyAlignment="0" applyProtection="0"/>
    <xf numFmtId="4" fontId="89" fillId="0" borderId="0">
      <protection locked="0"/>
    </xf>
    <xf numFmtId="237" fontId="89" fillId="0" borderId="0">
      <protection locked="0"/>
    </xf>
    <xf numFmtId="0" fontId="31" fillId="26" borderId="0" applyBorder="0" applyAlignment="0" applyProtection="0"/>
    <xf numFmtId="0" fontId="13" fillId="3" borderId="0" applyNumberFormat="0" applyBorder="0" applyAlignment="0" applyProtection="0">
      <alignment vertical="center"/>
    </xf>
    <xf numFmtId="0" fontId="111" fillId="0" borderId="0"/>
    <xf numFmtId="49" fontId="112" fillId="27" borderId="0" applyBorder="0">
      <alignment horizontal="right"/>
    </xf>
    <xf numFmtId="224" fontId="28" fillId="0" borderId="0" applyFont="0" applyFill="0" applyBorder="0" applyAlignment="0" applyProtection="0"/>
    <xf numFmtId="183" fontId="89" fillId="0" borderId="0">
      <protection locked="0"/>
    </xf>
    <xf numFmtId="183" fontId="98" fillId="0" borderId="0">
      <protection locked="0"/>
    </xf>
    <xf numFmtId="183" fontId="98" fillId="0" borderId="0">
      <protection locked="0"/>
    </xf>
    <xf numFmtId="229" fontId="32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229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27" fillId="0" borderId="0"/>
    <xf numFmtId="0" fontId="94" fillId="0" borderId="0"/>
    <xf numFmtId="37" fontId="94" fillId="0" borderId="0" applyFill="0"/>
    <xf numFmtId="0" fontId="6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110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65" fillId="0" borderId="0"/>
    <xf numFmtId="0" fontId="109" fillId="0" borderId="0"/>
    <xf numFmtId="181" fontId="103" fillId="0" borderId="0" applyFill="0" applyBorder="0" applyAlignment="0"/>
    <xf numFmtId="238" fontId="107" fillId="0" borderId="0" applyFill="0" applyBorder="0" applyAlignment="0"/>
    <xf numFmtId="239" fontId="28" fillId="0" borderId="0" applyFill="0" applyBorder="0" applyAlignment="0"/>
    <xf numFmtId="0" fontId="12" fillId="20" borderId="1" applyNumberFormat="0" applyAlignment="0" applyProtection="0">
      <alignment vertical="center"/>
    </xf>
    <xf numFmtId="0" fontId="98" fillId="0" borderId="0"/>
    <xf numFmtId="0" fontId="31" fillId="0" borderId="0" applyFont="0" applyFill="0" applyBorder="0" applyAlignment="0" applyProtection="0"/>
    <xf numFmtId="0" fontId="16" fillId="23" borderId="3" applyNumberFormat="0" applyAlignment="0" applyProtection="0">
      <alignment vertical="center"/>
    </xf>
    <xf numFmtId="0" fontId="89" fillId="0" borderId="13">
      <protection locked="0"/>
    </xf>
    <xf numFmtId="183" fontId="89" fillId="0" borderId="0">
      <protection locked="0"/>
    </xf>
    <xf numFmtId="183" fontId="98" fillId="0" borderId="0">
      <protection locked="0"/>
    </xf>
    <xf numFmtId="0" fontId="112" fillId="30" borderId="10">
      <alignment horizontal="center"/>
    </xf>
    <xf numFmtId="0" fontId="113" fillId="28" borderId="64">
      <alignment horizontal="center" wrapText="1"/>
    </xf>
    <xf numFmtId="0" fontId="114" fillId="31" borderId="72" applyNumberFormat="0" applyBorder="0" applyAlignment="0">
      <alignment horizontal="left" wrapText="1"/>
    </xf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240" fontId="28" fillId="0" borderId="0">
      <protection locked="0"/>
    </xf>
    <xf numFmtId="240" fontId="28" fillId="0" borderId="0">
      <protection locked="0"/>
    </xf>
    <xf numFmtId="240" fontId="28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4" fontId="89" fillId="0" borderId="0">
      <protection locked="0"/>
    </xf>
    <xf numFmtId="241" fontId="32" fillId="0" borderId="0"/>
    <xf numFmtId="241" fontId="32" fillId="0" borderId="0"/>
    <xf numFmtId="241" fontId="32" fillId="0" borderId="0"/>
    <xf numFmtId="3" fontId="115" fillId="0" borderId="0" applyFont="0" applyFill="0" applyBorder="0" applyAlignment="0" applyProtection="0"/>
    <xf numFmtId="0" fontId="111" fillId="27" borderId="0"/>
    <xf numFmtId="0" fontId="116" fillId="27" borderId="0" applyNumberFormat="0" applyFill="0" applyBorder="0"/>
    <xf numFmtId="0" fontId="117" fillId="27" borderId="0" applyNumberFormat="0" applyFill="0" applyBorder="0"/>
    <xf numFmtId="0" fontId="118" fillId="27" borderId="0" applyNumberFormat="0" applyFill="0" applyBorder="0"/>
    <xf numFmtId="0" fontId="98" fillId="0" borderId="0" applyNumberFormat="0" applyAlignment="0">
      <alignment horizontal="left"/>
    </xf>
    <xf numFmtId="0" fontId="119" fillId="30" borderId="73" applyFont="0" applyBorder="0">
      <alignment horizontal="centerContinuous" vertical="center"/>
    </xf>
    <xf numFmtId="229" fontId="73" fillId="27" borderId="28" applyBorder="0"/>
    <xf numFmtId="0" fontId="2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0" fontId="89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2" fontId="28" fillId="0" borderId="0">
      <protection locked="0"/>
    </xf>
    <xf numFmtId="243" fontId="115" fillId="0" borderId="0" applyFont="0" applyFill="0" applyBorder="0" applyAlignment="0" applyProtection="0"/>
    <xf numFmtId="0" fontId="98" fillId="0" borderId="0"/>
    <xf numFmtId="0" fontId="108" fillId="0" borderId="0"/>
    <xf numFmtId="0" fontId="31" fillId="0" borderId="0"/>
    <xf numFmtId="240" fontId="28" fillId="0" borderId="0">
      <protection locked="0"/>
    </xf>
    <xf numFmtId="211" fontId="28" fillId="0" borderId="0">
      <protection locked="0"/>
    </xf>
    <xf numFmtId="240" fontId="28" fillId="0" borderId="0">
      <protection locked="0"/>
    </xf>
    <xf numFmtId="0" fontId="31" fillId="28" borderId="74" applyBorder="0"/>
    <xf numFmtId="244" fontId="31" fillId="28" borderId="75" applyBorder="0">
      <alignment horizontal="center"/>
    </xf>
    <xf numFmtId="245" fontId="32" fillId="0" borderId="0"/>
    <xf numFmtId="245" fontId="32" fillId="0" borderId="0"/>
    <xf numFmtId="245" fontId="32" fillId="0" borderId="0"/>
    <xf numFmtId="0" fontId="111" fillId="0" borderId="0" applyFill="0" applyBorder="0">
      <alignment horizontal="centerContinuous"/>
    </xf>
    <xf numFmtId="246" fontId="111" fillId="0" borderId="0" applyFill="0" applyBorder="0">
      <alignment horizontal="centerContinuous"/>
    </xf>
    <xf numFmtId="247" fontId="89" fillId="0" borderId="0">
      <protection locked="0"/>
    </xf>
    <xf numFmtId="248" fontId="89" fillId="0" borderId="0">
      <protection locked="0"/>
    </xf>
    <xf numFmtId="0" fontId="98" fillId="0" borderId="0" applyNumberFormat="0" applyAlignment="0">
      <alignment horizontal="left"/>
    </xf>
    <xf numFmtId="0" fontId="3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98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0" fontId="73" fillId="27" borderId="0"/>
    <xf numFmtId="240" fontId="28" fillId="0" borderId="0">
      <protection locked="0"/>
    </xf>
    <xf numFmtId="249" fontId="28" fillId="0" borderId="0">
      <protection locked="0"/>
    </xf>
    <xf numFmtId="240" fontId="28" fillId="0" borderId="0">
      <protection locked="0"/>
    </xf>
    <xf numFmtId="250" fontId="28" fillId="0" borderId="0"/>
    <xf numFmtId="0" fontId="24" fillId="4" borderId="0" applyNumberFormat="0" applyBorder="0" applyAlignment="0" applyProtection="0">
      <alignment vertical="center"/>
    </xf>
    <xf numFmtId="38" fontId="98" fillId="27" borderId="0" applyNumberFormat="0" applyBorder="0" applyAlignment="0" applyProtection="0"/>
    <xf numFmtId="3" fontId="44" fillId="0" borderId="58">
      <alignment horizontal="right" vertical="center"/>
    </xf>
    <xf numFmtId="4" fontId="44" fillId="0" borderId="58">
      <alignment horizontal="right" vertical="center"/>
    </xf>
    <xf numFmtId="0" fontId="120" fillId="0" borderId="0" applyAlignment="0">
      <alignment horizontal="right"/>
    </xf>
    <xf numFmtId="0" fontId="121" fillId="0" borderId="0"/>
    <xf numFmtId="0" fontId="122" fillId="0" borderId="0"/>
    <xf numFmtId="0" fontId="98" fillId="0" borderId="0">
      <alignment horizontal="left"/>
    </xf>
    <xf numFmtId="0" fontId="123" fillId="32" borderId="36" applyBorder="0" applyAlignment="0"/>
    <xf numFmtId="0" fontId="76" fillId="0" borderId="0" applyNumberFormat="0" applyFill="0" applyBorder="0" applyAlignment="0" applyProtection="0"/>
    <xf numFmtId="0" fontId="123" fillId="32" borderId="76" applyBorder="0" applyAlignment="0"/>
    <xf numFmtId="0" fontId="75" fillId="0" borderId="0" applyNumberFormat="0" applyFill="0" applyBorder="0" applyAlignment="0" applyProtection="0"/>
    <xf numFmtId="0" fontId="124" fillId="28" borderId="77">
      <alignment horizontal="left"/>
    </xf>
    <xf numFmtId="0" fontId="125" fillId="27" borderId="0" applyNumberFormat="0" applyFill="0" applyBorder="0"/>
    <xf numFmtId="0" fontId="125" fillId="27" borderId="0" applyNumberFormat="0" applyFill="0" applyBorder="0"/>
    <xf numFmtId="0" fontId="23" fillId="0" borderId="0" applyNumberFormat="0" applyFill="0" applyBorder="0" applyAlignment="0" applyProtection="0">
      <alignment vertical="center"/>
    </xf>
    <xf numFmtId="240" fontId="28" fillId="0" borderId="0">
      <protection locked="0"/>
    </xf>
    <xf numFmtId="251" fontId="28" fillId="0" borderId="0">
      <protection locked="0"/>
    </xf>
    <xf numFmtId="183" fontId="77" fillId="0" borderId="0">
      <protection locked="0"/>
    </xf>
    <xf numFmtId="240" fontId="28" fillId="0" borderId="0">
      <protection locked="0"/>
    </xf>
    <xf numFmtId="251" fontId="28" fillId="0" borderId="0">
      <protection locked="0"/>
    </xf>
    <xf numFmtId="183" fontId="77" fillId="0" borderId="0">
      <protection locked="0"/>
    </xf>
    <xf numFmtId="12" fontId="31" fillId="26" borderId="78" applyNumberFormat="0" applyBorder="0" applyAlignment="0" applyProtection="0">
      <alignment horizontal="center"/>
    </xf>
    <xf numFmtId="224" fontId="28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227" fontId="33" fillId="0" borderId="0" applyFont="0" applyFill="0" applyBorder="0" applyAlignment="0" applyProtection="0"/>
    <xf numFmtId="0" fontId="31" fillId="29" borderId="2" applyBorder="0">
      <protection locked="0"/>
    </xf>
    <xf numFmtId="10" fontId="98" fillId="28" borderId="10" applyNumberFormat="0" applyBorder="0" applyAlignment="0" applyProtection="0"/>
    <xf numFmtId="0" fontId="31" fillId="29" borderId="2" applyBorder="0">
      <protection locked="0"/>
    </xf>
    <xf numFmtId="0" fontId="31" fillId="29" borderId="2" applyBorder="0">
      <protection locked="0"/>
    </xf>
    <xf numFmtId="0" fontId="31" fillId="29" borderId="2" applyBorder="0">
      <protection locked="0"/>
    </xf>
    <xf numFmtId="244" fontId="31" fillId="29" borderId="77" applyBorder="0">
      <alignment horizontal="center"/>
      <protection locked="0"/>
    </xf>
    <xf numFmtId="12" fontId="31" fillId="29" borderId="77" applyBorder="0">
      <alignment horizontal="center"/>
      <protection locked="0"/>
    </xf>
    <xf numFmtId="0" fontId="121" fillId="29" borderId="79">
      <alignment horizontal="center" vertical="center"/>
      <protection locked="0"/>
    </xf>
    <xf numFmtId="229" fontId="73" fillId="28" borderId="0" applyBorder="0">
      <protection locked="0"/>
    </xf>
    <xf numFmtId="15" fontId="73" fillId="28" borderId="0" applyBorder="0">
      <protection locked="0"/>
    </xf>
    <xf numFmtId="49" fontId="73" fillId="28" borderId="0" applyBorder="0">
      <protection locked="0"/>
    </xf>
    <xf numFmtId="49" fontId="73" fillId="28" borderId="34" applyNumberFormat="0" applyBorder="0"/>
    <xf numFmtId="0" fontId="111" fillId="28" borderId="77" applyBorder="0">
      <alignment horizontal="left"/>
    </xf>
    <xf numFmtId="0" fontId="111" fillId="29" borderId="0">
      <alignment horizontal="left"/>
    </xf>
    <xf numFmtId="0" fontId="32" fillId="0" borderId="56">
      <protection locked="0"/>
    </xf>
    <xf numFmtId="0" fontId="17" fillId="0" borderId="4" applyNumberFormat="0" applyFill="0" applyAlignment="0" applyProtection="0">
      <alignment vertical="center"/>
    </xf>
    <xf numFmtId="204" fontId="79" fillId="0" borderId="0">
      <alignment horizontal="left"/>
    </xf>
    <xf numFmtId="0" fontId="98" fillId="0" borderId="56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6" fontId="127" fillId="0" borderId="0">
      <alignment horizontal="centerContinuous" vertical="center"/>
    </xf>
    <xf numFmtId="0" fontId="14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252" fontId="98" fillId="0" borderId="0"/>
    <xf numFmtId="253" fontId="38" fillId="0" borderId="0"/>
    <xf numFmtId="254" fontId="107" fillId="0" borderId="0"/>
    <xf numFmtId="255" fontId="28" fillId="0" borderId="0"/>
    <xf numFmtId="0" fontId="32" fillId="21" borderId="2" applyNumberFormat="0" applyFont="0" applyAlignment="0" applyProtection="0">
      <alignment vertical="center"/>
    </xf>
    <xf numFmtId="256" fontId="32" fillId="0" borderId="0">
      <alignment vertical="center"/>
    </xf>
    <xf numFmtId="0" fontId="25" fillId="20" borderId="9" applyNumberFormat="0" applyAlignment="0" applyProtection="0">
      <alignment vertical="center"/>
    </xf>
    <xf numFmtId="257" fontId="121" fillId="28" borderId="79">
      <alignment horizontal="center"/>
    </xf>
    <xf numFmtId="0" fontId="31" fillId="27" borderId="77" applyBorder="0">
      <alignment horizontal="center"/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0" fontId="89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258" fontId="28" fillId="0" borderId="0">
      <protection locked="0"/>
    </xf>
    <xf numFmtId="0" fontId="79" fillId="27" borderId="0"/>
    <xf numFmtId="259" fontId="128" fillId="0" borderId="18">
      <alignment vertical="center"/>
    </xf>
    <xf numFmtId="0" fontId="33" fillId="0" borderId="0"/>
    <xf numFmtId="0" fontId="129" fillId="27" borderId="0"/>
    <xf numFmtId="257" fontId="31" fillId="0" borderId="0"/>
    <xf numFmtId="30" fontId="98" fillId="0" borderId="0" applyNumberFormat="0" applyFill="0" applyBorder="0" applyAlignment="0" applyProtection="0">
      <alignment horizontal="left"/>
    </xf>
    <xf numFmtId="49" fontId="130" fillId="27" borderId="0" applyBorder="0">
      <alignment horizontal="centerContinuous"/>
    </xf>
    <xf numFmtId="185" fontId="31" fillId="0" borderId="0" applyFont="0" applyFill="0" applyBorder="0" applyAlignment="0" applyProtection="0"/>
    <xf numFmtId="260" fontId="131" fillId="0" borderId="37" applyFont="0" applyFill="0" applyBorder="0" applyAlignment="0" applyProtection="0">
      <alignment horizontal="center" vertical="center"/>
    </xf>
    <xf numFmtId="0" fontId="98" fillId="0" borderId="0"/>
    <xf numFmtId="0" fontId="132" fillId="27" borderId="0" applyProtection="0">
      <alignment horizontal="centerContinuous" vertical="center"/>
      <protection hidden="1"/>
    </xf>
    <xf numFmtId="0" fontId="31" fillId="27" borderId="77" applyBorder="0">
      <alignment horizontal="center"/>
    </xf>
    <xf numFmtId="40" fontId="98" fillId="0" borderId="0" applyBorder="0">
      <alignment horizontal="right"/>
    </xf>
    <xf numFmtId="40" fontId="85" fillId="0" borderId="0" applyBorder="0">
      <alignment horizontal="right"/>
    </xf>
    <xf numFmtId="0" fontId="31" fillId="27" borderId="77" applyBorder="0">
      <alignment horizontal="center"/>
    </xf>
    <xf numFmtId="42" fontId="32" fillId="0" borderId="0" applyFont="0" applyFill="0" applyBorder="0" applyAlignment="0" applyProtection="0"/>
    <xf numFmtId="205" fontId="86" fillId="0" borderId="0">
      <alignment horizontal="center"/>
    </xf>
    <xf numFmtId="0" fontId="133" fillId="27" borderId="0">
      <alignment horizontal="centerContinuous"/>
    </xf>
    <xf numFmtId="0" fontId="98" fillId="0" borderId="0" applyFill="0" applyBorder="0" applyProtection="0">
      <alignment horizontal="centerContinuous" vertical="center"/>
    </xf>
    <xf numFmtId="0" fontId="98" fillId="26" borderId="0" applyFill="0" applyBorder="0" applyProtection="0">
      <alignment horizontal="center" vertical="center"/>
    </xf>
    <xf numFmtId="0" fontId="133" fillId="27" borderId="0">
      <alignment horizontal="centerContinuous"/>
    </xf>
    <xf numFmtId="0" fontId="133" fillId="27" borderId="0">
      <alignment horizontal="centerContinuous"/>
    </xf>
    <xf numFmtId="0" fontId="133" fillId="27" borderId="0">
      <alignment horizontal="centerContinuous"/>
    </xf>
    <xf numFmtId="0" fontId="111" fillId="0" borderId="0" applyFill="0" applyBorder="0">
      <alignment horizontal="centerContinuous"/>
    </xf>
    <xf numFmtId="261" fontId="111" fillId="0" borderId="0" applyFill="0" applyBorder="0">
      <alignment horizontal="centerContinuous"/>
    </xf>
    <xf numFmtId="240" fontId="28" fillId="0" borderId="80">
      <protection locked="0"/>
    </xf>
    <xf numFmtId="251" fontId="28" fillId="0" borderId="80">
      <protection locked="0"/>
    </xf>
    <xf numFmtId="240" fontId="28" fillId="0" borderId="80">
      <protection locked="0"/>
    </xf>
    <xf numFmtId="229" fontId="112" fillId="27" borderId="0"/>
    <xf numFmtId="49" fontId="134" fillId="27" borderId="0" applyBorder="0">
      <alignment horizontal="right"/>
    </xf>
    <xf numFmtId="262" fontId="31" fillId="0" borderId="0" applyFont="0" applyFill="0" applyBorder="0" applyAlignment="0" applyProtection="0"/>
    <xf numFmtId="263" fontId="3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35" fillId="0" borderId="0">
      <protection locked="0"/>
    </xf>
    <xf numFmtId="222" fontId="136" fillId="0" borderId="18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264" fontId="107" fillId="0" borderId="10" applyNumberFormat="0" applyBorder="0" applyAlignment="0">
      <alignment horizontal="center" vertical="center"/>
    </xf>
    <xf numFmtId="184" fontId="137" fillId="0" borderId="18">
      <alignment vertical="center"/>
    </xf>
    <xf numFmtId="184" fontId="137" fillId="0" borderId="18">
      <alignment vertical="center"/>
    </xf>
    <xf numFmtId="264" fontId="107" fillId="0" borderId="10" applyNumberFormat="0" applyBorder="0" applyAlignment="0">
      <alignment horizontal="center" vertical="center"/>
    </xf>
    <xf numFmtId="264" fontId="107" fillId="0" borderId="10" applyNumberFormat="0" applyBorder="0" applyAlignment="0">
      <alignment horizontal="center" vertical="center"/>
    </xf>
    <xf numFmtId="264" fontId="107" fillId="0" borderId="10" applyNumberFormat="0" applyBorder="0" applyAlignment="0">
      <alignment horizontal="center" vertical="center"/>
    </xf>
    <xf numFmtId="0" fontId="12" fillId="20" borderId="1" applyNumberFormat="0" applyAlignment="0" applyProtection="0">
      <alignment vertical="center"/>
    </xf>
    <xf numFmtId="40" fontId="32" fillId="0" borderId="0">
      <protection locked="0"/>
    </xf>
    <xf numFmtId="40" fontId="32" fillId="0" borderId="0">
      <protection locked="0"/>
    </xf>
    <xf numFmtId="0" fontId="98" fillId="0" borderId="0">
      <protection locked="0"/>
    </xf>
    <xf numFmtId="0" fontId="98" fillId="0" borderId="0">
      <protection locked="0"/>
    </xf>
    <xf numFmtId="0" fontId="138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265" fontId="32" fillId="0" borderId="0"/>
    <xf numFmtId="0" fontId="139" fillId="0" borderId="18">
      <alignment horizontal="center" vertical="center"/>
    </xf>
    <xf numFmtId="0" fontId="98" fillId="0" borderId="18">
      <alignment horizontal="center" vertical="center"/>
    </xf>
    <xf numFmtId="0" fontId="8" fillId="0" borderId="0"/>
    <xf numFmtId="0" fontId="32" fillId="0" borderId="0">
      <protection locked="0"/>
    </xf>
    <xf numFmtId="0" fontId="13" fillId="3" borderId="0" applyNumberFormat="0" applyBorder="0" applyAlignment="0" applyProtection="0">
      <alignment vertical="center"/>
    </xf>
    <xf numFmtId="0" fontId="98" fillId="0" borderId="0">
      <protection locked="0"/>
    </xf>
    <xf numFmtId="49" fontId="32" fillId="0" borderId="0" applyFont="0" applyFill="0" applyBorder="0" applyAlignment="0" applyProtection="0"/>
    <xf numFmtId="3" fontId="59" fillId="0" borderId="23">
      <alignment horizontal="center"/>
    </xf>
    <xf numFmtId="0" fontId="95" fillId="0" borderId="30">
      <alignment vertical="center"/>
    </xf>
    <xf numFmtId="3" fontId="35" fillId="0" borderId="31" applyNumberFormat="0" applyFill="0" applyBorder="0" applyProtection="0">
      <alignment horizontal="center" vertical="center"/>
    </xf>
    <xf numFmtId="0" fontId="98" fillId="0" borderId="0">
      <protection locked="0"/>
    </xf>
    <xf numFmtId="0" fontId="98" fillId="0" borderId="0" applyFont="0"/>
    <xf numFmtId="0" fontId="140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266" fontId="142" fillId="0" borderId="65">
      <alignment horizontal="center" vertical="center"/>
    </xf>
    <xf numFmtId="0" fontId="32" fillId="21" borderId="2" applyNumberFormat="0" applyFont="0" applyAlignment="0" applyProtection="0">
      <alignment vertical="center"/>
    </xf>
    <xf numFmtId="41" fontId="103" fillId="0" borderId="10" applyNumberFormat="0" applyFont="0" applyFill="0" applyBorder="0" applyProtection="0">
      <alignment horizontal="distributed" vertical="center"/>
    </xf>
    <xf numFmtId="267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14" fontId="28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8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9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24" fontId="31" fillId="0" borderId="0">
      <protection locked="0"/>
    </xf>
    <xf numFmtId="269" fontId="32" fillId="0" borderId="0">
      <protection locked="0"/>
    </xf>
    <xf numFmtId="224" fontId="31" fillId="0" borderId="0">
      <protection locked="0"/>
    </xf>
    <xf numFmtId="224" fontId="31" fillId="0" borderId="0">
      <protection locked="0"/>
    </xf>
    <xf numFmtId="272" fontId="31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72" fontId="31" fillId="0" borderId="0">
      <protection locked="0"/>
    </xf>
    <xf numFmtId="269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9" fontId="3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273" fontId="103" fillId="0" borderId="0" applyFont="0" applyFill="0" applyBorder="0" applyAlignment="0" applyProtection="0"/>
    <xf numFmtId="274" fontId="103" fillId="0" borderId="0" applyFont="0" applyFill="0" applyBorder="0" applyAlignment="0" applyProtection="0"/>
    <xf numFmtId="0" fontId="14" fillId="22" borderId="0" applyNumberFormat="0" applyBorder="0" applyAlignment="0" applyProtection="0">
      <alignment vertical="center"/>
    </xf>
    <xf numFmtId="0" fontId="32" fillId="0" borderId="0"/>
    <xf numFmtId="275" fontId="138" fillId="0" borderId="12" applyBorder="0"/>
    <xf numFmtId="0" fontId="143" fillId="0" borderId="18" applyNumberFormat="0" applyFill="0" applyBorder="0" applyProtection="0">
      <alignment horizontal="center" vertical="center"/>
    </xf>
    <xf numFmtId="0" fontId="144" fillId="27" borderId="81">
      <alignment horizontal="distributed" vertical="center"/>
    </xf>
    <xf numFmtId="0" fontId="144" fillId="0" borderId="0" applyNumberFormat="0" applyFont="0" applyFill="0" applyBorder="0" applyProtection="0">
      <alignment horizontal="centerContinuous" vertical="center"/>
    </xf>
    <xf numFmtId="276" fontId="145" fillId="0" borderId="0" applyFill="0" applyBorder="0" applyProtection="0">
      <alignment horizontal="centerContinuous" vertical="center"/>
    </xf>
    <xf numFmtId="268" fontId="145" fillId="0" borderId="0" applyNumberFormat="0" applyFont="0" applyFill="0" applyBorder="0" applyProtection="0">
      <alignment horizontal="centerContinuous"/>
    </xf>
    <xf numFmtId="0" fontId="44" fillId="0" borderId="0" applyNumberFormat="0" applyFont="0" applyFill="0" applyBorder="0" applyProtection="0">
      <alignment horizontal="centerContinuous" vertical="center"/>
    </xf>
    <xf numFmtId="273" fontId="103" fillId="0" borderId="0" applyNumberFormat="0" applyFont="0" applyFill="0" applyBorder="0" applyProtection="0">
      <alignment horizontal="centerContinuous" vertical="center"/>
    </xf>
    <xf numFmtId="268" fontId="145" fillId="0" borderId="0" applyNumberFormat="0" applyFont="0" applyFill="0" applyBorder="0" applyProtection="0">
      <alignment horizontal="centerContinuous" vertical="center"/>
    </xf>
    <xf numFmtId="277" fontId="37" fillId="0" borderId="36" applyNumberFormat="0" applyBorder="0" applyAlignment="0"/>
    <xf numFmtId="177" fontId="146" fillId="0" borderId="18">
      <alignment vertical="center"/>
    </xf>
    <xf numFmtId="3" fontId="103" fillId="0" borderId="10"/>
    <xf numFmtId="0" fontId="103" fillId="0" borderId="10"/>
    <xf numFmtId="3" fontId="103" fillId="0" borderId="62"/>
    <xf numFmtId="3" fontId="103" fillId="0" borderId="61"/>
    <xf numFmtId="0" fontId="147" fillId="0" borderId="10"/>
    <xf numFmtId="0" fontId="148" fillId="0" borderId="0">
      <alignment horizontal="center"/>
    </xf>
    <xf numFmtId="0" fontId="29" fillId="0" borderId="82">
      <alignment horizontal="center"/>
    </xf>
    <xf numFmtId="0" fontId="15" fillId="0" borderId="0" applyNumberFormat="0" applyFill="0" applyBorder="0" applyAlignment="0" applyProtection="0">
      <alignment vertical="center"/>
    </xf>
    <xf numFmtId="0" fontId="16" fillId="23" borderId="3" applyNumberFormat="0" applyAlignment="0" applyProtection="0">
      <alignment vertical="center"/>
    </xf>
    <xf numFmtId="268" fontId="149" fillId="0" borderId="83">
      <alignment vertical="center"/>
    </xf>
    <xf numFmtId="278" fontId="150" fillId="0" borderId="84">
      <alignment vertical="center"/>
    </xf>
    <xf numFmtId="0" fontId="138" fillId="0" borderId="44"/>
    <xf numFmtId="178" fontId="138" fillId="0" borderId="44"/>
    <xf numFmtId="4" fontId="138" fillId="0" borderId="12"/>
    <xf numFmtId="0" fontId="32" fillId="0" borderId="12"/>
    <xf numFmtId="279" fontId="138" fillId="0" borderId="12"/>
    <xf numFmtId="0" fontId="32" fillId="0" borderId="12"/>
    <xf numFmtId="280" fontId="138" fillId="0" borderId="12"/>
    <xf numFmtId="268" fontId="107" fillId="0" borderId="51" applyFont="0" applyFill="0" applyBorder="0" applyAlignment="0" applyProtection="0">
      <alignment vertical="center"/>
    </xf>
    <xf numFmtId="276" fontId="107" fillId="0" borderId="51" applyFont="0" applyFill="0" applyBorder="0" applyAlignment="0" applyProtection="0">
      <alignment vertical="center"/>
    </xf>
    <xf numFmtId="281" fontId="105" fillId="0" borderId="10">
      <alignment vertical="center"/>
    </xf>
    <xf numFmtId="281" fontId="105" fillId="0" borderId="10">
      <alignment vertical="center"/>
    </xf>
    <xf numFmtId="0" fontId="127" fillId="0" borderId="10" applyNumberFormat="0">
      <alignment horizontal="center" vertical="center"/>
    </xf>
    <xf numFmtId="0" fontId="131" fillId="0" borderId="0" applyProtection="0">
      <alignment horizontal="center" vertical="center"/>
    </xf>
    <xf numFmtId="282" fontId="44" fillId="0" borderId="0" applyFont="0" applyFill="0" applyBorder="0" applyAlignment="0" applyProtection="0"/>
    <xf numFmtId="0" fontId="151" fillId="0" borderId="10" applyFont="0" applyFill="0" applyBorder="0" applyAlignment="0" applyProtection="0">
      <alignment horizontal="centerContinuous" vertical="center"/>
    </xf>
    <xf numFmtId="0" fontId="151" fillId="0" borderId="10" applyFont="0" applyFill="0" applyBorder="0" applyAlignment="0" applyProtection="0">
      <alignment horizontal="centerContinuous" vertical="center"/>
    </xf>
    <xf numFmtId="216" fontId="98" fillId="0" borderId="0">
      <alignment vertical="center"/>
    </xf>
    <xf numFmtId="216" fontId="92" fillId="0" borderId="0">
      <alignment vertical="center"/>
    </xf>
    <xf numFmtId="283" fontId="145" fillId="0" borderId="0" applyFont="0" applyFill="0" applyBorder="0" applyAlignment="0" applyProtection="0">
      <alignment horizontal="centerContinuous" vertical="center"/>
    </xf>
    <xf numFmtId="186" fontId="145" fillId="0" borderId="0" applyFont="0" applyFill="0" applyBorder="0" applyAlignment="0" applyProtection="0">
      <alignment vertical="center"/>
    </xf>
    <xf numFmtId="284" fontId="145" fillId="0" borderId="18" applyFont="0" applyFill="0" applyBorder="0" applyProtection="0">
      <alignment horizontal="right" vertical="center"/>
      <protection locked="0"/>
    </xf>
    <xf numFmtId="284" fontId="38" fillId="0" borderId="0" applyFont="0" applyFill="0" applyBorder="0" applyAlignment="0" applyProtection="0">
      <alignment vertical="center"/>
    </xf>
    <xf numFmtId="223" fontId="32" fillId="0" borderId="0" applyFont="0" applyFill="0" applyBorder="0" applyAlignment="0" applyProtection="0"/>
    <xf numFmtId="41" fontId="15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144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37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41" fontId="3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285" fontId="28" fillId="0" borderId="0" applyNumberFormat="0" applyFont="0" applyFill="0" applyBorder="0" applyAlignment="0" applyProtection="0"/>
    <xf numFmtId="197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85" fontId="28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18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223" fontId="32" fillId="0" borderId="0" applyFont="0" applyFill="0" applyBorder="0" applyAlignment="0" applyProtection="0"/>
    <xf numFmtId="41" fontId="32" fillId="0" borderId="0" applyFont="0" applyFill="0" applyBorder="0" applyAlignment="0" applyProtection="0"/>
    <xf numFmtId="223" fontId="98" fillId="0" borderId="0" applyFont="0" applyFill="0" applyBorder="0" applyAlignment="0" applyProtection="0"/>
    <xf numFmtId="41" fontId="144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44" fillId="0" borderId="0" applyFont="0" applyFill="0" applyBorder="0" applyAlignment="0" applyProtection="0">
      <alignment vertical="center"/>
    </xf>
    <xf numFmtId="197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197" fontId="28" fillId="0" borderId="0" applyFont="0" applyFill="0" applyBorder="0" applyAlignment="0" applyProtection="0"/>
    <xf numFmtId="41" fontId="32" fillId="0" borderId="0" applyFont="0" applyFill="0" applyBorder="0" applyAlignment="0" applyProtection="0"/>
    <xf numFmtId="197" fontId="28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177" fontId="3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41" fontId="144" fillId="0" borderId="0" applyFont="0" applyFill="0" applyBorder="0" applyAlignment="0" applyProtection="0"/>
    <xf numFmtId="223" fontId="98" fillId="0" borderId="0" applyFont="0" applyFill="0" applyBorder="0" applyAlignment="0" applyProtection="0"/>
    <xf numFmtId="177" fontId="153" fillId="0" borderId="26" applyFont="0" applyFill="0" applyBorder="0" applyAlignment="0">
      <alignment horizontal="left" vertical="center"/>
    </xf>
    <xf numFmtId="177" fontId="153" fillId="0" borderId="26">
      <alignment horizontal="left" vertical="center"/>
    </xf>
    <xf numFmtId="0" fontId="31" fillId="0" borderId="0"/>
    <xf numFmtId="0" fontId="36" fillId="0" borderId="0" applyFont="0" applyFill="0" applyBorder="0" applyAlignment="0" applyProtection="0"/>
    <xf numFmtId="0" fontId="33" fillId="0" borderId="0"/>
    <xf numFmtId="0" fontId="3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98" fillId="0" borderId="52"/>
    <xf numFmtId="0" fontId="154" fillId="0" borderId="18">
      <alignment vertical="center"/>
    </xf>
    <xf numFmtId="0" fontId="154" fillId="0" borderId="18">
      <alignment vertical="center"/>
    </xf>
    <xf numFmtId="0" fontId="155" fillId="0" borderId="18">
      <alignment vertical="center"/>
    </xf>
    <xf numFmtId="0" fontId="17" fillId="0" borderId="4" applyNumberFormat="0" applyFill="0" applyAlignment="0" applyProtection="0">
      <alignment vertical="center"/>
    </xf>
    <xf numFmtId="0" fontId="44" fillId="0" borderId="10" applyBorder="0">
      <alignment vertical="center"/>
    </xf>
    <xf numFmtId="286" fontId="44" fillId="0" borderId="10" applyBorder="0">
      <alignment vertical="center"/>
    </xf>
    <xf numFmtId="0" fontId="18" fillId="0" borderId="5" applyNumberFormat="0" applyFill="0" applyAlignment="0" applyProtection="0">
      <alignment vertical="center"/>
    </xf>
    <xf numFmtId="0" fontId="131" fillId="0" borderId="0" applyFill="0" applyBorder="0">
      <alignment horizontal="centerContinuous"/>
    </xf>
    <xf numFmtId="0" fontId="131" fillId="0" borderId="0" applyFill="0" applyBorder="0">
      <alignment horizontal="centerContinuous"/>
    </xf>
    <xf numFmtId="287" fontId="131" fillId="0" borderId="0" applyFill="0" applyBorder="0">
      <alignment horizontal="centerContinuous"/>
    </xf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9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5" fontId="32" fillId="0" borderId="0" applyFont="0" applyFill="0" applyBorder="0" applyAlignment="0" applyProtection="0"/>
    <xf numFmtId="288" fontId="31" fillId="0" borderId="0" applyFont="0" applyFill="0" applyBorder="0" applyAlignment="0" applyProtection="0"/>
    <xf numFmtId="264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289" fontId="37" fillId="0" borderId="0" applyFont="0" applyFill="0" applyBorder="0" applyAlignment="0" applyProtection="0"/>
    <xf numFmtId="180" fontId="34" fillId="0" borderId="0" applyFont="0" applyFill="0" applyBorder="0" applyAlignment="0" applyProtection="0"/>
    <xf numFmtId="228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85" fontId="28" fillId="0" borderId="0" applyFont="0" applyFill="0" applyBorder="0" applyAlignment="0" applyProtection="0"/>
    <xf numFmtId="185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28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09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91" fontId="32" fillId="0" borderId="0" applyFont="0" applyFill="0" applyBorder="0" applyAlignment="0" applyProtection="0"/>
    <xf numFmtId="285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3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85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2" fontId="28" fillId="0" borderId="0" applyFont="0" applyFill="0" applyBorder="0" applyAlignment="0" applyProtection="0"/>
    <xf numFmtId="211" fontId="32" fillId="0" borderId="0" applyFont="0" applyFill="0" applyBorder="0" applyAlignment="0" applyProtection="0"/>
    <xf numFmtId="211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93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7" fillId="0" borderId="0" applyFont="0" applyFill="0" applyBorder="0" applyAlignment="0" applyProtection="0"/>
    <xf numFmtId="289" fontId="37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289" fontId="37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85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5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285" fontId="28" fillId="0" borderId="0" applyFont="0" applyFill="0" applyBorder="0" applyAlignment="0" applyProtection="0"/>
    <xf numFmtId="294" fontId="144" fillId="0" borderId="0" applyFont="0" applyFill="0" applyBorder="0" applyAlignment="0" applyProtection="0"/>
    <xf numFmtId="268" fontId="36" fillId="0" borderId="0" applyFont="0" applyFill="0" applyBorder="0" applyAlignment="0" applyProtection="0"/>
    <xf numFmtId="289" fontId="37" fillId="0" borderId="0" applyFont="0" applyFill="0" applyBorder="0" applyAlignment="0" applyProtection="0"/>
    <xf numFmtId="289" fontId="37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91" fontId="32" fillId="0" borderId="0" applyFont="0" applyFill="0" applyBorder="0" applyAlignment="0" applyProtection="0"/>
    <xf numFmtId="295" fontId="32" fillId="0" borderId="0" applyFont="0" applyFill="0" applyBorder="0" applyAlignment="0" applyProtection="0"/>
    <xf numFmtId="296" fontId="32" fillId="0" borderId="0" applyFont="0" applyFill="0" applyBorder="0" applyAlignment="0" applyProtection="0"/>
    <xf numFmtId="296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12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10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297" fontId="32" fillId="0" borderId="0" applyFont="0" applyFill="0" applyBorder="0" applyAlignment="0" applyProtection="0"/>
    <xf numFmtId="289" fontId="37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5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98" fontId="144" fillId="0" borderId="0" applyFont="0" applyFill="0" applyBorder="0" applyAlignment="0" applyProtection="0"/>
    <xf numFmtId="299" fontId="144" fillId="0" borderId="0" applyFont="0" applyFill="0" applyBorder="0" applyAlignment="0" applyProtection="0"/>
    <xf numFmtId="300" fontId="144" fillId="0" borderId="0" applyFont="0" applyFill="0" applyBorder="0" applyAlignment="0" applyProtection="0"/>
    <xf numFmtId="301" fontId="144" fillId="0" borderId="0" applyFont="0" applyFill="0" applyBorder="0" applyAlignment="0" applyProtection="0"/>
    <xf numFmtId="185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302" fontId="144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289" fontId="37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185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89" fontId="37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64" fontId="32" fillId="0" borderId="0" applyFont="0" applyFill="0" applyBorder="0" applyAlignment="0" applyProtection="0"/>
    <xf numFmtId="291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289" fontId="37" fillId="0" borderId="0" applyFont="0" applyFill="0" applyBorder="0" applyAlignment="0" applyProtection="0"/>
    <xf numFmtId="285" fontId="28" fillId="0" borderId="0" applyFont="0" applyFill="0" applyBorder="0" applyAlignment="0" applyProtection="0"/>
    <xf numFmtId="285" fontId="28" fillId="0" borderId="0" applyFont="0" applyFill="0" applyBorder="0" applyAlignment="0" applyProtection="0"/>
    <xf numFmtId="283" fontId="28" fillId="0" borderId="0" applyFont="0" applyFill="0" applyBorder="0" applyAlignment="0" applyProtection="0"/>
    <xf numFmtId="210" fontId="28" fillId="0" borderId="0" applyFont="0" applyFill="0" applyBorder="0" applyAlignment="0" applyProtection="0"/>
    <xf numFmtId="291" fontId="32" fillId="0" borderId="0" applyFont="0" applyFill="0" applyBorder="0" applyAlignment="0" applyProtection="0"/>
    <xf numFmtId="291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290" fontId="32" fillId="0" borderId="0" applyFont="0" applyFill="0" applyBorder="0" applyAlignment="0" applyProtection="0"/>
    <xf numFmtId="213" fontId="32" fillId="0" borderId="0" applyFont="0" applyFill="0" applyBorder="0" applyAlignment="0" applyProtection="0"/>
    <xf numFmtId="209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303" fontId="144" fillId="0" borderId="0" applyFont="0" applyFill="0" applyBorder="0" applyAlignment="0" applyProtection="0"/>
    <xf numFmtId="304" fontId="144" fillId="0" borderId="0" applyFont="0" applyFill="0" applyBorder="0" applyAlignment="0" applyProtection="0"/>
    <xf numFmtId="294" fontId="144" fillId="0" borderId="0" applyFont="0" applyFill="0" applyBorder="0" applyAlignment="0" applyProtection="0"/>
    <xf numFmtId="305" fontId="144" fillId="0" borderId="0" applyFont="0" applyFill="0" applyBorder="0" applyAlignment="0" applyProtection="0"/>
    <xf numFmtId="185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5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306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290" fontId="32" fillId="0" borderId="0" applyFont="0" applyFill="0" applyBorder="0" applyAlignment="0" applyProtection="0"/>
    <xf numFmtId="285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187" fontId="32" fillId="0" borderId="0" applyFont="0" applyFill="0" applyBorder="0" applyAlignment="0" applyProtection="0"/>
    <xf numFmtId="307" fontId="28" fillId="0" borderId="0" applyFont="0" applyFill="0" applyBorder="0" applyAlignment="0" applyProtection="0"/>
    <xf numFmtId="308" fontId="37" fillId="0" borderId="0" applyFont="0" applyFill="0" applyBorder="0" applyAlignment="0" applyProtection="0"/>
    <xf numFmtId="291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89" fontId="37" fillId="0" borderId="0" applyFont="0" applyFill="0" applyBorder="0" applyAlignment="0" applyProtection="0"/>
    <xf numFmtId="180" fontId="34" fillId="0" borderId="0" applyFont="0" applyFill="0" applyBorder="0" applyAlignment="0" applyProtection="0"/>
    <xf numFmtId="309" fontId="144" fillId="0" borderId="0" applyFont="0" applyFill="0" applyBorder="0" applyAlignment="0" applyProtection="0"/>
    <xf numFmtId="310" fontId="28" fillId="0" borderId="0" applyFont="0" applyFill="0" applyBorder="0" applyAlignment="0" applyProtection="0"/>
    <xf numFmtId="306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311" fontId="32" fillId="0" borderId="0" applyFont="0" applyFill="0" applyBorder="0" applyAlignment="0" applyProtection="0"/>
    <xf numFmtId="289" fontId="37" fillId="0" borderId="0" applyFont="0" applyFill="0" applyBorder="0" applyAlignment="0" applyProtection="0"/>
    <xf numFmtId="312" fontId="38" fillId="0" borderId="0" applyFont="0" applyFill="0" applyBorder="0" applyAlignment="0" applyProtection="0"/>
    <xf numFmtId="180" fontId="34" fillId="0" borderId="0" applyFont="0" applyFill="0" applyBorder="0" applyAlignment="0" applyProtection="0"/>
    <xf numFmtId="297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313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68" fontId="36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12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210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210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212" fontId="28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09" fontId="28" fillId="0" borderId="0" applyFont="0" applyFill="0" applyBorder="0" applyAlignment="0" applyProtection="0"/>
    <xf numFmtId="212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212" fontId="28" fillId="0" borderId="0" applyFont="0" applyFill="0" applyBorder="0" applyAlignment="0" applyProtection="0"/>
    <xf numFmtId="185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1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209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180" fontId="34" fillId="0" borderId="0" applyFont="0" applyFill="0" applyBorder="0" applyAlignment="0" applyProtection="0"/>
    <xf numFmtId="283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193" fontId="28" fillId="0" borderId="0" applyFont="0" applyFill="0" applyBorder="0" applyAlignment="0" applyProtection="0"/>
    <xf numFmtId="290" fontId="32" fillId="0" borderId="0" applyFont="0" applyFill="0" applyBorder="0" applyAlignment="0" applyProtection="0"/>
    <xf numFmtId="228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228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290" fontId="32" fillId="0" borderId="0" applyFont="0" applyFill="0" applyBorder="0" applyAlignment="0" applyProtection="0"/>
    <xf numFmtId="294" fontId="144" fillId="0" borderId="0" applyFont="0" applyFill="0" applyBorder="0" applyAlignment="0" applyProtection="0"/>
    <xf numFmtId="0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268" fontId="36" fillId="0" borderId="0" applyFont="0" applyFill="0" applyBorder="0" applyAlignment="0" applyProtection="0"/>
    <xf numFmtId="268" fontId="36" fillId="0" borderId="0" applyFont="0" applyFill="0" applyBorder="0" applyAlignment="0" applyProtection="0"/>
    <xf numFmtId="228" fontId="32" fillId="0" borderId="0" applyFont="0" applyFill="0" applyBorder="0" applyAlignment="0" applyProtection="0"/>
    <xf numFmtId="186" fontId="28" fillId="0" borderId="0" applyFont="0" applyFill="0" applyBorder="0" applyAlignment="0" applyProtection="0"/>
    <xf numFmtId="0" fontId="63" fillId="0" borderId="0">
      <alignment vertical="center"/>
    </xf>
    <xf numFmtId="314" fontId="156" fillId="0" borderId="85">
      <alignment vertical="center"/>
    </xf>
    <xf numFmtId="0" fontId="144" fillId="0" borderId="0" applyNumberFormat="0" applyFont="0" applyFill="0" applyBorder="0" applyProtection="0">
      <alignment vertical="center"/>
    </xf>
    <xf numFmtId="177" fontId="131" fillId="33" borderId="27" applyBorder="0" applyProtection="0">
      <alignment vertical="center"/>
    </xf>
    <xf numFmtId="176" fontId="131" fillId="0" borderId="18" applyFill="0" applyProtection="0">
      <alignment vertical="center" shrinkToFit="1"/>
    </xf>
    <xf numFmtId="179" fontId="43" fillId="0" borderId="18" applyFill="0" applyBorder="0" applyProtection="0">
      <alignment vertical="center"/>
    </xf>
    <xf numFmtId="314" fontId="43" fillId="0" borderId="18">
      <alignment vertical="center"/>
    </xf>
    <xf numFmtId="177" fontId="43" fillId="28" borderId="52" applyProtection="0">
      <alignment vertical="center" shrinkToFit="1"/>
    </xf>
    <xf numFmtId="0" fontId="19" fillId="7" borderId="1" applyNumberFormat="0" applyAlignment="0" applyProtection="0">
      <alignment vertical="center"/>
    </xf>
    <xf numFmtId="4" fontId="98" fillId="0" borderId="0">
      <protection locked="0"/>
    </xf>
    <xf numFmtId="315" fontId="32" fillId="0" borderId="0">
      <protection locked="0"/>
    </xf>
    <xf numFmtId="315" fontId="32" fillId="0" borderId="0">
      <protection locked="0"/>
    </xf>
    <xf numFmtId="0" fontId="156" fillId="0" borderId="83">
      <alignment vertical="center"/>
    </xf>
    <xf numFmtId="0" fontId="111" fillId="0" borderId="0" applyFill="0" applyBorder="0">
      <alignment horizontal="centerContinuous"/>
    </xf>
    <xf numFmtId="316" fontId="111" fillId="0" borderId="0" applyFill="0" applyBorder="0">
      <alignment horizontal="centerContinuous"/>
    </xf>
    <xf numFmtId="0" fontId="21" fillId="0" borderId="6" applyNumberFormat="0" applyFill="0" applyAlignment="0" applyProtection="0">
      <alignment vertical="center"/>
    </xf>
    <xf numFmtId="0" fontId="28" fillId="0" borderId="0">
      <alignment vertical="center"/>
    </xf>
    <xf numFmtId="0" fontId="157" fillId="0" borderId="0">
      <alignment horizontal="centerContinuous" vertical="center"/>
    </xf>
    <xf numFmtId="0" fontId="22" fillId="0" borderId="7" applyNumberFormat="0" applyFill="0" applyAlignment="0" applyProtection="0">
      <alignment vertical="center"/>
    </xf>
    <xf numFmtId="0" fontId="158" fillId="0" borderId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10">
      <alignment horizontal="distributed" vertical="center" justifyLastLine="1"/>
    </xf>
    <xf numFmtId="0" fontId="28" fillId="0" borderId="12">
      <alignment horizontal="distributed" vertical="top" justifyLastLine="1"/>
    </xf>
    <xf numFmtId="0" fontId="28" fillId="0" borderId="36">
      <alignment horizontal="distributed" justifyLastLine="1"/>
    </xf>
    <xf numFmtId="185" fontId="159" fillId="0" borderId="0">
      <alignment vertical="center"/>
    </xf>
    <xf numFmtId="314" fontId="160" fillId="0" borderId="18">
      <alignment vertical="center"/>
    </xf>
    <xf numFmtId="314" fontId="160" fillId="0" borderId="18">
      <alignment vertical="center"/>
    </xf>
    <xf numFmtId="314" fontId="161" fillId="0" borderId="18">
      <alignment vertical="center"/>
    </xf>
    <xf numFmtId="314" fontId="162" fillId="0" borderId="18">
      <alignment vertical="center"/>
    </xf>
    <xf numFmtId="314" fontId="162" fillId="0" borderId="18">
      <alignment vertical="center"/>
    </xf>
    <xf numFmtId="314" fontId="162" fillId="0" borderId="18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0" fontId="163" fillId="0" borderId="0">
      <alignment vertical="center"/>
    </xf>
    <xf numFmtId="314" fontId="164" fillId="0" borderId="18">
      <alignment vertical="center"/>
    </xf>
    <xf numFmtId="0" fontId="24" fillId="4" borderId="0" applyNumberFormat="0" applyBorder="0" applyAlignment="0" applyProtection="0">
      <alignment vertical="center"/>
    </xf>
    <xf numFmtId="0" fontId="131" fillId="0" borderId="0" applyFill="0" applyBorder="0">
      <alignment horizontal="centerContinuous"/>
    </xf>
    <xf numFmtId="0" fontId="131" fillId="0" borderId="0" applyFill="0" applyBorder="0">
      <alignment horizontal="centerContinuous"/>
    </xf>
    <xf numFmtId="317" fontId="131" fillId="0" borderId="0" applyFill="0" applyBorder="0">
      <alignment horizontal="centerContinuous"/>
    </xf>
    <xf numFmtId="314" fontId="165" fillId="0" borderId="18">
      <alignment vertical="center"/>
    </xf>
    <xf numFmtId="314" fontId="32" fillId="0" borderId="18">
      <alignment vertical="center"/>
      <protection locked="0"/>
    </xf>
    <xf numFmtId="177" fontId="142" fillId="0" borderId="0">
      <alignment vertical="center"/>
    </xf>
    <xf numFmtId="0" fontId="166" fillId="0" borderId="0">
      <alignment vertical="center"/>
      <protection locked="0"/>
    </xf>
    <xf numFmtId="0" fontId="167" fillId="0" borderId="18">
      <alignment horizontal="distributed" vertical="center"/>
    </xf>
    <xf numFmtId="0" fontId="25" fillId="20" borderId="9" applyNumberFormat="0" applyAlignment="0" applyProtection="0">
      <alignment vertical="center"/>
    </xf>
    <xf numFmtId="0" fontId="38" fillId="0" borderId="58">
      <alignment horizontal="center" vertical="center"/>
    </xf>
    <xf numFmtId="267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14" fontId="28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8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9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24" fontId="31" fillId="0" borderId="0">
      <protection locked="0"/>
    </xf>
    <xf numFmtId="269" fontId="32" fillId="0" borderId="0">
      <protection locked="0"/>
    </xf>
    <xf numFmtId="224" fontId="31" fillId="0" borderId="0">
      <protection locked="0"/>
    </xf>
    <xf numFmtId="224" fontId="31" fillId="0" borderId="0">
      <protection locked="0"/>
    </xf>
    <xf numFmtId="272" fontId="31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72" fontId="31" fillId="0" borderId="0">
      <protection locked="0"/>
    </xf>
    <xf numFmtId="269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183" fontId="104" fillId="0" borderId="0">
      <protection locked="0"/>
    </xf>
    <xf numFmtId="185" fontId="28" fillId="0" borderId="64">
      <alignment horizontal="center" vertical="center"/>
    </xf>
    <xf numFmtId="41" fontId="32" fillId="0" borderId="0" applyFont="0" applyFill="0" applyBorder="0" applyAlignment="0" applyProtection="0"/>
    <xf numFmtId="41" fontId="70" fillId="0" borderId="0" applyFont="0" applyFill="0" applyBorder="0" applyAlignment="0" applyProtection="0"/>
    <xf numFmtId="318" fontId="31" fillId="0" borderId="10"/>
    <xf numFmtId="38" fontId="103" fillId="0" borderId="0" applyFont="0" applyFill="0" applyBorder="0" applyAlignment="0" applyProtection="0">
      <alignment vertical="center"/>
    </xf>
    <xf numFmtId="319" fontId="103" fillId="0" borderId="0" applyFont="0" applyFill="0" applyBorder="0" applyAlignment="0" applyProtection="0">
      <alignment vertical="center"/>
    </xf>
    <xf numFmtId="320" fontId="103" fillId="0" borderId="0" applyFont="0" applyFill="0" applyBorder="0" applyAlignment="0" applyProtection="0">
      <alignment vertical="center"/>
    </xf>
    <xf numFmtId="295" fontId="32" fillId="0" borderId="86"/>
    <xf numFmtId="196" fontId="83" fillId="0" borderId="10">
      <alignment vertical="center"/>
    </xf>
    <xf numFmtId="321" fontId="59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68" fillId="0" borderId="0">
      <alignment horizontal="center" vertical="center"/>
    </xf>
    <xf numFmtId="0" fontId="38" fillId="0" borderId="10" applyNumberFormat="0" applyFont="0" applyFill="0" applyAlignment="0" applyProtection="0"/>
    <xf numFmtId="267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14" fontId="28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8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9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24" fontId="31" fillId="0" borderId="0">
      <protection locked="0"/>
    </xf>
    <xf numFmtId="269" fontId="32" fillId="0" borderId="0">
      <protection locked="0"/>
    </xf>
    <xf numFmtId="224" fontId="31" fillId="0" borderId="0">
      <protection locked="0"/>
    </xf>
    <xf numFmtId="224" fontId="31" fillId="0" borderId="0">
      <protection locked="0"/>
    </xf>
    <xf numFmtId="272" fontId="31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72" fontId="31" fillId="0" borderId="0">
      <protection locked="0"/>
    </xf>
    <xf numFmtId="269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183" fontId="104" fillId="0" borderId="0">
      <protection locked="0"/>
    </xf>
    <xf numFmtId="42" fontId="38" fillId="0" borderId="0" applyFon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38" fontId="32" fillId="0" borderId="0">
      <protection locked="0"/>
    </xf>
    <xf numFmtId="38" fontId="32" fillId="0" borderId="0">
      <protection locked="0"/>
    </xf>
    <xf numFmtId="0" fontId="32" fillId="0" borderId="0"/>
    <xf numFmtId="0" fontId="32" fillId="0" borderId="0"/>
    <xf numFmtId="0" fontId="144" fillId="0" borderId="18">
      <alignment horizontal="center" vertical="center"/>
    </xf>
    <xf numFmtId="0" fontId="144" fillId="0" borderId="18">
      <alignment horizontal="left" vertical="center"/>
    </xf>
    <xf numFmtId="0" fontId="144" fillId="0" borderId="18">
      <alignment vertical="center" textRotation="255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183" fontId="104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14" fontId="28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8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0" fontId="32" fillId="0" borderId="0"/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67" fontId="32" fillId="0" borderId="0">
      <protection locked="0"/>
    </xf>
    <xf numFmtId="270" fontId="31" fillId="0" borderId="0">
      <protection locked="0"/>
    </xf>
    <xf numFmtId="271" fontId="32" fillId="0" borderId="0">
      <protection locked="0"/>
    </xf>
    <xf numFmtId="224" fontId="31" fillId="0" borderId="0">
      <protection locked="0"/>
    </xf>
    <xf numFmtId="269" fontId="32" fillId="0" borderId="0">
      <protection locked="0"/>
    </xf>
    <xf numFmtId="224" fontId="31" fillId="0" borderId="0">
      <protection locked="0"/>
    </xf>
    <xf numFmtId="224" fontId="31" fillId="0" borderId="0"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72" fontId="31" fillId="0" borderId="0"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270" fontId="31" fillId="0" borderId="0">
      <protection locked="0"/>
    </xf>
    <xf numFmtId="271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/>
    <xf numFmtId="0" fontId="32" fillId="0" borderId="0"/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269" fontId="32" fillId="0" borderId="0">
      <protection locked="0"/>
    </xf>
    <xf numFmtId="272" fontId="31" fillId="0" borderId="0">
      <protection locked="0"/>
    </xf>
    <xf numFmtId="269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269" fontId="32" fillId="0" borderId="0">
      <protection locked="0"/>
    </xf>
    <xf numFmtId="269" fontId="32" fillId="0" borderId="0">
      <protection locked="0"/>
    </xf>
    <xf numFmtId="268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70" fillId="0" borderId="36">
      <alignment horizontal="distributed" justifyLastLine="1"/>
    </xf>
    <xf numFmtId="0" fontId="70" fillId="0" borderId="87">
      <alignment horizontal="distributed" vertical="center" justifyLastLine="1"/>
    </xf>
    <xf numFmtId="0" fontId="70" fillId="0" borderId="67">
      <alignment horizontal="distributed" vertical="top" justifyLastLine="1"/>
    </xf>
    <xf numFmtId="0" fontId="152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>
      <alignment vertical="center"/>
    </xf>
    <xf numFmtId="0" fontId="169" fillId="0" borderId="0">
      <alignment vertical="center"/>
    </xf>
    <xf numFmtId="0" fontId="42" fillId="0" borderId="0"/>
    <xf numFmtId="0" fontId="169" fillId="0" borderId="0">
      <alignment vertical="center"/>
    </xf>
    <xf numFmtId="0" fontId="169" fillId="0" borderId="0">
      <alignment vertical="center"/>
    </xf>
    <xf numFmtId="0" fontId="32" fillId="0" borderId="0"/>
    <xf numFmtId="0" fontId="4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170" fillId="0" borderId="0">
      <alignment vertical="center"/>
    </xf>
    <xf numFmtId="0" fontId="98" fillId="0" borderId="0"/>
    <xf numFmtId="0" fontId="28" fillId="0" borderId="0"/>
    <xf numFmtId="230" fontId="171" fillId="0" borderId="0"/>
    <xf numFmtId="0" fontId="172" fillId="0" borderId="0">
      <alignment vertical="center"/>
    </xf>
    <xf numFmtId="0" fontId="172" fillId="0" borderId="0">
      <alignment vertical="center"/>
    </xf>
    <xf numFmtId="0" fontId="9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144" fillId="0" borderId="0"/>
    <xf numFmtId="0" fontId="32" fillId="0" borderId="0"/>
    <xf numFmtId="0" fontId="32" fillId="0" borderId="0"/>
    <xf numFmtId="0" fontId="32" fillId="0" borderId="0"/>
    <xf numFmtId="0" fontId="169" fillId="0" borderId="0">
      <alignment vertical="center"/>
    </xf>
    <xf numFmtId="0" fontId="32" fillId="0" borderId="0"/>
    <xf numFmtId="0" fontId="3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98" fillId="0" borderId="0"/>
    <xf numFmtId="0" fontId="144" fillId="0" borderId="0"/>
    <xf numFmtId="0" fontId="144" fillId="0" borderId="0">
      <alignment vertical="center"/>
    </xf>
    <xf numFmtId="0" fontId="97" fillId="0" borderId="0">
      <alignment vertical="center"/>
    </xf>
    <xf numFmtId="0" fontId="97" fillId="0" borderId="0">
      <alignment vertical="center"/>
    </xf>
    <xf numFmtId="0" fontId="144" fillId="0" borderId="0">
      <alignment vertical="center"/>
    </xf>
    <xf numFmtId="0" fontId="9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/>
    <xf numFmtId="0" fontId="32" fillId="0" borderId="0"/>
    <xf numFmtId="0" fontId="42" fillId="0" borderId="0"/>
    <xf numFmtId="0" fontId="9" fillId="0" borderId="0">
      <alignment vertical="center"/>
    </xf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0" fillId="0" borderId="0">
      <alignment vertical="center"/>
    </xf>
    <xf numFmtId="0" fontId="144" fillId="0" borderId="0"/>
    <xf numFmtId="0" fontId="42" fillId="0" borderId="0"/>
    <xf numFmtId="0" fontId="97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>
      <alignment vertical="center"/>
    </xf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4" fillId="0" borderId="0"/>
    <xf numFmtId="0" fontId="37" fillId="0" borderId="0">
      <alignment vertical="center"/>
    </xf>
    <xf numFmtId="0" fontId="16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70" fillId="0" borderId="0">
      <alignment vertical="center"/>
    </xf>
    <xf numFmtId="0" fontId="170" fillId="0" borderId="0">
      <alignment vertical="center"/>
    </xf>
    <xf numFmtId="0" fontId="173" fillId="0" borderId="0"/>
    <xf numFmtId="314" fontId="167" fillId="0" borderId="18">
      <alignment horizontal="distributed" vertical="center"/>
    </xf>
    <xf numFmtId="0" fontId="44" fillId="0" borderId="0">
      <alignment vertical="center"/>
    </xf>
    <xf numFmtId="0" fontId="174" fillId="0" borderId="0" applyNumberFormat="0" applyFill="0" applyBorder="0" applyAlignment="0" applyProtection="0">
      <alignment vertical="top"/>
      <protection locked="0"/>
    </xf>
    <xf numFmtId="0" fontId="98" fillId="0" borderId="13">
      <protection locked="0"/>
    </xf>
    <xf numFmtId="230" fontId="32" fillId="0" borderId="0">
      <protection locked="0"/>
    </xf>
    <xf numFmtId="23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28" fillId="0" borderId="0"/>
    <xf numFmtId="0" fontId="31" fillId="0" borderId="0"/>
    <xf numFmtId="201" fontId="33" fillId="0" borderId="0" applyFont="0" applyFill="0" applyBorder="0" applyAlignment="0" applyProtection="0"/>
    <xf numFmtId="0" fontId="44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36" fillId="0" borderId="0"/>
    <xf numFmtId="0" fontId="59" fillId="0" borderId="64">
      <alignment horizontal="center"/>
    </xf>
    <xf numFmtId="0" fontId="59" fillId="0" borderId="64">
      <alignment horizontal="center"/>
    </xf>
    <xf numFmtId="0" fontId="44" fillId="0" borderId="35">
      <alignment horizontal="centerContinuous" vertical="center"/>
    </xf>
    <xf numFmtId="3" fontId="28" fillId="0" borderId="0">
      <alignment vertical="center"/>
    </xf>
    <xf numFmtId="176" fontId="28" fillId="0" borderId="0">
      <alignment vertical="center"/>
    </xf>
    <xf numFmtId="4" fontId="28" fillId="0" borderId="0">
      <alignment vertical="center"/>
    </xf>
    <xf numFmtId="178" fontId="28" fillId="0" borderId="0">
      <alignment vertical="center"/>
    </xf>
    <xf numFmtId="3" fontId="28" fillId="0" borderId="0">
      <alignment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2" fillId="0" borderId="35" applyNumberFormat="0" applyFont="0" applyFill="0" applyBorder="0" applyProtection="0">
      <alignment horizontal="centerContinuous" vertical="center"/>
    </xf>
    <xf numFmtId="0" fontId="42" fillId="0" borderId="35">
      <alignment horizontal="centerContinuous" vertical="center"/>
    </xf>
    <xf numFmtId="0" fontId="42" fillId="0" borderId="35">
      <alignment horizontal="centerContinuous" vertical="center"/>
    </xf>
    <xf numFmtId="0" fontId="42" fillId="0" borderId="35">
      <alignment horizontal="centerContinuous" vertical="center"/>
    </xf>
    <xf numFmtId="0" fontId="42" fillId="0" borderId="35">
      <alignment horizontal="centerContinuous" vertical="center"/>
    </xf>
    <xf numFmtId="0" fontId="42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4" fillId="0" borderId="35">
      <alignment horizontal="centerContinuous" vertical="center"/>
    </xf>
    <xf numFmtId="0" fontId="42" fillId="0" borderId="35">
      <alignment horizontal="centerContinuous" vertical="center"/>
    </xf>
    <xf numFmtId="0" fontId="44" fillId="0" borderId="35">
      <alignment horizontal="centerContinuous" vertical="center"/>
    </xf>
    <xf numFmtId="0" fontId="42" fillId="0" borderId="93" applyNumberFormat="0" applyFont="0" applyFill="0" applyProtection="0">
      <alignment horizontal="centerContinuous" vertical="center"/>
    </xf>
    <xf numFmtId="0" fontId="42" fillId="0" borderId="35">
      <alignment horizontal="centerContinuous" vertical="center"/>
    </xf>
    <xf numFmtId="185" fontId="70" fillId="0" borderId="0" applyFont="0" applyFill="0" applyBorder="0" applyAlignment="0" applyProtection="0"/>
    <xf numFmtId="198" fontId="59" fillId="0" borderId="0" applyFont="0" applyFill="0" applyBorder="0" applyAlignment="0" applyProtection="0"/>
    <xf numFmtId="325" fontId="70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325" fontId="70" fillId="0" borderId="0" applyNumberFormat="0" applyFont="0" applyFill="0" applyBorder="0" applyAlignment="0" applyProtection="0"/>
    <xf numFmtId="0" fontId="59" fillId="0" borderId="0" applyNumberFormat="0" applyFont="0" applyFill="0" applyBorder="0" applyAlignment="0" applyProtection="0"/>
    <xf numFmtId="40" fontId="59" fillId="0" borderId="0" applyFont="0" applyFill="0" applyBorder="0" applyAlignment="0" applyProtection="0"/>
    <xf numFmtId="0" fontId="32" fillId="0" borderId="0" applyFont="0" applyFill="0" applyBorder="0" applyAlignment="0" applyProtection="0"/>
    <xf numFmtId="283" fontId="32" fillId="0" borderId="0" applyFont="0" applyFill="0" applyBorder="0" applyAlignment="0" applyProtection="0">
      <alignment vertical="center"/>
    </xf>
    <xf numFmtId="38" fontId="28" fillId="0" borderId="88">
      <alignment horizontal="right"/>
    </xf>
    <xf numFmtId="40" fontId="59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99" fillId="0" borderId="0"/>
    <xf numFmtId="0" fontId="32" fillId="0" borderId="0" applyFont="0" applyFill="0" applyBorder="0" applyAlignment="0" applyProtection="0"/>
    <xf numFmtId="31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76" fillId="0" borderId="0" applyFont="0" applyFill="0" applyBorder="0" applyAlignment="0" applyProtection="0"/>
    <xf numFmtId="0" fontId="17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77" fillId="34" borderId="0"/>
    <xf numFmtId="0" fontId="178" fillId="0" borderId="0"/>
    <xf numFmtId="0" fontId="59" fillId="0" borderId="0"/>
    <xf numFmtId="0" fontId="31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0" fontId="59" fillId="0" borderId="0"/>
    <xf numFmtId="0" fontId="59" fillId="0" borderId="0"/>
    <xf numFmtId="0" fontId="61" fillId="0" borderId="0"/>
    <xf numFmtId="0" fontId="32" fillId="0" borderId="0"/>
    <xf numFmtId="0" fontId="32" fillId="0" borderId="0"/>
    <xf numFmtId="0" fontId="38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/>
    <xf numFmtId="0" fontId="28" fillId="0" borderId="0"/>
    <xf numFmtId="0" fontId="28" fillId="0" borderId="0"/>
    <xf numFmtId="0" fontId="38" fillId="0" borderId="0" applyFont="0" applyFill="0" applyBorder="0" applyAlignment="0" applyProtection="0"/>
    <xf numFmtId="0" fontId="31" fillId="0" borderId="0"/>
    <xf numFmtId="0" fontId="38" fillId="0" borderId="0"/>
    <xf numFmtId="0" fontId="28" fillId="0" borderId="0">
      <alignment vertical="center"/>
    </xf>
    <xf numFmtId="0" fontId="67" fillId="0" borderId="0"/>
    <xf numFmtId="0" fontId="98" fillId="0" borderId="0"/>
    <xf numFmtId="0" fontId="98" fillId="0" borderId="0"/>
    <xf numFmtId="0" fontId="9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183" fontId="30" fillId="0" borderId="0">
      <protection locked="0"/>
    </xf>
    <xf numFmtId="0" fontId="31" fillId="0" borderId="0"/>
    <xf numFmtId="0" fontId="31" fillId="0" borderId="0"/>
    <xf numFmtId="0" fontId="31" fillId="0" borderId="0"/>
    <xf numFmtId="0" fontId="59" fillId="0" borderId="0"/>
    <xf numFmtId="0" fontId="31" fillId="0" borderId="0"/>
    <xf numFmtId="0" fontId="59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2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59" fillId="0" borderId="0"/>
    <xf numFmtId="0" fontId="32" fillId="0" borderId="0"/>
    <xf numFmtId="0" fontId="32" fillId="0" borderId="0"/>
    <xf numFmtId="0" fontId="38" fillId="0" borderId="0"/>
    <xf numFmtId="0" fontId="33" fillId="0" borderId="0"/>
    <xf numFmtId="0" fontId="38" fillId="0" borderId="0" applyFont="0" applyFill="0" applyBorder="0" applyAlignment="0" applyProtection="0"/>
    <xf numFmtId="0" fontId="59" fillId="0" borderId="0"/>
    <xf numFmtId="0" fontId="59" fillId="0" borderId="0"/>
    <xf numFmtId="0" fontId="38" fillId="0" borderId="0" applyFont="0" applyFill="0" applyBorder="0" applyAlignment="0" applyProtection="0"/>
    <xf numFmtId="0" fontId="59" fillId="0" borderId="0"/>
    <xf numFmtId="183" fontId="30" fillId="0" borderId="0">
      <protection locked="0"/>
    </xf>
    <xf numFmtId="183" fontId="30" fillId="0" borderId="0"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185" fontId="28" fillId="0" borderId="0" applyFont="0" applyFill="0" applyBorder="0" applyAlignment="0" applyProtection="0"/>
    <xf numFmtId="0" fontId="38" fillId="0" borderId="0"/>
    <xf numFmtId="0" fontId="31" fillId="0" borderId="0"/>
    <xf numFmtId="0" fontId="28" fillId="0" borderId="0" applyFont="0" applyFill="0" applyBorder="0" applyAlignment="0" applyProtection="0"/>
    <xf numFmtId="0" fontId="31" fillId="0" borderId="0"/>
    <xf numFmtId="0" fontId="31" fillId="0" borderId="0"/>
    <xf numFmtId="0" fontId="28" fillId="0" borderId="0"/>
    <xf numFmtId="0" fontId="38" fillId="0" borderId="0"/>
    <xf numFmtId="0" fontId="31" fillId="0" borderId="0"/>
    <xf numFmtId="0" fontId="31" fillId="0" borderId="0"/>
    <xf numFmtId="0" fontId="5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1" fillId="0" borderId="0"/>
    <xf numFmtId="0" fontId="38" fillId="0" borderId="0"/>
    <xf numFmtId="0" fontId="28" fillId="0" borderId="0"/>
    <xf numFmtId="185" fontId="28" fillId="0" borderId="0" applyFont="0" applyFill="0" applyBorder="0" applyAlignment="0" applyProtection="0"/>
    <xf numFmtId="0" fontId="61" fillId="0" borderId="0"/>
    <xf numFmtId="0" fontId="28" fillId="0" borderId="0"/>
    <xf numFmtId="0" fontId="33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8" fillId="0" borderId="0"/>
    <xf numFmtId="0" fontId="33" fillId="0" borderId="0"/>
    <xf numFmtId="0" fontId="32" fillId="0" borderId="0"/>
    <xf numFmtId="0" fontId="31" fillId="0" borderId="0"/>
    <xf numFmtId="185" fontId="179" fillId="0" borderId="0" applyFont="0" applyFill="0" applyBorder="0" applyAlignment="0" applyProtection="0"/>
    <xf numFmtId="0" fontId="31" fillId="0" borderId="0"/>
    <xf numFmtId="0" fontId="61" fillId="0" borderId="0"/>
    <xf numFmtId="0" fontId="31" fillId="0" borderId="0"/>
    <xf numFmtId="0" fontId="28" fillId="0" borderId="0"/>
    <xf numFmtId="0" fontId="28" fillId="0" borderId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0" fontId="6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0" fontId="38" fillId="0" borderId="0"/>
    <xf numFmtId="0" fontId="31" fillId="0" borderId="0"/>
    <xf numFmtId="0" fontId="31" fillId="0" borderId="0"/>
    <xf numFmtId="185" fontId="28" fillId="0" borderId="0" applyFont="0" applyFill="0" applyBorder="0" applyAlignment="0" applyProtection="0"/>
    <xf numFmtId="0" fontId="31" fillId="0" borderId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/>
    <xf numFmtId="0" fontId="33" fillId="0" borderId="0"/>
    <xf numFmtId="0" fontId="33" fillId="0" borderId="0"/>
    <xf numFmtId="0" fontId="59" fillId="0" borderId="0"/>
    <xf numFmtId="0" fontId="32" fillId="0" borderId="0"/>
    <xf numFmtId="0" fontId="38" fillId="0" borderId="0"/>
    <xf numFmtId="0" fontId="31" fillId="0" borderId="0"/>
    <xf numFmtId="0" fontId="31" fillId="0" borderId="0"/>
    <xf numFmtId="0" fontId="31" fillId="0" borderId="0"/>
    <xf numFmtId="0" fontId="59" fillId="0" borderId="0"/>
    <xf numFmtId="0" fontId="31" fillId="0" borderId="0"/>
    <xf numFmtId="0" fontId="38" fillId="0" borderId="0"/>
    <xf numFmtId="0" fontId="28" fillId="0" borderId="0"/>
    <xf numFmtId="0" fontId="28" fillId="0" borderId="0"/>
    <xf numFmtId="0" fontId="38" fillId="0" borderId="0" applyFont="0" applyFill="0" applyBorder="0" applyAlignment="0" applyProtection="0"/>
    <xf numFmtId="0" fontId="33" fillId="0" borderId="0"/>
    <xf numFmtId="0" fontId="31" fillId="0" borderId="0"/>
    <xf numFmtId="0" fontId="38" fillId="0" borderId="0"/>
    <xf numFmtId="0" fontId="31" fillId="0" borderId="0"/>
    <xf numFmtId="185" fontId="179" fillId="0" borderId="0" applyFont="0" applyFill="0" applyBorder="0" applyAlignment="0" applyProtection="0"/>
    <xf numFmtId="0" fontId="31" fillId="0" borderId="0"/>
    <xf numFmtId="0" fontId="33" fillId="0" borderId="0"/>
    <xf numFmtId="0" fontId="44" fillId="0" borderId="0"/>
    <xf numFmtId="0" fontId="33" fillId="0" borderId="0"/>
    <xf numFmtId="0" fontId="5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59" fillId="0" borderId="0"/>
    <xf numFmtId="0" fontId="31" fillId="0" borderId="0"/>
    <xf numFmtId="0" fontId="38" fillId="0" borderId="0"/>
    <xf numFmtId="0" fontId="31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8" fillId="0" borderId="0"/>
    <xf numFmtId="0" fontId="28" fillId="0" borderId="0"/>
    <xf numFmtId="0" fontId="32" fillId="0" borderId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326" fontId="28" fillId="0" borderId="0" applyFont="0" applyFill="0" applyBorder="0" applyAlignment="0" applyProtection="0"/>
    <xf numFmtId="327" fontId="31" fillId="0" borderId="0" applyFont="0" applyFill="0" applyBorder="0" applyAlignment="0" applyProtection="0"/>
    <xf numFmtId="0" fontId="31" fillId="0" borderId="0"/>
    <xf numFmtId="0" fontId="38" fillId="0" borderId="0" applyFont="0" applyFill="0" applyBorder="0" applyAlignment="0" applyProtection="0"/>
    <xf numFmtId="0" fontId="31" fillId="0" borderId="0"/>
    <xf numFmtId="0" fontId="38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185" fontId="28" fillId="0" borderId="0" applyFont="0" applyFill="0" applyBorder="0" applyAlignment="0" applyProtection="0"/>
    <xf numFmtId="0" fontId="38" fillId="0" borderId="0"/>
    <xf numFmtId="0" fontId="31" fillId="0" borderId="0"/>
    <xf numFmtId="0" fontId="38" fillId="0" borderId="0"/>
    <xf numFmtId="0" fontId="31" fillId="0" borderId="0"/>
    <xf numFmtId="0" fontId="32" fillId="0" borderId="0"/>
    <xf numFmtId="0" fontId="38" fillId="0" borderId="0" applyFont="0" applyFill="0" applyBorder="0" applyAlignment="0" applyProtection="0"/>
    <xf numFmtId="0" fontId="61" fillId="0" borderId="0"/>
    <xf numFmtId="0" fontId="61" fillId="0" borderId="0"/>
    <xf numFmtId="0" fontId="38" fillId="0" borderId="0"/>
    <xf numFmtId="0" fontId="38" fillId="0" borderId="0"/>
    <xf numFmtId="185" fontId="28" fillId="0" borderId="0" applyFont="0" applyFill="0" applyBorder="0" applyAlignment="0" applyProtection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61" fillId="0" borderId="0"/>
    <xf numFmtId="0" fontId="31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59" fillId="0" borderId="0"/>
    <xf numFmtId="0" fontId="38" fillId="0" borderId="0"/>
    <xf numFmtId="0" fontId="31" fillId="0" borderId="0"/>
    <xf numFmtId="0" fontId="59" fillId="0" borderId="0"/>
    <xf numFmtId="185" fontId="28" fillId="0" borderId="0" applyFont="0" applyFill="0" applyBorder="0" applyAlignment="0" applyProtection="0"/>
    <xf numFmtId="0" fontId="28" fillId="0" borderId="0"/>
    <xf numFmtId="0" fontId="62" fillId="0" borderId="0"/>
    <xf numFmtId="0" fontId="31" fillId="0" borderId="0"/>
    <xf numFmtId="0" fontId="33" fillId="0" borderId="0"/>
    <xf numFmtId="0" fontId="180" fillId="0" borderId="0"/>
    <xf numFmtId="3" fontId="181" fillId="0" borderId="0"/>
    <xf numFmtId="0" fontId="31" fillId="0" borderId="0" applyBorder="0"/>
    <xf numFmtId="328" fontId="36" fillId="0" borderId="0"/>
    <xf numFmtId="185" fontId="31" fillId="0" borderId="0" applyFont="0" applyFill="0" applyBorder="0" applyAlignment="0" applyProtection="0"/>
    <xf numFmtId="0" fontId="182" fillId="0" borderId="30"/>
    <xf numFmtId="0" fontId="31" fillId="0" borderId="0">
      <alignment wrapText="1"/>
    </xf>
    <xf numFmtId="0" fontId="73" fillId="0" borderId="0"/>
    <xf numFmtId="3" fontId="59" fillId="0" borderId="0"/>
    <xf numFmtId="0" fontId="101" fillId="0" borderId="0"/>
    <xf numFmtId="0" fontId="99" fillId="0" borderId="0"/>
    <xf numFmtId="329" fontId="36" fillId="0" borderId="0" applyFont="0" applyFill="0" applyBorder="0" applyAlignment="0" applyProtection="0"/>
    <xf numFmtId="3" fontId="73" fillId="0" borderId="0"/>
    <xf numFmtId="0" fontId="32" fillId="0" borderId="0"/>
    <xf numFmtId="0" fontId="38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1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8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183" fontId="30" fillId="0" borderId="0">
      <protection locked="0"/>
    </xf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59" fillId="0" borderId="0"/>
    <xf numFmtId="0" fontId="59" fillId="0" borderId="0"/>
    <xf numFmtId="0" fontId="31" fillId="0" borderId="0"/>
    <xf numFmtId="0" fontId="31" fillId="0" borderId="0"/>
    <xf numFmtId="185" fontId="17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/>
    <xf numFmtId="0" fontId="38" fillId="0" borderId="0"/>
    <xf numFmtId="185" fontId="28" fillId="0" borderId="0" applyFont="0" applyFill="0" applyBorder="0" applyAlignment="0" applyProtection="0"/>
    <xf numFmtId="0" fontId="31" fillId="0" borderId="0"/>
    <xf numFmtId="0" fontId="61" fillId="0" borderId="0"/>
    <xf numFmtId="0" fontId="61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 applyFont="0" applyFill="0" applyBorder="0" applyAlignment="0" applyProtection="0"/>
    <xf numFmtId="0" fontId="31" fillId="0" borderId="0"/>
    <xf numFmtId="0" fontId="61" fillId="0" borderId="0"/>
    <xf numFmtId="0" fontId="38" fillId="0" borderId="0" applyFont="0" applyFill="0" applyBorder="0" applyAlignment="0" applyProtection="0"/>
    <xf numFmtId="0" fontId="31" fillId="0" borderId="0"/>
    <xf numFmtId="0" fontId="44" fillId="0" borderId="0"/>
    <xf numFmtId="0" fontId="6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185" fontId="179" fillId="0" borderId="0" applyFont="0" applyFill="0" applyBorder="0" applyAlignment="0" applyProtection="0"/>
    <xf numFmtId="185" fontId="179" fillId="0" borderId="0" applyFont="0" applyFill="0" applyBorder="0" applyAlignment="0" applyProtection="0"/>
    <xf numFmtId="0" fontId="31" fillId="0" borderId="0"/>
    <xf numFmtId="0" fontId="38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185" fontId="28" fillId="0" borderId="0" applyFont="0" applyFill="0" applyBorder="0" applyAlignment="0" applyProtection="0"/>
    <xf numFmtId="0" fontId="31" fillId="0" borderId="0"/>
    <xf numFmtId="0" fontId="31" fillId="0" borderId="0"/>
    <xf numFmtId="0" fontId="38" fillId="0" borderId="0"/>
    <xf numFmtId="0" fontId="38" fillId="0" borderId="0"/>
    <xf numFmtId="0" fontId="38" fillId="0" borderId="0"/>
    <xf numFmtId="0" fontId="38" fillId="0" borderId="0" applyFont="0" applyFill="0" applyBorder="0" applyAlignment="0" applyProtection="0"/>
    <xf numFmtId="0" fontId="31" fillId="0" borderId="0"/>
    <xf numFmtId="185" fontId="28" fillId="0" borderId="0" applyFont="0" applyFill="0" applyBorder="0" applyAlignment="0" applyProtection="0"/>
    <xf numFmtId="185" fontId="2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3" fillId="0" borderId="0"/>
    <xf numFmtId="0" fontId="33" fillId="0" borderId="0"/>
    <xf numFmtId="0" fontId="31" fillId="0" borderId="0"/>
    <xf numFmtId="0" fontId="38" fillId="0" borderId="0"/>
    <xf numFmtId="0" fontId="31" fillId="0" borderId="0"/>
    <xf numFmtId="0" fontId="31" fillId="0" borderId="0"/>
    <xf numFmtId="0" fontId="61" fillId="0" borderId="0"/>
    <xf numFmtId="0" fontId="38" fillId="0" borderId="0" applyFont="0" applyFill="0" applyBorder="0" applyAlignment="0" applyProtection="0"/>
    <xf numFmtId="0" fontId="31" fillId="0" borderId="0"/>
    <xf numFmtId="0" fontId="59" fillId="0" borderId="0"/>
    <xf numFmtId="0" fontId="38" fillId="0" borderId="0"/>
    <xf numFmtId="0" fontId="31" fillId="0" borderId="0"/>
    <xf numFmtId="0" fontId="33" fillId="0" borderId="0"/>
    <xf numFmtId="0" fontId="38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183" fillId="0" borderId="0"/>
    <xf numFmtId="0" fontId="62" fillId="0" borderId="0"/>
    <xf numFmtId="183" fontId="30" fillId="0" borderId="0">
      <protection locked="0"/>
    </xf>
    <xf numFmtId="0" fontId="89" fillId="0" borderId="0">
      <protection locked="0"/>
    </xf>
    <xf numFmtId="0" fontId="28" fillId="0" borderId="0" applyFont="0" applyFill="0" applyBorder="0" applyAlignment="0" applyProtection="0"/>
    <xf numFmtId="330" fontId="32" fillId="0" borderId="0" applyFont="0" applyFill="0" applyBorder="0" applyProtection="0">
      <alignment vertical="center"/>
    </xf>
    <xf numFmtId="203" fontId="32" fillId="0" borderId="0">
      <alignment vertical="center"/>
    </xf>
    <xf numFmtId="197" fontId="32" fillId="0" borderId="0" applyFont="0" applyFill="0" applyBorder="0" applyAlignment="0" applyProtection="0">
      <alignment vertical="center"/>
    </xf>
    <xf numFmtId="0" fontId="30" fillId="0" borderId="0">
      <protection locked="0"/>
    </xf>
    <xf numFmtId="228" fontId="89" fillId="0" borderId="0">
      <protection locked="0"/>
    </xf>
    <xf numFmtId="322" fontId="28" fillId="0" borderId="0">
      <protection locked="0"/>
    </xf>
    <xf numFmtId="0" fontId="30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185" fontId="184" fillId="0" borderId="0" applyFont="0" applyFill="0" applyBorder="0" applyAlignment="0" applyProtection="0"/>
    <xf numFmtId="185" fontId="184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331" fontId="31" fillId="0" borderId="0" applyFont="0" applyFill="0" applyBorder="0" applyAlignment="0" applyProtection="0"/>
    <xf numFmtId="332" fontId="31" fillId="0" borderId="0" applyFont="0" applyFill="0" applyBorder="0" applyAlignment="0" applyProtection="0"/>
    <xf numFmtId="0" fontId="59" fillId="0" borderId="0"/>
    <xf numFmtId="185" fontId="98" fillId="0" borderId="10">
      <alignment vertical="center"/>
    </xf>
    <xf numFmtId="9" fontId="44" fillId="0" borderId="0">
      <alignment vertical="center"/>
    </xf>
    <xf numFmtId="0" fontId="185" fillId="0" borderId="0"/>
    <xf numFmtId="0" fontId="185" fillId="0" borderId="0"/>
    <xf numFmtId="0" fontId="186" fillId="0" borderId="0"/>
    <xf numFmtId="0" fontId="186" fillId="0" borderId="0"/>
    <xf numFmtId="0" fontId="62" fillId="0" borderId="0"/>
    <xf numFmtId="0" fontId="38" fillId="0" borderId="0"/>
    <xf numFmtId="0" fontId="44" fillId="0" borderId="0">
      <alignment vertical="center"/>
    </xf>
    <xf numFmtId="3" fontId="70" fillId="0" borderId="10"/>
    <xf numFmtId="10" fontId="44" fillId="0" borderId="0">
      <alignment vertical="center"/>
    </xf>
    <xf numFmtId="3" fontId="70" fillId="0" borderId="10"/>
    <xf numFmtId="0" fontId="44" fillId="0" borderId="0">
      <alignment vertical="center"/>
    </xf>
    <xf numFmtId="0" fontId="44" fillId="0" borderId="0">
      <alignment vertical="center"/>
    </xf>
    <xf numFmtId="333" fontId="32" fillId="0" borderId="0">
      <alignment vertical="center"/>
    </xf>
    <xf numFmtId="185" fontId="98" fillId="0" borderId="10">
      <alignment vertical="center"/>
    </xf>
    <xf numFmtId="180" fontId="28" fillId="0" borderId="0">
      <alignment vertical="center"/>
    </xf>
    <xf numFmtId="201" fontId="111" fillId="0" borderId="0" applyFont="0" applyFill="0" applyBorder="0" applyAlignment="0" applyProtection="0"/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6" fillId="0" borderId="0"/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0" fontId="37" fillId="0" borderId="0">
      <alignment horizontal="center" vertical="center"/>
    </xf>
    <xf numFmtId="0" fontId="36" fillId="0" borderId="0"/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7" fillId="0" borderId="0">
      <alignment horizontal="center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7" fillId="0" borderId="0">
      <alignment horizontal="center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6" fillId="0" borderId="0"/>
    <xf numFmtId="0" fontId="37" fillId="0" borderId="0">
      <alignment horizontal="center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7" fillId="0" borderId="0">
      <alignment horizontal="center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6" fillId="0" borderId="0"/>
    <xf numFmtId="3" fontId="102" fillId="0" borderId="49">
      <alignment horizontal="right" vertical="center"/>
    </xf>
    <xf numFmtId="3" fontId="102" fillId="0" borderId="49">
      <alignment horizontal="right" vertical="center"/>
    </xf>
    <xf numFmtId="334" fontId="28" fillId="0" borderId="0">
      <alignment horizontal="center" vertical="center"/>
    </xf>
    <xf numFmtId="193" fontId="28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4" fontId="28" fillId="0" borderId="0">
      <alignment horizontal="center" vertical="center"/>
    </xf>
    <xf numFmtId="335" fontId="32" fillId="0" borderId="0">
      <alignment horizontal="center" vertical="center"/>
    </xf>
    <xf numFmtId="193" fontId="28" fillId="0" borderId="0">
      <alignment horizontal="center" vertical="center"/>
    </xf>
    <xf numFmtId="193" fontId="28" fillId="0" borderId="0">
      <alignment horizontal="center" vertical="center"/>
    </xf>
    <xf numFmtId="334" fontId="28" fillId="0" borderId="0">
      <alignment horizontal="center" vertical="center"/>
    </xf>
    <xf numFmtId="186" fontId="171" fillId="0" borderId="0">
      <alignment horizontal="center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4" fontId="28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4" fontId="28" fillId="0" borderId="0">
      <alignment horizontal="center" vertical="center"/>
    </xf>
    <xf numFmtId="334" fontId="28" fillId="0" borderId="0">
      <alignment horizontal="center" vertical="center"/>
    </xf>
    <xf numFmtId="186" fontId="171" fillId="0" borderId="0">
      <alignment horizontal="center" vertical="center"/>
    </xf>
    <xf numFmtId="0" fontId="171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335" fontId="32" fillId="0" borderId="0">
      <alignment horizontal="center" vertical="center"/>
    </xf>
    <xf numFmtId="186" fontId="171" fillId="0" borderId="0">
      <alignment horizontal="center" vertical="center"/>
    </xf>
    <xf numFmtId="186" fontId="171" fillId="0" borderId="0">
      <alignment horizontal="center" vertical="center"/>
    </xf>
    <xf numFmtId="0" fontId="28" fillId="0" borderId="0">
      <alignment horizontal="center" vertical="center"/>
    </xf>
    <xf numFmtId="0" fontId="36" fillId="0" borderId="0"/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6" fillId="0" borderId="0"/>
    <xf numFmtId="0" fontId="36" fillId="0" borderId="0"/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6" fillId="0" borderId="0"/>
    <xf numFmtId="0" fontId="36" fillId="0" borderId="0"/>
    <xf numFmtId="3" fontId="102" fillId="0" borderId="49">
      <alignment horizontal="right" vertical="center"/>
    </xf>
    <xf numFmtId="3" fontId="102" fillId="0" borderId="49">
      <alignment horizontal="right" vertical="center"/>
    </xf>
    <xf numFmtId="183" fontId="89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9" fontId="94" fillId="0" borderId="0" applyFont="0" applyFill="0" applyBorder="0" applyAlignment="0" applyProtection="0"/>
    <xf numFmtId="0" fontId="28" fillId="0" borderId="0"/>
    <xf numFmtId="201" fontId="111" fillId="0" borderId="0" applyFont="0" applyFill="0" applyBorder="0" applyAlignment="0" applyProtection="0"/>
    <xf numFmtId="201" fontId="111" fillId="0" borderId="0" applyFont="0" applyFill="0" applyBorder="0" applyAlignment="0" applyProtection="0"/>
    <xf numFmtId="201" fontId="111" fillId="0" borderId="0" applyFont="0" applyFill="0" applyBorder="0" applyAlignment="0" applyProtection="0"/>
    <xf numFmtId="201" fontId="111" fillId="0" borderId="0" applyFont="0" applyFill="0" applyBorder="0" applyAlignment="0" applyProtection="0"/>
    <xf numFmtId="201" fontId="111" fillId="0" borderId="0" applyFont="0" applyFill="0" applyBorder="0" applyAlignment="0" applyProtection="0"/>
    <xf numFmtId="2" fontId="102" fillId="0" borderId="49">
      <alignment horizontal="right"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8" fillId="0" borderId="0"/>
    <xf numFmtId="201" fontId="111" fillId="0" borderId="0" applyFont="0" applyFill="0" applyBorder="0" applyAlignment="0" applyProtection="0"/>
    <xf numFmtId="0" fontId="89" fillId="0" borderId="0">
      <protection locked="0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0" fontId="59" fillId="0" borderId="0" applyFont="0" applyFill="0" applyBorder="0" applyAlignment="0" applyProtection="0"/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8" fillId="0" borderId="0"/>
    <xf numFmtId="0" fontId="65" fillId="0" borderId="0"/>
    <xf numFmtId="0" fontId="145" fillId="0" borderId="38">
      <alignment horizontal="center" vertical="center"/>
    </xf>
    <xf numFmtId="201" fontId="33" fillId="0" borderId="0" applyFont="0" applyFill="0" applyBorder="0" applyAlignment="0" applyProtection="0"/>
    <xf numFmtId="183" fontId="89" fillId="0" borderId="0">
      <protection locked="0"/>
    </xf>
    <xf numFmtId="336" fontId="28" fillId="0" borderId="0" applyFont="0" applyFill="0" applyBorder="0" applyAlignment="0" applyProtection="0"/>
    <xf numFmtId="336" fontId="28" fillId="0" borderId="0" applyFont="0" applyFill="0" applyBorder="0" applyAlignment="0" applyProtection="0"/>
    <xf numFmtId="336" fontId="28" fillId="0" borderId="0" applyFont="0" applyFill="0" applyBorder="0" applyAlignment="0" applyProtection="0"/>
    <xf numFmtId="336" fontId="28" fillId="0" borderId="0" applyFont="0" applyFill="0" applyBorder="0" applyAlignment="0" applyProtection="0"/>
    <xf numFmtId="336" fontId="28" fillId="0" borderId="0" applyFont="0" applyFill="0" applyBorder="0" applyAlignment="0" applyProtection="0"/>
    <xf numFmtId="0" fontId="65" fillId="0" borderId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3" fontId="30" fillId="0" borderId="0">
      <protection locked="0"/>
    </xf>
    <xf numFmtId="0" fontId="187" fillId="0" borderId="0" applyFont="0" applyFill="0" applyBorder="0" applyAlignment="0" applyProtection="0"/>
    <xf numFmtId="0" fontId="187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88" fillId="0" borderId="0" applyFont="0" applyFill="0" applyBorder="0" applyAlignment="0" applyProtection="0"/>
    <xf numFmtId="41" fontId="189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9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88" fillId="0" borderId="0" applyFont="0" applyFill="0" applyBorder="0" applyAlignment="0" applyProtection="0"/>
    <xf numFmtId="43" fontId="189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91" fillId="0" borderId="0" applyFont="0" applyFill="0" applyBorder="0" applyAlignment="0" applyProtection="0"/>
    <xf numFmtId="0" fontId="191" fillId="0" borderId="0" applyFont="0" applyFill="0" applyBorder="0" applyAlignment="0" applyProtection="0"/>
    <xf numFmtId="307" fontId="36" fillId="35" borderId="94">
      <alignment horizontal="center" vertical="center"/>
    </xf>
    <xf numFmtId="199" fontId="41" fillId="0" borderId="0">
      <protection locked="0"/>
    </xf>
    <xf numFmtId="183" fontId="104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30" fillId="0" borderId="0">
      <protection locked="0"/>
    </xf>
    <xf numFmtId="0" fontId="32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224" fontId="27" fillId="0" borderId="0" applyFont="0" applyFill="0" applyBorder="0" applyAlignment="0" applyProtection="0"/>
    <xf numFmtId="224" fontId="94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42" fontId="19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89" fillId="0" borderId="0">
      <protection locked="0"/>
    </xf>
    <xf numFmtId="232" fontId="27" fillId="0" borderId="0" applyFont="0" applyFill="0" applyBorder="0" applyAlignment="0" applyProtection="0"/>
    <xf numFmtId="232" fontId="94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27" fillId="0" borderId="0" applyFont="0" applyFill="0" applyBorder="0" applyAlignment="0" applyProtection="0"/>
    <xf numFmtId="44" fontId="19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183" fontId="30" fillId="0" borderId="0">
      <protection locked="0"/>
    </xf>
    <xf numFmtId="0" fontId="187" fillId="0" borderId="0" applyFont="0" applyFill="0" applyBorder="0" applyAlignment="0" applyProtection="0"/>
    <xf numFmtId="0" fontId="187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188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64" fillId="0" borderId="0" applyFont="0" applyFill="0" applyBorder="0" applyAlignment="0" applyProtection="0"/>
    <xf numFmtId="0" fontId="191" fillId="0" borderId="0" applyFont="0" applyFill="0" applyBorder="0" applyAlignment="0" applyProtection="0"/>
    <xf numFmtId="0" fontId="191" fillId="0" borderId="0" applyFont="0" applyFill="0" applyBorder="0" applyAlignment="0" applyProtection="0"/>
    <xf numFmtId="183" fontId="30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>
      <protection locked="0"/>
    </xf>
    <xf numFmtId="196" fontId="28" fillId="0" borderId="0">
      <protection locked="0"/>
    </xf>
    <xf numFmtId="234" fontId="89" fillId="0" borderId="0">
      <protection locked="0"/>
    </xf>
    <xf numFmtId="216" fontId="28" fillId="0" borderId="0" applyFont="0" applyFill="0" applyBorder="0" applyAlignment="0" applyProtection="0"/>
    <xf numFmtId="0" fontId="27" fillId="0" borderId="0"/>
    <xf numFmtId="0" fontId="180" fillId="0" borderId="0">
      <alignment horizontal="center" wrapText="1"/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3" fontId="89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85" fontId="27" fillId="0" borderId="0" applyFont="0" applyFill="0" applyBorder="0" applyAlignment="0" applyProtection="0"/>
    <xf numFmtId="185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41" fontId="19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337" fontId="32" fillId="0" borderId="0" applyFont="0" applyFill="0" applyBorder="0" applyAlignment="0" applyProtection="0"/>
    <xf numFmtId="283" fontId="32" fillId="0" borderId="0" applyFont="0" applyFill="0" applyBorder="0" applyAlignment="0" applyProtection="0"/>
    <xf numFmtId="338" fontId="36" fillId="0" borderId="0" applyFont="0" applyFill="0" applyBorder="0" applyAlignment="0" applyProtection="0"/>
    <xf numFmtId="0" fontId="66" fillId="0" borderId="0" applyFont="0" applyFill="0" applyBorder="0" applyAlignment="0" applyProtection="0"/>
    <xf numFmtId="337" fontId="32" fillId="0" borderId="0" applyFont="0" applyFill="0" applyBorder="0" applyAlignment="0" applyProtection="0"/>
    <xf numFmtId="283" fontId="32" fillId="0" borderId="0" applyFont="0" applyFill="0" applyBorder="0" applyAlignment="0" applyProtection="0"/>
    <xf numFmtId="201" fontId="27" fillId="0" borderId="0" applyFont="0" applyFill="0" applyBorder="0" applyAlignment="0" applyProtection="0"/>
    <xf numFmtId="201" fontId="94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19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94" fillId="0" borderId="0" applyFont="0" applyFill="0" applyBorder="0" applyAlignment="0" applyProtection="0"/>
    <xf numFmtId="176" fontId="28" fillId="0" borderId="0">
      <protection locked="0"/>
    </xf>
    <xf numFmtId="0" fontId="30" fillId="0" borderId="0">
      <protection locked="0"/>
    </xf>
    <xf numFmtId="4" fontId="89" fillId="0" borderId="0">
      <protection locked="0"/>
    </xf>
    <xf numFmtId="237" fontId="89" fillId="0" borderId="0">
      <protection locked="0"/>
    </xf>
    <xf numFmtId="0" fontId="32" fillId="0" borderId="0" applyFont="0" applyFill="0" applyBorder="0" applyAlignment="0" applyProtection="0"/>
    <xf numFmtId="201" fontId="31" fillId="0" borderId="0" applyFont="0" applyFill="0" applyBorder="0" applyAlignment="0" applyProtection="0"/>
    <xf numFmtId="183" fontId="89" fillId="0" borderId="0">
      <protection locked="0"/>
    </xf>
    <xf numFmtId="0" fontId="67" fillId="0" borderId="0"/>
    <xf numFmtId="0" fontId="67" fillId="0" borderId="0"/>
    <xf numFmtId="0" fontId="193" fillId="0" borderId="0"/>
    <xf numFmtId="0" fontId="64" fillId="0" borderId="0"/>
    <xf numFmtId="0" fontId="194" fillId="0" borderId="0"/>
    <xf numFmtId="0" fontId="64" fillId="0" borderId="0"/>
    <xf numFmtId="0" fontId="67" fillId="0" borderId="0"/>
    <xf numFmtId="0" fontId="64" fillId="0" borderId="0"/>
    <xf numFmtId="0" fontId="188" fillId="0" borderId="0"/>
    <xf numFmtId="0" fontId="32" fillId="0" borderId="0"/>
    <xf numFmtId="0" fontId="195" fillId="0" borderId="0"/>
    <xf numFmtId="0" fontId="183" fillId="0" borderId="0"/>
    <xf numFmtId="0" fontId="188" fillId="0" borderId="0"/>
    <xf numFmtId="0" fontId="64" fillId="0" borderId="0"/>
    <xf numFmtId="0" fontId="196" fillId="0" borderId="0"/>
    <xf numFmtId="0" fontId="32" fillId="0" borderId="0"/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199" fontId="41" fillId="0" borderId="0">
      <protection locked="0"/>
    </xf>
    <xf numFmtId="0" fontId="94" fillId="0" borderId="0"/>
    <xf numFmtId="0" fontId="197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49" fontId="27" fillId="0" borderId="0" applyBorder="0"/>
    <xf numFmtId="0" fontId="198" fillId="0" borderId="0"/>
    <xf numFmtId="0" fontId="199" fillId="0" borderId="0"/>
    <xf numFmtId="37" fontId="94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94" fillId="0" borderId="0"/>
    <xf numFmtId="0" fontId="27" fillId="0" borderId="0"/>
    <xf numFmtId="0" fontId="27" fillId="0" borderId="0"/>
    <xf numFmtId="0" fontId="94" fillId="0" borderId="0"/>
    <xf numFmtId="0" fontId="200" fillId="0" borderId="0"/>
    <xf numFmtId="0" fontId="94" fillId="0" borderId="0"/>
    <xf numFmtId="0" fontId="32" fillId="0" borderId="0"/>
    <xf numFmtId="0" fontId="66" fillId="0" borderId="0"/>
    <xf numFmtId="0" fontId="201" fillId="0" borderId="0"/>
    <xf numFmtId="339" fontId="202" fillId="0" borderId="0" applyFill="0" applyBorder="0" applyAlignment="0"/>
    <xf numFmtId="0" fontId="12" fillId="20" borderId="1" applyNumberFormat="0" applyAlignment="0" applyProtection="0">
      <alignment vertical="center"/>
    </xf>
    <xf numFmtId="0" fontId="203" fillId="0" borderId="0" applyNumberFormat="0" applyFill="0" applyBorder="0" applyAlignment="0" applyProtection="0">
      <alignment vertical="top"/>
      <protection locked="0"/>
    </xf>
    <xf numFmtId="183" fontId="30" fillId="0" borderId="0">
      <protection locked="0"/>
    </xf>
    <xf numFmtId="0" fontId="89" fillId="0" borderId="13">
      <protection locked="0"/>
    </xf>
    <xf numFmtId="0" fontId="31" fillId="0" borderId="0" applyFont="0" applyFill="0" applyBorder="0" applyAlignment="0" applyProtection="0"/>
    <xf numFmtId="41" fontId="65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41" fontId="65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340" fontId="36" fillId="0" borderId="0" applyFont="0" applyFill="0" applyBorder="0" applyAlignment="0" applyProtection="0"/>
    <xf numFmtId="4" fontId="89" fillId="0" borderId="0">
      <protection locked="0"/>
    </xf>
    <xf numFmtId="4" fontId="89" fillId="0" borderId="0">
      <protection locked="0"/>
    </xf>
    <xf numFmtId="341" fontId="32" fillId="0" borderId="0"/>
    <xf numFmtId="40" fontId="61" fillId="0" borderId="0" applyFont="0" applyFill="0" applyBorder="0" applyAlignment="0" applyProtection="0"/>
    <xf numFmtId="237" fontId="89" fillId="0" borderId="0">
      <protection locked="0"/>
    </xf>
    <xf numFmtId="40" fontId="59" fillId="0" borderId="0" applyFont="0" applyFill="0" applyBorder="0" applyAlignment="0" applyProtection="0"/>
    <xf numFmtId="0" fontId="204" fillId="0" borderId="0" applyNumberFormat="0" applyAlignment="0"/>
    <xf numFmtId="342" fontId="3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89" fillId="0" borderId="0">
      <protection locked="0"/>
    </xf>
    <xf numFmtId="0" fontId="89" fillId="0" borderId="0">
      <protection locked="0"/>
    </xf>
    <xf numFmtId="343" fontId="8" fillId="0" borderId="10" applyFill="0" applyBorder="0" applyAlignment="0"/>
    <xf numFmtId="229" fontId="61" fillId="0" borderId="0" applyFont="0" applyFill="0" applyBorder="0" applyAlignment="0" applyProtection="0"/>
    <xf numFmtId="248" fontId="89" fillId="0" borderId="0">
      <protection locked="0"/>
    </xf>
    <xf numFmtId="344" fontId="41" fillId="0" borderId="0"/>
    <xf numFmtId="345" fontId="28" fillId="0" borderId="0"/>
    <xf numFmtId="329" fontId="70" fillId="0" borderId="0"/>
    <xf numFmtId="329" fontId="70" fillId="0" borderId="0"/>
    <xf numFmtId="329" fontId="70" fillId="0" borderId="0"/>
    <xf numFmtId="329" fontId="70" fillId="0" borderId="0"/>
    <xf numFmtId="329" fontId="70" fillId="0" borderId="0"/>
    <xf numFmtId="346" fontId="32" fillId="0" borderId="0"/>
    <xf numFmtId="329" fontId="70" fillId="0" borderId="0"/>
    <xf numFmtId="329" fontId="70" fillId="0" borderId="0"/>
    <xf numFmtId="344" fontId="41" fillId="0" borderId="0"/>
    <xf numFmtId="344" fontId="41" fillId="0" borderId="0"/>
    <xf numFmtId="344" fontId="41" fillId="0" borderId="0"/>
    <xf numFmtId="0" fontId="65" fillId="0" borderId="0" applyFill="0" applyBorder="0" applyAlignment="0" applyProtection="0"/>
    <xf numFmtId="0" fontId="65" fillId="0" borderId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65" fillId="0" borderId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0" fontId="65" fillId="0" borderId="0" applyFill="0" applyBorder="0" applyAlignment="0" applyProtection="0"/>
    <xf numFmtId="37" fontId="44" fillId="0" borderId="10">
      <alignment horizontal="center" vertical="distributed"/>
    </xf>
    <xf numFmtId="0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0" fontId="31" fillId="28" borderId="74" applyBorder="0"/>
    <xf numFmtId="244" fontId="31" fillId="28" borderId="75" applyBorder="0">
      <alignment horizontal="center"/>
    </xf>
    <xf numFmtId="0" fontId="33" fillId="0" borderId="0"/>
    <xf numFmtId="347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341" fontId="32" fillId="0" borderId="0"/>
    <xf numFmtId="0" fontId="28" fillId="0" borderId="0"/>
    <xf numFmtId="0" fontId="28" fillId="0" borderId="0"/>
    <xf numFmtId="0" fontId="33" fillId="0" borderId="0"/>
    <xf numFmtId="0" fontId="33" fillId="0" borderId="0"/>
    <xf numFmtId="0" fontId="33" fillId="0" borderId="0"/>
    <xf numFmtId="247" fontId="89" fillId="0" borderId="0">
      <protection locked="0"/>
    </xf>
    <xf numFmtId="0" fontId="28" fillId="0" borderId="0">
      <protection locked="0"/>
    </xf>
    <xf numFmtId="248" fontId="89" fillId="0" borderId="0">
      <protection locked="0"/>
    </xf>
    <xf numFmtId="178" fontId="28" fillId="0" borderId="0">
      <protection locked="0"/>
    </xf>
    <xf numFmtId="0" fontId="31" fillId="0" borderId="0"/>
    <xf numFmtId="237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205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89" fillId="0" borderId="0">
      <protection locked="0"/>
    </xf>
    <xf numFmtId="237" fontId="89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0" fontId="205" fillId="0" borderId="0">
      <protection locked="0"/>
    </xf>
    <xf numFmtId="237" fontId="89" fillId="0" borderId="0">
      <protection locked="0"/>
    </xf>
    <xf numFmtId="237" fontId="89" fillId="0" borderId="0">
      <protection locked="0"/>
    </xf>
    <xf numFmtId="0" fontId="205" fillId="0" borderId="0">
      <protection locked="0"/>
    </xf>
    <xf numFmtId="2" fontId="65" fillId="0" borderId="0" applyFill="0" applyBorder="0" applyAlignment="0" applyProtection="0"/>
    <xf numFmtId="2" fontId="65" fillId="0" borderId="0" applyProtection="0"/>
    <xf numFmtId="2" fontId="115" fillId="0" borderId="0" applyFont="0" applyFill="0" applyBorder="0" applyAlignment="0" applyProtection="0"/>
    <xf numFmtId="2" fontId="115" fillId="0" borderId="0" applyFont="0" applyFill="0" applyBorder="0" applyAlignment="0" applyProtection="0"/>
    <xf numFmtId="2" fontId="115" fillId="0" borderId="0" applyFont="0" applyFill="0" applyBorder="0" applyAlignment="0" applyProtection="0"/>
    <xf numFmtId="2" fontId="115" fillId="0" borderId="0" applyFont="0" applyFill="0" applyBorder="0" applyAlignment="0" applyProtection="0"/>
    <xf numFmtId="2" fontId="115" fillId="0" borderId="0" applyFont="0" applyFill="0" applyBorder="0" applyAlignment="0" applyProtection="0"/>
    <xf numFmtId="2" fontId="65" fillId="0" borderId="0" applyProtection="0"/>
    <xf numFmtId="2" fontId="115" fillId="0" borderId="0" applyFont="0" applyFill="0" applyBorder="0" applyAlignment="0" applyProtection="0"/>
    <xf numFmtId="2" fontId="115" fillId="0" borderId="0" applyFont="0" applyFill="0" applyBorder="0" applyAlignment="0" applyProtection="0"/>
    <xf numFmtId="2" fontId="65" fillId="0" borderId="0" applyFill="0" applyBorder="0" applyAlignment="0" applyProtection="0"/>
    <xf numFmtId="2" fontId="65" fillId="0" borderId="0" applyFill="0" applyBorder="0" applyAlignment="0" applyProtection="0"/>
    <xf numFmtId="2" fontId="65" fillId="0" borderId="0" applyFill="0" applyBorder="0" applyAlignment="0" applyProtection="0"/>
    <xf numFmtId="0" fontId="206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/>
    <xf numFmtId="185" fontId="28" fillId="0" borderId="0" applyFont="0" applyFill="0" applyBorder="0" applyAlignment="0" applyProtection="0"/>
    <xf numFmtId="38" fontId="73" fillId="26" borderId="0" applyNumberFormat="0" applyBorder="0" applyAlignment="0" applyProtection="0"/>
    <xf numFmtId="0" fontId="74" fillId="0" borderId="0">
      <alignment horizontal="left"/>
    </xf>
    <xf numFmtId="0" fontId="207" fillId="0" borderId="0" applyNumberFormat="0" applyFill="0" applyBorder="0" applyAlignment="0" applyProtection="0"/>
    <xf numFmtId="0" fontId="88" fillId="0" borderId="0">
      <protection locked="0"/>
    </xf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123" fillId="32" borderId="76" applyBorder="0" applyAlignment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7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88" fillId="0" borderId="0">
      <protection locked="0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124" fillId="28" borderId="77">
      <alignment horizontal="left"/>
    </xf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0" fontId="76" fillId="0" borderId="0" applyProtection="0"/>
    <xf numFmtId="0" fontId="76" fillId="0" borderId="0" applyProtection="0"/>
    <xf numFmtId="0" fontId="76" fillId="0" borderId="0" applyProtection="0"/>
    <xf numFmtId="0" fontId="75" fillId="0" borderId="0" applyProtection="0"/>
    <xf numFmtId="0" fontId="75" fillId="0" borderId="0" applyProtection="0"/>
    <xf numFmtId="0" fontId="75" fillId="0" borderId="0" applyProtection="0"/>
    <xf numFmtId="12" fontId="31" fillId="26" borderId="78" applyNumberFormat="0" applyBorder="0" applyAlignment="0" applyProtection="0">
      <alignment horizontal="center"/>
    </xf>
    <xf numFmtId="0" fontId="209" fillId="0" borderId="95" applyNumberFormat="0" applyFill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28" fillId="0" borderId="0" applyFont="0" applyFill="0" applyBorder="0" applyAlignment="0" applyProtection="0"/>
    <xf numFmtId="10" fontId="73" fillId="26" borderId="10" applyNumberFormat="0" applyBorder="0" applyAlignment="0" applyProtection="0"/>
    <xf numFmtId="0" fontId="31" fillId="29" borderId="2" applyBorder="0">
      <protection locked="0"/>
    </xf>
    <xf numFmtId="0" fontId="31" fillId="29" borderId="2" applyBorder="0">
      <protection locked="0"/>
    </xf>
    <xf numFmtId="0" fontId="31" fillId="29" borderId="2" applyBorder="0">
      <protection locked="0"/>
    </xf>
    <xf numFmtId="0" fontId="31" fillId="29" borderId="2" applyBorder="0">
      <protection locked="0"/>
    </xf>
    <xf numFmtId="348" fontId="82" fillId="36" borderId="0"/>
    <xf numFmtId="0" fontId="121" fillId="29" borderId="79">
      <alignment horizontal="center" vertical="center"/>
      <protection locked="0"/>
    </xf>
    <xf numFmtId="0" fontId="19" fillId="7" borderId="1" applyNumberFormat="0" applyAlignment="0" applyProtection="0">
      <alignment vertical="center"/>
    </xf>
    <xf numFmtId="185" fontId="70" fillId="0" borderId="0" applyFont="0" applyFill="0" applyBorder="0" applyAlignment="0" applyProtection="0"/>
    <xf numFmtId="185" fontId="70" fillId="0" borderId="0" applyFont="0" applyFill="0" applyBorder="0" applyAlignment="0" applyProtection="0"/>
    <xf numFmtId="0" fontId="28" fillId="0" borderId="0" applyFont="0" applyFill="0" applyBorder="0" applyAlignment="0" applyProtection="0"/>
    <xf numFmtId="348" fontId="210" fillId="37" borderId="0"/>
    <xf numFmtId="38" fontId="59" fillId="0" borderId="0" applyFont="0" applyFill="0" applyBorder="0" applyAlignment="0" applyProtection="0"/>
    <xf numFmtId="40" fontId="59" fillId="0" borderId="0" applyFont="0" applyFill="0" applyBorder="0" applyAlignment="0" applyProtection="0"/>
    <xf numFmtId="349" fontId="59" fillId="0" borderId="0" applyFont="0" applyFill="0" applyBorder="0" applyAlignment="0" applyProtection="0"/>
    <xf numFmtId="350" fontId="59" fillId="0" borderId="0" applyFont="0" applyFill="0" applyBorder="0" applyAlignment="0" applyProtection="0"/>
    <xf numFmtId="201" fontId="31" fillId="0" borderId="0" applyFont="0" applyFill="0" applyBorder="0" applyAlignment="0" applyProtection="0"/>
    <xf numFmtId="0" fontId="70" fillId="0" borderId="53" applyNumberFormat="0" applyFont="0" applyBorder="0" applyProtection="0">
      <alignment horizontal="center" vertical="center"/>
    </xf>
    <xf numFmtId="216" fontId="32" fillId="0" borderId="0"/>
    <xf numFmtId="351" fontId="32" fillId="0" borderId="0"/>
    <xf numFmtId="352" fontId="3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16" fontId="32" fillId="0" borderId="0"/>
    <xf numFmtId="216" fontId="32" fillId="0" borderId="0"/>
    <xf numFmtId="216" fontId="32" fillId="0" borderId="0"/>
    <xf numFmtId="0" fontId="31" fillId="0" borderId="0"/>
    <xf numFmtId="0" fontId="32" fillId="21" borderId="2" applyNumberFormat="0" applyFont="0" applyAlignment="0" applyProtection="0">
      <alignment vertical="center"/>
    </xf>
    <xf numFmtId="0" fontId="33" fillId="0" borderId="0"/>
    <xf numFmtId="0" fontId="31" fillId="0" borderId="0" applyFont="0" applyFill="0" applyBorder="0" applyAlignment="0" applyProtection="0"/>
    <xf numFmtId="40" fontId="59" fillId="0" borderId="0" applyFont="0" applyFill="0" applyBorder="0" applyAlignment="0" applyProtection="0"/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/>
    <xf numFmtId="0" fontId="31" fillId="0" borderId="0"/>
    <xf numFmtId="0" fontId="28" fillId="0" borderId="0"/>
    <xf numFmtId="0" fontId="32" fillId="0" borderId="0"/>
    <xf numFmtId="0" fontId="103" fillId="0" borderId="0"/>
    <xf numFmtId="0" fontId="25" fillId="20" borderId="9" applyNumberFormat="0" applyAlignment="0" applyProtection="0">
      <alignment vertical="center"/>
    </xf>
    <xf numFmtId="257" fontId="121" fillId="28" borderId="79">
      <alignment horizontal="center"/>
    </xf>
    <xf numFmtId="0" fontId="211" fillId="0" borderId="0"/>
    <xf numFmtId="14" fontId="180" fillId="0" borderId="0">
      <alignment horizontal="center" wrapText="1"/>
      <protection locked="0"/>
    </xf>
    <xf numFmtId="0" fontId="89" fillId="0" borderId="0">
      <protection locked="0"/>
    </xf>
    <xf numFmtId="0" fontId="89" fillId="0" borderId="0">
      <protection locked="0"/>
    </xf>
    <xf numFmtId="0" fontId="89" fillId="0" borderId="0">
      <protection locked="0"/>
    </xf>
    <xf numFmtId="353" fontId="212" fillId="0" borderId="0"/>
    <xf numFmtId="0" fontId="211" fillId="0" borderId="0" applyNumberFormat="0" applyFill="0" applyBorder="0">
      <alignment horizontal="left"/>
    </xf>
    <xf numFmtId="0" fontId="28" fillId="0" borderId="0"/>
    <xf numFmtId="0" fontId="59" fillId="0" borderId="0" applyNumberFormat="0" applyFont="0" applyFill="0" applyBorder="0" applyAlignment="0" applyProtection="0">
      <alignment horizontal="left"/>
    </xf>
    <xf numFmtId="201" fontId="111" fillId="0" borderId="0" applyFont="0" applyFill="0" applyBorder="0" applyAlignment="0" applyProtection="0"/>
    <xf numFmtId="201" fontId="11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3" fillId="0" borderId="0"/>
    <xf numFmtId="0" fontId="32" fillId="0" borderId="0" applyFont="0" applyFill="0" applyBorder="0" applyAlignment="0" applyProtection="0"/>
    <xf numFmtId="201" fontId="31" fillId="0" borderId="0" applyFont="0" applyFill="0" applyBorder="0" applyAlignment="0" applyProtection="0"/>
    <xf numFmtId="0" fontId="31" fillId="0" borderId="0"/>
    <xf numFmtId="0" fontId="36" fillId="0" borderId="0" applyFont="0" applyFill="0" applyBorder="0" applyAlignment="0" applyProtection="0"/>
    <xf numFmtId="185" fontId="70" fillId="0" borderId="0" applyFont="0" applyFill="0" applyBorder="0" applyAlignment="0" applyProtection="0"/>
    <xf numFmtId="185" fontId="70" fillId="0" borderId="0" applyFont="0" applyFill="0" applyBorder="0" applyAlignment="0" applyProtection="0"/>
    <xf numFmtId="0" fontId="59" fillId="0" borderId="0"/>
    <xf numFmtId="0" fontId="213" fillId="0" borderId="0">
      <alignment horizontal="center" vertical="center"/>
    </xf>
    <xf numFmtId="40" fontId="59" fillId="0" borderId="0" applyFont="0" applyFill="0" applyBorder="0" applyAlignment="0" applyProtection="0"/>
    <xf numFmtId="0" fontId="133" fillId="27" borderId="0">
      <alignment horizontal="centerContinuous"/>
    </xf>
    <xf numFmtId="0" fontId="65" fillId="0" borderId="80" applyNumberFormat="0" applyFill="0" applyAlignment="0" applyProtection="0"/>
    <xf numFmtId="0" fontId="65" fillId="0" borderId="80" applyProtection="0"/>
    <xf numFmtId="0" fontId="115" fillId="0" borderId="13" applyNumberFormat="0" applyFont="0" applyFill="0" applyAlignment="0" applyProtection="0"/>
    <xf numFmtId="0" fontId="115" fillId="0" borderId="13" applyNumberFormat="0" applyFont="0" applyFill="0" applyAlignment="0" applyProtection="0"/>
    <xf numFmtId="0" fontId="115" fillId="0" borderId="13" applyNumberFormat="0" applyFont="0" applyFill="0" applyAlignment="0" applyProtection="0"/>
    <xf numFmtId="0" fontId="115" fillId="0" borderId="13" applyNumberFormat="0" applyFont="0" applyFill="0" applyAlignment="0" applyProtection="0"/>
    <xf numFmtId="0" fontId="115" fillId="0" borderId="13" applyNumberFormat="0" applyFont="0" applyFill="0" applyAlignment="0" applyProtection="0"/>
    <xf numFmtId="0" fontId="65" fillId="0" borderId="80" applyProtection="0"/>
    <xf numFmtId="0" fontId="115" fillId="0" borderId="13" applyNumberFormat="0" applyFont="0" applyFill="0" applyAlignment="0" applyProtection="0"/>
    <xf numFmtId="0" fontId="115" fillId="0" borderId="13" applyNumberFormat="0" applyFont="0" applyFill="0" applyAlignment="0" applyProtection="0"/>
    <xf numFmtId="0" fontId="65" fillId="0" borderId="80" applyNumberFormat="0" applyFill="0" applyAlignment="0" applyProtection="0"/>
    <xf numFmtId="0" fontId="65" fillId="0" borderId="80" applyNumberFormat="0" applyFill="0" applyAlignment="0" applyProtection="0"/>
    <xf numFmtId="0" fontId="65" fillId="0" borderId="80" applyNumberFormat="0" applyFill="0" applyAlignment="0" applyProtection="0"/>
    <xf numFmtId="0" fontId="214" fillId="0" borderId="0"/>
    <xf numFmtId="37" fontId="73" fillId="24" borderId="0" applyNumberFormat="0" applyBorder="0" applyAlignment="0" applyProtection="0"/>
    <xf numFmtId="37" fontId="73" fillId="0" borderId="0"/>
    <xf numFmtId="3" fontId="215" fillId="0" borderId="95" applyProtection="0"/>
    <xf numFmtId="354" fontId="28" fillId="0" borderId="0" applyFont="0" applyFill="0" applyBorder="0" applyAlignment="0" applyProtection="0"/>
    <xf numFmtId="0" fontId="32" fillId="0" borderId="0"/>
    <xf numFmtId="355" fontId="59" fillId="0" borderId="0" applyFont="0" applyFill="0" applyBorder="0" applyAlignment="0" applyProtection="0"/>
    <xf numFmtId="356" fontId="59" fillId="0" borderId="0" applyFont="0" applyFill="0" applyBorder="0" applyAlignment="0" applyProtection="0"/>
    <xf numFmtId="0" fontId="28" fillId="0" borderId="0" applyFont="0" applyFill="0" applyBorder="0" applyAlignment="0" applyProtection="0"/>
    <xf numFmtId="3" fontId="216" fillId="0" borderId="43"/>
    <xf numFmtId="0" fontId="2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1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327" fontId="31" fillId="0" borderId="0" applyFont="0" applyFill="0" applyBorder="0" applyAlignment="0" applyProtection="0"/>
    <xf numFmtId="224" fontId="28" fillId="0" borderId="0" applyFont="0" applyFill="0" applyBorder="0" applyAlignment="0" applyProtection="0"/>
    <xf numFmtId="0" fontId="31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38" fontId="36" fillId="0" borderId="0"/>
    <xf numFmtId="278" fontId="218" fillId="29" borderId="96" applyFont="0" applyFill="0" applyBorder="0" applyAlignment="0" applyProtection="0">
      <alignment horizontal="left"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2" fillId="20" borderId="1" applyNumberFormat="0" applyAlignment="0" applyProtection="0">
      <alignment vertical="center"/>
    </xf>
    <xf numFmtId="2" fontId="219" fillId="0" borderId="0" applyFont="0" applyFill="0" applyBorder="0" applyAlignment="0" applyProtection="0"/>
    <xf numFmtId="0" fontId="220" fillId="0" borderId="0" applyNumberFormat="0" applyFill="0" applyBorder="0" applyAlignment="0" applyProtection="0"/>
    <xf numFmtId="0" fontId="88" fillId="0" borderId="0">
      <protection locked="0"/>
    </xf>
    <xf numFmtId="0" fontId="221" fillId="0" borderId="0" applyNumberFormat="0" applyFill="0" applyBorder="0" applyAlignment="0" applyProtection="0"/>
    <xf numFmtId="0" fontId="88" fillId="0" borderId="0">
      <protection locked="0"/>
    </xf>
    <xf numFmtId="0" fontId="37" fillId="0" borderId="0"/>
    <xf numFmtId="182" fontId="222" fillId="0" borderId="18">
      <alignment horizontal="right" vertical="center"/>
    </xf>
    <xf numFmtId="38" fontId="37" fillId="0" borderId="0"/>
    <xf numFmtId="0" fontId="7" fillId="0" borderId="0" applyFont="0" applyBorder="0" applyAlignment="0">
      <alignment horizontal="left" vertical="center"/>
    </xf>
    <xf numFmtId="0" fontId="146" fillId="0" borderId="36" applyFill="0"/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9" fillId="0" borderId="0" applyFont="0" applyFill="0" applyBorder="0" applyAlignment="0" applyProtection="0"/>
    <xf numFmtId="0" fontId="89" fillId="0" borderId="0">
      <protection locked="0"/>
    </xf>
    <xf numFmtId="0" fontId="218" fillId="0" borderId="0">
      <alignment vertical="center"/>
    </xf>
    <xf numFmtId="0" fontId="28" fillId="38" borderId="0">
      <alignment horizontal="left"/>
    </xf>
    <xf numFmtId="0" fontId="42" fillId="0" borderId="18">
      <alignment horizontal="center" vertical="center"/>
    </xf>
    <xf numFmtId="0" fontId="219" fillId="0" borderId="0" applyFont="0" applyFill="0" applyBorder="0" applyAlignment="0" applyProtection="0"/>
    <xf numFmtId="0" fontId="89" fillId="0" borderId="0">
      <protection locked="0"/>
    </xf>
    <xf numFmtId="0" fontId="223" fillId="0" borderId="0" applyNumberFormat="0" applyFill="0" applyBorder="0" applyAlignment="0" applyProtection="0">
      <alignment vertical="top"/>
      <protection locked="0"/>
    </xf>
    <xf numFmtId="185" fontId="38" fillId="0" borderId="58">
      <alignment vertical="center"/>
    </xf>
    <xf numFmtId="0" fontId="28" fillId="0" borderId="0"/>
    <xf numFmtId="0" fontId="224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9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9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32" fillId="21" borderId="2" applyNumberFormat="0" applyFont="0" applyAlignment="0" applyProtection="0">
      <alignment vertical="center"/>
    </xf>
    <xf numFmtId="0" fontId="224" fillId="21" borderId="2" applyNumberFormat="0" applyFont="0" applyAlignment="0" applyProtection="0">
      <alignment vertical="center"/>
    </xf>
    <xf numFmtId="0" fontId="224" fillId="21" borderId="2" applyNumberFormat="0" applyFont="0" applyAlignment="0" applyProtection="0">
      <alignment vertical="center"/>
    </xf>
    <xf numFmtId="0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183" fontId="104" fillId="0" borderId="0">
      <protection locked="0"/>
    </xf>
    <xf numFmtId="357" fontId="32" fillId="0" borderId="0" applyFont="0" applyFill="0" applyBorder="0" applyProtection="0">
      <alignment horizontal="center" vertical="center"/>
    </xf>
    <xf numFmtId="358" fontId="32" fillId="0" borderId="0" applyFont="0" applyFill="0" applyBorder="0" applyProtection="0">
      <alignment horizontal="center"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86" fontId="28" fillId="0" borderId="38" applyFont="0" applyFill="0" applyBorder="0" applyAlignment="0" applyProtection="0">
      <alignment vertical="center"/>
    </xf>
    <xf numFmtId="193" fontId="28" fillId="39" borderId="45" applyFont="0" applyFill="0" applyBorder="0" applyAlignment="0" applyProtection="0">
      <alignment vertical="center"/>
    </xf>
    <xf numFmtId="0" fontId="32" fillId="0" borderId="0"/>
    <xf numFmtId="41" fontId="229" fillId="0" borderId="0" applyFont="0" applyFill="0" applyBorder="0" applyAlignment="0" applyProtection="0">
      <alignment vertical="center"/>
    </xf>
    <xf numFmtId="201" fontId="33" fillId="0" borderId="0" applyFont="0" applyFill="0" applyBorder="0" applyAlignment="0" applyProtection="0"/>
    <xf numFmtId="0" fontId="89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3" fillId="0" borderId="0" applyFont="0" applyFill="0" applyBorder="0" applyAlignment="0" applyProtection="0"/>
    <xf numFmtId="0" fontId="30" fillId="0" borderId="0">
      <protection locked="0"/>
    </xf>
    <xf numFmtId="0" fontId="30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0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0" fontId="33" fillId="0" borderId="0" applyFont="0" applyFill="0" applyBorder="0" applyAlignment="0" applyProtection="0"/>
    <xf numFmtId="0" fontId="30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183" fontId="30" fillId="0" borderId="0">
      <protection locked="0"/>
    </xf>
    <xf numFmtId="0" fontId="32" fillId="0" borderId="0"/>
    <xf numFmtId="0" fontId="32" fillId="0" borderId="0"/>
    <xf numFmtId="3" fontId="70" fillId="0" borderId="10"/>
    <xf numFmtId="3" fontId="70" fillId="0" borderId="10"/>
    <xf numFmtId="3" fontId="70" fillId="0" borderId="10"/>
    <xf numFmtId="3" fontId="70" fillId="0" borderId="1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6" fillId="0" borderId="0">
      <alignment vertical="center"/>
    </xf>
    <xf numFmtId="0" fontId="229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223" fontId="32" fillId="0" borderId="0" applyFont="0" applyFill="0" applyBorder="0" applyAlignment="0" applyProtection="0"/>
    <xf numFmtId="0" fontId="28" fillId="0" borderId="0"/>
    <xf numFmtId="0" fontId="2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3" fillId="0" borderId="0"/>
    <xf numFmtId="0" fontId="32" fillId="0" borderId="0">
      <alignment vertical="center"/>
    </xf>
    <xf numFmtId="0" fontId="38" fillId="0" borderId="0"/>
    <xf numFmtId="201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83" fontId="30" fillId="0" borderId="0">
      <protection locked="0"/>
    </xf>
    <xf numFmtId="183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83" fontId="30" fillId="0" borderId="0">
      <protection locked="0"/>
    </xf>
    <xf numFmtId="183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83" fontId="30" fillId="0" borderId="0">
      <protection locked="0"/>
    </xf>
    <xf numFmtId="183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3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9" fontId="100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9" fontId="100" fillId="0" borderId="0" applyFont="0" applyFill="0" applyBorder="0" applyAlignment="0" applyProtection="0"/>
    <xf numFmtId="0" fontId="33" fillId="0" borderId="0"/>
    <xf numFmtId="0" fontId="33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43" fontId="100" fillId="0" borderId="0" applyFont="0" applyFill="0" applyBorder="0" applyAlignment="0" applyProtection="0"/>
    <xf numFmtId="0" fontId="28" fillId="0" borderId="0" applyFont="0" applyFill="0" applyBorder="0" applyAlignment="0" applyProtection="0"/>
    <xf numFmtId="41" fontId="100" fillId="0" borderId="0" applyFont="0" applyFill="0" applyBorder="0" applyAlignment="0" applyProtection="0"/>
    <xf numFmtId="0" fontId="32" fillId="0" borderId="0"/>
    <xf numFmtId="0" fontId="33" fillId="0" borderId="0"/>
    <xf numFmtId="0" fontId="33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111" fillId="0" borderId="0" applyFont="0" applyFill="0" applyBorder="0" applyAlignment="0" applyProtection="0"/>
    <xf numFmtId="38" fontId="144" fillId="0" borderId="18">
      <alignment horizontal="right" vertical="center"/>
      <protection locked="0"/>
    </xf>
    <xf numFmtId="0" fontId="111" fillId="0" borderId="0" applyFont="0" applyFill="0" applyBorder="0" applyAlignment="0" applyProtection="0"/>
    <xf numFmtId="0" fontId="30" fillId="0" borderId="0">
      <protection locked="0"/>
    </xf>
    <xf numFmtId="42" fontId="66" fillId="0" borderId="0" applyFont="0" applyFill="0" applyBorder="0" applyAlignment="0" applyProtection="0"/>
    <xf numFmtId="0" fontId="27" fillId="0" borderId="0" applyFont="0" applyFill="0" applyBorder="0" applyAlignment="0" applyProtection="0"/>
    <xf numFmtId="44" fontId="66" fillId="0" borderId="0" applyFont="0" applyFill="0" applyBorder="0" applyAlignment="0" applyProtection="0"/>
    <xf numFmtId="0" fontId="27" fillId="0" borderId="0" applyFont="0" applyFill="0" applyBorder="0" applyAlignment="0" applyProtection="0"/>
    <xf numFmtId="183" fontId="89" fillId="0" borderId="0">
      <protection locked="0"/>
    </xf>
    <xf numFmtId="185" fontId="94" fillId="0" borderId="0" applyFont="0" applyFill="0" applyBorder="0" applyAlignment="0" applyProtection="0"/>
    <xf numFmtId="43" fontId="6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>
      <protection locked="0"/>
    </xf>
    <xf numFmtId="41" fontId="16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69" fillId="0" borderId="0" applyFont="0" applyFill="0" applyBorder="0" applyAlignment="0" applyProtection="0">
      <alignment vertical="center"/>
    </xf>
    <xf numFmtId="0" fontId="30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42" fillId="0" borderId="152">
      <alignment horizontal="centerContinuous" vertical="center"/>
    </xf>
    <xf numFmtId="0" fontId="42" fillId="0" borderId="152">
      <alignment horizontal="centerContinuous" vertical="center"/>
    </xf>
    <xf numFmtId="0" fontId="42" fillId="0" borderId="152">
      <alignment horizontal="centerContinuous" vertical="center"/>
    </xf>
    <xf numFmtId="0" fontId="42" fillId="0" borderId="152">
      <alignment horizontal="centerContinuous" vertical="center"/>
    </xf>
    <xf numFmtId="0" fontId="42" fillId="0" borderId="152">
      <alignment horizontal="centerContinuous" vertical="center"/>
    </xf>
    <xf numFmtId="0" fontId="44" fillId="0" borderId="152">
      <alignment horizontal="centerContinuous" vertical="center"/>
    </xf>
    <xf numFmtId="0" fontId="44" fillId="0" borderId="152">
      <alignment horizontal="centerContinuous" vertical="center"/>
    </xf>
    <xf numFmtId="0" fontId="42" fillId="0" borderId="152">
      <alignment horizontal="centerContinuous" vertical="center"/>
    </xf>
    <xf numFmtId="0" fontId="44" fillId="0" borderId="152">
      <alignment horizontal="centerContinuous" vertical="center"/>
    </xf>
    <xf numFmtId="0" fontId="42" fillId="0" borderId="152">
      <alignment horizontal="centerContinuous" vertical="center"/>
    </xf>
    <xf numFmtId="0" fontId="7" fillId="0" borderId="0"/>
    <xf numFmtId="0" fontId="5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9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197" fontId="32" fillId="0" borderId="0" applyNumberFormat="0" applyFont="0" applyFill="0" applyBorder="0" applyAlignment="0" applyProtection="0"/>
    <xf numFmtId="198" fontId="5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59" fillId="0" borderId="0" applyNumberFormat="0" applyFont="0" applyFill="0" applyBorder="0" applyAlignment="0" applyProtection="0"/>
    <xf numFmtId="198" fontId="5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97" fontId="32" fillId="0" borderId="0" applyNumberFormat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322" fontId="31" fillId="0" borderId="0" applyFont="0" applyFill="0" applyBorder="0" applyAlignment="0" applyProtection="0">
      <alignment vertical="center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8" fontId="28" fillId="0" borderId="26">
      <alignment horizontal="right"/>
    </xf>
    <xf numFmtId="371" fontId="44" fillId="0" borderId="151">
      <alignment vertical="center"/>
    </xf>
    <xf numFmtId="371" fontId="44" fillId="0" borderId="151">
      <alignment vertical="center"/>
    </xf>
    <xf numFmtId="371" fontId="44" fillId="0" borderId="151">
      <alignment vertical="center"/>
    </xf>
    <xf numFmtId="38" fontId="241" fillId="0" borderId="0" applyFont="0" applyFill="0" applyBorder="0" applyAlignment="0" applyProtection="0"/>
    <xf numFmtId="0" fontId="242" fillId="0" borderId="0" applyFont="0" applyFill="0" applyBorder="0" applyAlignment="0" applyProtection="0"/>
    <xf numFmtId="0" fontId="242" fillId="0" borderId="0" applyFont="0" applyFill="0" applyBorder="0" applyAlignment="0" applyProtection="0"/>
    <xf numFmtId="0" fontId="242" fillId="0" borderId="0"/>
    <xf numFmtId="0" fontId="24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127" fillId="0" borderId="0">
      <alignment vertical="center"/>
    </xf>
    <xf numFmtId="201" fontId="33" fillId="0" borderId="0" applyFont="0" applyFill="0" applyBorder="0" applyAlignment="0" applyProtection="0"/>
    <xf numFmtId="201" fontId="33" fillId="0" borderId="0" applyFont="0" applyFill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201" fontId="33" fillId="0" borderId="0" applyFont="0" applyFill="0" applyBorder="0" applyAlignment="0" applyProtection="0"/>
    <xf numFmtId="0" fontId="28" fillId="0" borderId="0">
      <protection locked="0"/>
    </xf>
    <xf numFmtId="374" fontId="38" fillId="0" borderId="147" applyBorder="0">
      <alignment horizontal="center"/>
    </xf>
    <xf numFmtId="10" fontId="38" fillId="0" borderId="147" applyBorder="0">
      <alignment horizontal="center"/>
    </xf>
    <xf numFmtId="0" fontId="38" fillId="0" borderId="0"/>
    <xf numFmtId="375" fontId="44" fillId="0" borderId="152">
      <alignment horizontal="centerContinuous" vertical="center"/>
    </xf>
    <xf numFmtId="375" fontId="44" fillId="0" borderId="152">
      <alignment horizontal="centerContinuous" vertical="center"/>
    </xf>
    <xf numFmtId="375" fontId="44" fillId="0" borderId="152">
      <alignment horizontal="centerContinuous" vertical="center"/>
    </xf>
    <xf numFmtId="0" fontId="269" fillId="0" borderId="152">
      <alignment horizontal="centerContinuous" vertical="center"/>
    </xf>
    <xf numFmtId="0" fontId="44" fillId="0" borderId="152">
      <alignment horizontal="centerContinuous" vertical="center"/>
    </xf>
    <xf numFmtId="0" fontId="44" fillId="0" borderId="152">
      <alignment horizontal="centerContinuous" vertical="center"/>
    </xf>
    <xf numFmtId="0" fontId="44" fillId="0" borderId="152">
      <alignment horizontal="centerContinuous" vertical="center"/>
    </xf>
    <xf numFmtId="375" fontId="44" fillId="0" borderId="152">
      <alignment horizontal="centerContinuous" vertical="center"/>
    </xf>
    <xf numFmtId="375" fontId="44" fillId="0" borderId="152">
      <alignment horizontal="centerContinuous" vertical="center"/>
    </xf>
    <xf numFmtId="375" fontId="44" fillId="0" borderId="152">
      <alignment horizontal="centerContinuous" vertical="center"/>
    </xf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24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198" fontId="59" fillId="0" borderId="0" applyFont="0" applyFill="0" applyBorder="0" applyAlignment="0" applyProtection="0"/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28" fillId="0" borderId="88">
      <alignment horizontal="right"/>
    </xf>
    <xf numFmtId="38" fontId="59" fillId="0" borderId="0" applyFont="0" applyFill="0" applyBorder="0" applyAlignment="0" applyProtection="0"/>
    <xf numFmtId="38" fontId="5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3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2" fillId="0" borderId="0"/>
    <xf numFmtId="0" fontId="28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8" fillId="0" borderId="0" applyFont="0" applyFill="0" applyBorder="0" applyAlignment="0" applyProtection="0"/>
    <xf numFmtId="0" fontId="33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8" fillId="0" borderId="0"/>
    <xf numFmtId="224" fontId="9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28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270" fillId="0" borderId="0"/>
    <xf numFmtId="0" fontId="59" fillId="0" borderId="0"/>
    <xf numFmtId="0" fontId="32" fillId="0" borderId="0"/>
    <xf numFmtId="0" fontId="38" fillId="0" borderId="0" applyFont="0" applyFill="0" applyBorder="0" applyAlignment="0" applyProtection="0"/>
    <xf numFmtId="0" fontId="28" fillId="0" borderId="0"/>
    <xf numFmtId="0" fontId="31" fillId="0" borderId="0"/>
    <xf numFmtId="0" fontId="32" fillId="0" borderId="0"/>
    <xf numFmtId="0" fontId="270" fillId="0" borderId="0"/>
    <xf numFmtId="0" fontId="59" fillId="0" borderId="0"/>
    <xf numFmtId="0" fontId="31" fillId="0" borderId="0"/>
    <xf numFmtId="0" fontId="270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1" fontId="37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3" fillId="0" borderId="0"/>
    <xf numFmtId="0" fontId="3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8" fillId="0" borderId="0" applyFont="0" applyFill="0" applyBorder="0" applyAlignment="0" applyProtection="0"/>
    <xf numFmtId="0" fontId="270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6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0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1" fillId="0" borderId="0"/>
    <xf numFmtId="0" fontId="33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1" fillId="0" borderId="0">
      <alignment vertical="center"/>
    </xf>
    <xf numFmtId="0" fontId="27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8" fillId="0" borderId="0" applyFont="0" applyFill="0" applyBorder="0" applyAlignment="0" applyProtection="0"/>
    <xf numFmtId="0" fontId="7" fillId="0" borderId="0"/>
    <xf numFmtId="0" fontId="32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59" fillId="0" borderId="0"/>
    <xf numFmtId="0" fontId="33" fillId="0" borderId="0"/>
    <xf numFmtId="0" fontId="59" fillId="0" borderId="0"/>
    <xf numFmtId="0" fontId="31" fillId="0" borderId="0"/>
    <xf numFmtId="0" fontId="31" fillId="0" borderId="0"/>
    <xf numFmtId="0" fontId="31" fillId="0" borderId="0"/>
    <xf numFmtId="0" fontId="59" fillId="0" borderId="0"/>
    <xf numFmtId="0" fontId="59" fillId="0" borderId="0"/>
    <xf numFmtId="0" fontId="31" fillId="0" borderId="0"/>
    <xf numFmtId="0" fontId="59" fillId="0" borderId="0"/>
    <xf numFmtId="0" fontId="31" fillId="0" borderId="0"/>
    <xf numFmtId="0" fontId="59" fillId="0" borderId="0"/>
    <xf numFmtId="0" fontId="31" fillId="0" borderId="0"/>
    <xf numFmtId="0" fontId="59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1" fillId="0" borderId="0"/>
    <xf numFmtId="0" fontId="31" fillId="0" borderId="0"/>
    <xf numFmtId="0" fontId="5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8" fillId="0" borderId="0" applyFont="0" applyFill="0" applyBorder="0" applyAlignment="0" applyProtection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1" fillId="0" borderId="0"/>
    <xf numFmtId="0" fontId="32" fillId="0" borderId="0"/>
    <xf numFmtId="0" fontId="7" fillId="0" borderId="0"/>
    <xf numFmtId="0" fontId="38" fillId="0" borderId="0" applyFont="0" applyFill="0" applyBorder="0" applyAlignment="0" applyProtection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8" fillId="0" borderId="0" applyFont="0" applyFill="0" applyBorder="0" applyAlignment="0" applyProtection="0"/>
    <xf numFmtId="0" fontId="32" fillId="0" borderId="0"/>
    <xf numFmtId="0" fontId="89" fillId="0" borderId="0">
      <protection locked="0"/>
    </xf>
    <xf numFmtId="330" fontId="32" fillId="0" borderId="0" applyFont="0" applyFill="0" applyBorder="0" applyProtection="0">
      <alignment vertical="center"/>
    </xf>
    <xf numFmtId="203" fontId="32" fillId="0" borderId="0">
      <alignment vertical="center"/>
    </xf>
    <xf numFmtId="197" fontId="32" fillId="0" borderId="0" applyFont="0" applyFill="0" applyBorder="0" applyAlignment="0" applyProtection="0">
      <alignment vertical="center"/>
    </xf>
    <xf numFmtId="0" fontId="88" fillId="0" borderId="0">
      <protection locked="0"/>
    </xf>
    <xf numFmtId="0" fontId="88" fillId="0" borderId="0">
      <protection locked="0"/>
    </xf>
    <xf numFmtId="183" fontId="89" fillId="0" borderId="0">
      <protection locked="0"/>
    </xf>
    <xf numFmtId="183" fontId="89" fillId="0" borderId="0">
      <protection locked="0"/>
    </xf>
    <xf numFmtId="0" fontId="7" fillId="0" borderId="0"/>
    <xf numFmtId="185" fontId="98" fillId="0" borderId="151">
      <alignment vertical="center"/>
    </xf>
    <xf numFmtId="185" fontId="98" fillId="0" borderId="151">
      <alignment vertical="center"/>
    </xf>
    <xf numFmtId="0" fontId="7" fillId="0" borderId="0"/>
    <xf numFmtId="3" fontId="70" fillId="0" borderId="151"/>
    <xf numFmtId="0" fontId="7" fillId="0" borderId="0"/>
    <xf numFmtId="3" fontId="70" fillId="0" borderId="151"/>
    <xf numFmtId="185" fontId="32" fillId="0" borderId="151">
      <alignment vertical="center"/>
    </xf>
    <xf numFmtId="185" fontId="98" fillId="0" borderId="151">
      <alignment vertical="center"/>
    </xf>
    <xf numFmtId="185" fontId="98" fillId="0" borderId="151">
      <alignment vertical="center"/>
    </xf>
    <xf numFmtId="185" fontId="98" fillId="0" borderId="151">
      <alignment vertical="center"/>
    </xf>
    <xf numFmtId="185" fontId="98" fillId="0" borderId="151">
      <alignment vertical="center"/>
    </xf>
    <xf numFmtId="185" fontId="32" fillId="0" borderId="151">
      <alignment vertical="center"/>
    </xf>
    <xf numFmtId="185" fontId="31" fillId="0" borderId="151">
      <alignment vertical="center"/>
    </xf>
    <xf numFmtId="180" fontId="28" fillId="0" borderId="0">
      <alignment vertical="center"/>
    </xf>
    <xf numFmtId="376" fontId="127" fillId="0" borderId="0">
      <alignment vertical="center"/>
    </xf>
    <xf numFmtId="0" fontId="272" fillId="0" borderId="0">
      <protection locked="0"/>
    </xf>
    <xf numFmtId="0" fontId="272" fillId="0" borderId="0">
      <protection locked="0"/>
    </xf>
    <xf numFmtId="0" fontId="273" fillId="0" borderId="0">
      <protection locked="0"/>
    </xf>
    <xf numFmtId="0" fontId="273" fillId="0" borderId="0">
      <protection locked="0"/>
    </xf>
    <xf numFmtId="0" fontId="272" fillId="0" borderId="0">
      <protection locked="0"/>
    </xf>
    <xf numFmtId="0" fontId="273" fillId="0" borderId="0">
      <protection locked="0"/>
    </xf>
    <xf numFmtId="0" fontId="273" fillId="0" borderId="0">
      <protection locked="0"/>
    </xf>
    <xf numFmtId="0" fontId="272" fillId="0" borderId="0">
      <protection locked="0"/>
    </xf>
    <xf numFmtId="0" fontId="272" fillId="0" borderId="0">
      <protection locked="0"/>
    </xf>
    <xf numFmtId="0" fontId="272" fillId="0" borderId="0">
      <protection locked="0"/>
    </xf>
    <xf numFmtId="0" fontId="272" fillId="0" borderId="0">
      <protection locked="0"/>
    </xf>
    <xf numFmtId="0" fontId="274" fillId="0" borderId="52"/>
    <xf numFmtId="0" fontId="275" fillId="0" borderId="52"/>
    <xf numFmtId="0" fontId="272" fillId="0" borderId="0">
      <protection locked="0"/>
    </xf>
    <xf numFmtId="0" fontId="272" fillId="0" borderId="0">
      <protection locked="0"/>
    </xf>
    <xf numFmtId="0" fontId="272" fillId="0" borderId="0">
      <protection locked="0"/>
    </xf>
    <xf numFmtId="0" fontId="7" fillId="0" borderId="0"/>
    <xf numFmtId="0" fontId="272" fillId="0" borderId="0">
      <protection locked="0"/>
    </xf>
    <xf numFmtId="3" fontId="102" fillId="0" borderId="49">
      <alignment horizontal="right" vertical="center"/>
    </xf>
    <xf numFmtId="0" fontId="272" fillId="0" borderId="0">
      <protection locked="0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0" fontId="37" fillId="0" borderId="0">
      <alignment horizontal="center" vertical="center"/>
    </xf>
    <xf numFmtId="3" fontId="102" fillId="0" borderId="49">
      <alignment horizontal="right" vertical="center"/>
    </xf>
    <xf numFmtId="3" fontId="102" fillId="0" borderId="49">
      <alignment horizontal="right"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270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0" fontId="280" fillId="0" borderId="0"/>
    <xf numFmtId="0" fontId="33" fillId="0" borderId="0" applyFont="0" applyFill="0" applyBorder="0" applyAlignment="0" applyProtection="0"/>
    <xf numFmtId="3" fontId="70" fillId="0" borderId="151"/>
    <xf numFmtId="3" fontId="70" fillId="0" borderId="151"/>
    <xf numFmtId="371" fontId="44" fillId="0" borderId="151">
      <alignment vertical="center"/>
    </xf>
    <xf numFmtId="185" fontId="98" fillId="0" borderId="151">
      <alignment vertical="center"/>
    </xf>
    <xf numFmtId="3" fontId="70" fillId="0" borderId="151"/>
    <xf numFmtId="3" fontId="70" fillId="0" borderId="151"/>
    <xf numFmtId="0" fontId="272" fillId="0" borderId="0">
      <protection locked="0"/>
    </xf>
    <xf numFmtId="0" fontId="272" fillId="0" borderId="0">
      <protection locked="0"/>
    </xf>
    <xf numFmtId="3" fontId="102" fillId="0" borderId="49">
      <alignment horizontal="right"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0" fontId="7" fillId="0" borderId="0"/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309" fontId="32" fillId="0" borderId="0">
      <alignment vertical="center"/>
    </xf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2" fillId="0" borderId="0"/>
    <xf numFmtId="0" fontId="32" fillId="0" borderId="0"/>
    <xf numFmtId="0" fontId="28" fillId="0" borderId="0"/>
    <xf numFmtId="185" fontId="28" fillId="0" borderId="139" applyBorder="0"/>
    <xf numFmtId="185" fontId="28" fillId="0" borderId="139" applyBorder="0"/>
    <xf numFmtId="0" fontId="28" fillId="0" borderId="139" applyBorder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108" fillId="0" borderId="0" applyFont="0" applyFill="0" applyBorder="0" applyAlignment="0" applyProtection="0"/>
    <xf numFmtId="0" fontId="7" fillId="0" borderId="0"/>
    <xf numFmtId="0" fontId="326" fillId="0" borderId="0"/>
    <xf numFmtId="0" fontId="1" fillId="0" borderId="0">
      <alignment vertical="center"/>
    </xf>
  </cellStyleXfs>
  <cellXfs count="2071">
    <xf numFmtId="0" fontId="0" fillId="0" borderId="0" xfId="0"/>
    <xf numFmtId="190" fontId="45" fillId="0" borderId="0" xfId="60" applyNumberFormat="1" applyFont="1" applyAlignment="1">
      <alignment horizontal="centerContinuous" vertical="center"/>
    </xf>
    <xf numFmtId="190" fontId="47" fillId="0" borderId="0" xfId="60" applyNumberFormat="1" applyFont="1" applyAlignment="1">
      <alignment horizontal="centerContinuous" vertical="center"/>
    </xf>
    <xf numFmtId="190" fontId="47" fillId="0" borderId="0" xfId="60" applyNumberFormat="1" applyFont="1" applyAlignment="1">
      <alignment horizontal="centerContinuous" vertical="center" shrinkToFit="1"/>
    </xf>
    <xf numFmtId="0" fontId="42" fillId="0" borderId="0" xfId="60" applyFont="1" applyAlignment="1">
      <alignment vertical="center"/>
    </xf>
    <xf numFmtId="190" fontId="42" fillId="0" borderId="0" xfId="60" applyNumberFormat="1" applyFont="1" applyAlignment="1">
      <alignment horizontal="left" vertical="center"/>
    </xf>
    <xf numFmtId="0" fontId="41" fillId="25" borderId="10" xfId="60" applyFont="1" applyFill="1" applyBorder="1" applyAlignment="1">
      <alignment horizontal="center" vertical="center" shrinkToFit="1"/>
    </xf>
    <xf numFmtId="0" fontId="41" fillId="0" borderId="0" xfId="60" applyFont="1" applyAlignment="1">
      <alignment vertical="center"/>
    </xf>
    <xf numFmtId="190" fontId="41" fillId="25" borderId="12" xfId="60" applyNumberFormat="1" applyFont="1" applyFill="1" applyBorder="1" applyAlignment="1">
      <alignment horizontal="center" vertical="center" shrinkToFit="1"/>
    </xf>
    <xf numFmtId="190" fontId="41" fillId="25" borderId="10" xfId="60" applyNumberFormat="1" applyFont="1" applyFill="1" applyBorder="1" applyAlignment="1">
      <alignment horizontal="center" vertical="center" shrinkToFit="1"/>
    </xf>
    <xf numFmtId="0" fontId="41" fillId="0" borderId="37" xfId="60" applyFont="1" applyBorder="1" applyAlignment="1">
      <alignment horizontal="center" vertical="center" shrinkToFit="1"/>
    </xf>
    <xf numFmtId="41" fontId="48" fillId="0" borderId="37" xfId="43" applyFont="1" applyBorder="1" applyAlignment="1">
      <alignment horizontal="center" vertical="center" shrinkToFit="1"/>
    </xf>
    <xf numFmtId="190" fontId="49" fillId="0" borderId="37" xfId="43" applyNumberFormat="1" applyFont="1" applyBorder="1" applyAlignment="1">
      <alignment horizontal="center" vertical="center" shrinkToFit="1"/>
    </xf>
    <xf numFmtId="190" fontId="41" fillId="0" borderId="37" xfId="43" applyNumberFormat="1" applyFont="1" applyBorder="1" applyAlignment="1">
      <alignment horizontal="center" vertical="center" shrinkToFit="1"/>
    </xf>
    <xf numFmtId="190" fontId="41" fillId="0" borderId="38" xfId="43" applyNumberFormat="1" applyFont="1" applyBorder="1" applyAlignment="1">
      <alignment horizontal="center" vertical="center" shrinkToFit="1"/>
    </xf>
    <xf numFmtId="0" fontId="41" fillId="0" borderId="37" xfId="60" applyFont="1" applyBorder="1" applyAlignment="1">
      <alignment horizontal="center" vertical="center" shrinkToFit="1"/>
    </xf>
    <xf numFmtId="0" fontId="41" fillId="0" borderId="0" xfId="60" applyFont="1" applyAlignment="1">
      <alignment horizontal="center" vertical="center"/>
    </xf>
    <xf numFmtId="0" fontId="41" fillId="0" borderId="11" xfId="60" applyFont="1" applyBorder="1" applyAlignment="1">
      <alignment horizontal="center" vertical="center" textRotation="255" shrinkToFit="1"/>
    </xf>
    <xf numFmtId="0" fontId="41" fillId="0" borderId="38" xfId="60" applyFont="1" applyBorder="1" applyAlignment="1">
      <alignment horizontal="center" vertical="center" shrinkToFit="1"/>
    </xf>
    <xf numFmtId="41" fontId="48" fillId="0" borderId="38" xfId="43" applyFont="1" applyBorder="1" applyAlignment="1">
      <alignment horizontal="center" vertical="center" shrinkToFit="1"/>
    </xf>
    <xf numFmtId="190" fontId="49" fillId="0" borderId="38" xfId="43" applyNumberFormat="1" applyFont="1" applyBorder="1" applyAlignment="1">
      <alignment horizontal="center" vertical="center" shrinkToFit="1"/>
    </xf>
    <xf numFmtId="190" fontId="41" fillId="0" borderId="41" xfId="43" applyNumberFormat="1" applyFont="1" applyBorder="1" applyAlignment="1">
      <alignment vertical="center" shrinkToFit="1"/>
    </xf>
    <xf numFmtId="196" fontId="41" fillId="0" borderId="38" xfId="43" applyNumberFormat="1" applyFont="1" applyBorder="1" applyAlignment="1">
      <alignment horizontal="center" vertical="center" shrinkToFit="1"/>
    </xf>
    <xf numFmtId="0" fontId="41" fillId="0" borderId="38" xfId="60" applyFont="1" applyBorder="1" applyAlignment="1">
      <alignment horizontal="center" vertical="center" wrapText="1" shrinkToFit="1"/>
    </xf>
    <xf numFmtId="0" fontId="41" fillId="0" borderId="48" xfId="60" applyFont="1" applyBorder="1" applyAlignment="1">
      <alignment horizontal="center" vertical="center" shrinkToFit="1"/>
    </xf>
    <xf numFmtId="41" fontId="48" fillId="0" borderId="38" xfId="43" applyNumberFormat="1" applyFont="1" applyBorder="1" applyAlignment="1">
      <alignment horizontal="center" vertical="center" shrinkToFit="1"/>
    </xf>
    <xf numFmtId="41" fontId="48" fillId="0" borderId="39" xfId="43" applyFont="1" applyBorder="1" applyAlignment="1">
      <alignment horizontal="center" vertical="center" shrinkToFit="1"/>
    </xf>
    <xf numFmtId="190" fontId="49" fillId="0" borderId="39" xfId="43" applyNumberFormat="1" applyFont="1" applyBorder="1" applyAlignment="1">
      <alignment horizontal="center" vertical="center" shrinkToFit="1"/>
    </xf>
    <xf numFmtId="190" fontId="41" fillId="0" borderId="39" xfId="43" applyNumberFormat="1" applyFont="1" applyBorder="1" applyAlignment="1">
      <alignment horizontal="center" vertical="center" shrinkToFit="1"/>
    </xf>
    <xf numFmtId="0" fontId="41" fillId="0" borderId="39" xfId="60" applyFont="1" applyBorder="1" applyAlignment="1">
      <alignment horizontal="center" vertical="center" shrinkToFit="1"/>
    </xf>
    <xf numFmtId="41" fontId="48" fillId="0" borderId="39" xfId="43" applyFont="1" applyFill="1" applyBorder="1" applyAlignment="1">
      <alignment horizontal="center" vertical="center" shrinkToFit="1"/>
    </xf>
    <xf numFmtId="190" fontId="41" fillId="0" borderId="39" xfId="43" applyNumberFormat="1" applyFont="1" applyFill="1" applyBorder="1" applyAlignment="1">
      <alignment horizontal="center" vertical="center" shrinkToFit="1"/>
    </xf>
    <xf numFmtId="190" fontId="49" fillId="0" borderId="39" xfId="43" applyNumberFormat="1" applyFont="1" applyFill="1" applyBorder="1" applyAlignment="1">
      <alignment horizontal="center" vertical="center" shrinkToFit="1"/>
    </xf>
    <xf numFmtId="0" fontId="41" fillId="0" borderId="42" xfId="60" applyFont="1" applyBorder="1" applyAlignment="1">
      <alignment horizontal="center" vertical="center" shrinkToFit="1"/>
    </xf>
    <xf numFmtId="0" fontId="50" fillId="0" borderId="45" xfId="60" applyFont="1" applyBorder="1" applyAlignment="1">
      <alignment horizontal="center" vertical="center" shrinkToFit="1"/>
    </xf>
    <xf numFmtId="0" fontId="50" fillId="0" borderId="46" xfId="60" applyFont="1" applyBorder="1" applyAlignment="1">
      <alignment horizontal="center" vertical="center" shrinkToFit="1"/>
    </xf>
    <xf numFmtId="41" fontId="48" fillId="0" borderId="46" xfId="43" applyFont="1" applyBorder="1" applyAlignment="1">
      <alignment horizontal="center" vertical="center" shrinkToFit="1"/>
    </xf>
    <xf numFmtId="41" fontId="49" fillId="0" borderId="46" xfId="43" applyFont="1" applyBorder="1" applyAlignment="1">
      <alignment horizontal="center" vertical="center" shrinkToFit="1"/>
    </xf>
    <xf numFmtId="41" fontId="50" fillId="0" borderId="46" xfId="43" applyFont="1" applyBorder="1" applyAlignment="1">
      <alignment horizontal="center" vertical="center" shrinkToFit="1"/>
    </xf>
    <xf numFmtId="190" fontId="50" fillId="0" borderId="46" xfId="43" applyNumberFormat="1" applyFont="1" applyFill="1" applyBorder="1" applyAlignment="1">
      <alignment horizontal="center" vertical="center" shrinkToFit="1"/>
    </xf>
    <xf numFmtId="196" fontId="50" fillId="0" borderId="46" xfId="42" applyNumberFormat="1" applyFont="1" applyFill="1" applyBorder="1" applyAlignment="1">
      <alignment horizontal="center" vertical="center" shrinkToFit="1"/>
    </xf>
    <xf numFmtId="0" fontId="50" fillId="0" borderId="0" xfId="60" applyFont="1" applyAlignment="1">
      <alignment horizontal="center" vertical="center"/>
    </xf>
    <xf numFmtId="0" fontId="50" fillId="0" borderId="0" xfId="60" applyFont="1" applyAlignment="1">
      <alignment vertical="center"/>
    </xf>
    <xf numFmtId="0" fontId="41" fillId="0" borderId="47" xfId="60" applyFont="1" applyBorder="1" applyAlignment="1">
      <alignment horizontal="center" vertical="center" shrinkToFit="1"/>
    </xf>
    <xf numFmtId="190" fontId="49" fillId="0" borderId="38" xfId="43" applyNumberFormat="1" applyFont="1" applyFill="1" applyBorder="1" applyAlignment="1">
      <alignment horizontal="center" vertical="center" shrinkToFit="1"/>
    </xf>
    <xf numFmtId="190" fontId="48" fillId="0" borderId="45" xfId="60" applyNumberFormat="1" applyFont="1" applyBorder="1" applyAlignment="1">
      <alignment horizontal="center" vertical="center" shrinkToFit="1"/>
    </xf>
    <xf numFmtId="190" fontId="50" fillId="0" borderId="45" xfId="60" applyNumberFormat="1" applyFont="1" applyBorder="1" applyAlignment="1">
      <alignment horizontal="center" vertical="center" shrinkToFit="1"/>
    </xf>
    <xf numFmtId="190" fontId="50" fillId="0" borderId="45" xfId="43" applyNumberFormat="1" applyFont="1" applyBorder="1" applyAlignment="1">
      <alignment horizontal="center" vertical="center" shrinkToFit="1"/>
    </xf>
    <xf numFmtId="196" fontId="41" fillId="0" borderId="38" xfId="42" applyNumberFormat="1" applyFont="1" applyBorder="1" applyAlignment="1">
      <alignment horizontal="center" vertical="center" shrinkToFit="1"/>
    </xf>
    <xf numFmtId="41" fontId="48" fillId="0" borderId="39" xfId="43" applyNumberFormat="1" applyFont="1" applyBorder="1" applyAlignment="1">
      <alignment horizontal="center" vertical="center" shrinkToFit="1"/>
    </xf>
    <xf numFmtId="0" fontId="41" fillId="0" borderId="12" xfId="60" applyFont="1" applyFill="1" applyBorder="1" applyAlignment="1">
      <alignment horizontal="center" vertical="center" textRotation="255" shrinkToFit="1"/>
    </xf>
    <xf numFmtId="0" fontId="41" fillId="0" borderId="29" xfId="60" applyFont="1" applyFill="1" applyBorder="1" applyAlignment="1">
      <alignment horizontal="center" vertical="center" textRotation="255" shrinkToFit="1"/>
    </xf>
    <xf numFmtId="0" fontId="41" fillId="0" borderId="29" xfId="60" applyFont="1" applyFill="1" applyBorder="1" applyAlignment="1">
      <alignment horizontal="center" vertical="center" shrinkToFit="1"/>
    </xf>
    <xf numFmtId="0" fontId="41" fillId="0" borderId="12" xfId="60" applyFont="1" applyFill="1" applyBorder="1" applyAlignment="1">
      <alignment horizontal="center" vertical="center" shrinkToFit="1"/>
    </xf>
    <xf numFmtId="190" fontId="48" fillId="0" borderId="12" xfId="60" applyNumberFormat="1" applyFont="1" applyFill="1" applyBorder="1" applyAlignment="1">
      <alignment horizontal="center" vertical="center" shrinkToFit="1"/>
    </xf>
    <xf numFmtId="190" fontId="41" fillId="0" borderId="12" xfId="60" applyNumberFormat="1" applyFont="1" applyFill="1" applyBorder="1" applyAlignment="1">
      <alignment horizontal="center" vertical="center" shrinkToFit="1"/>
    </xf>
    <xf numFmtId="43" fontId="41" fillId="0" borderId="12" xfId="60" applyNumberFormat="1" applyFont="1" applyFill="1" applyBorder="1" applyAlignment="1">
      <alignment horizontal="center" vertical="center" shrinkToFit="1"/>
    </xf>
    <xf numFmtId="43" fontId="41" fillId="0" borderId="31" xfId="60" applyNumberFormat="1" applyFont="1" applyFill="1" applyBorder="1" applyAlignment="1">
      <alignment horizontal="center" vertical="center" shrinkToFit="1"/>
    </xf>
    <xf numFmtId="0" fontId="41" fillId="0" borderId="31" xfId="60" applyFont="1" applyFill="1" applyBorder="1" applyAlignment="1">
      <alignment horizontal="center" vertical="center" shrinkToFit="1"/>
    </xf>
    <xf numFmtId="0" fontId="41" fillId="0" borderId="0" xfId="60" applyFont="1" applyFill="1" applyBorder="1" applyAlignment="1">
      <alignment vertical="center"/>
    </xf>
    <xf numFmtId="0" fontId="42" fillId="0" borderId="10" xfId="60" applyFont="1" applyFill="1" applyBorder="1" applyAlignment="1">
      <alignment horizontal="center" vertical="center" textRotation="255" shrinkToFit="1"/>
    </xf>
    <xf numFmtId="0" fontId="42" fillId="0" borderId="10" xfId="60" applyFont="1" applyFill="1" applyBorder="1" applyAlignment="1">
      <alignment horizontal="center" vertical="center" shrinkToFit="1"/>
    </xf>
    <xf numFmtId="190" fontId="46" fillId="0" borderId="10" xfId="60" applyNumberFormat="1" applyFont="1" applyFill="1" applyBorder="1" applyAlignment="1">
      <alignment horizontal="center" vertical="center" shrinkToFit="1"/>
    </xf>
    <xf numFmtId="190" fontId="42" fillId="0" borderId="10" xfId="60" applyNumberFormat="1" applyFont="1" applyFill="1" applyBorder="1" applyAlignment="1">
      <alignment horizontal="center" vertical="center" shrinkToFit="1"/>
    </xf>
    <xf numFmtId="43" fontId="41" fillId="0" borderId="10" xfId="60" applyNumberFormat="1" applyFont="1" applyFill="1" applyBorder="1" applyAlignment="1">
      <alignment horizontal="center" vertical="center" shrinkToFit="1"/>
    </xf>
    <xf numFmtId="194" fontId="41" fillId="0" borderId="10" xfId="60" applyNumberFormat="1" applyFont="1" applyFill="1" applyBorder="1" applyAlignment="1">
      <alignment horizontal="right" vertical="center" shrinkToFit="1"/>
    </xf>
    <xf numFmtId="0" fontId="42" fillId="0" borderId="0" xfId="60" applyFont="1" applyFill="1" applyBorder="1" applyAlignment="1">
      <alignment vertical="center"/>
    </xf>
    <xf numFmtId="0" fontId="42" fillId="0" borderId="0" xfId="60" applyFont="1" applyBorder="1" applyAlignment="1">
      <alignment horizontal="center" vertical="center"/>
    </xf>
    <xf numFmtId="190" fontId="42" fillId="0" borderId="0" xfId="60" applyNumberFormat="1" applyFont="1" applyAlignment="1">
      <alignment vertical="center"/>
    </xf>
    <xf numFmtId="0" fontId="42" fillId="0" borderId="0" xfId="60" applyFont="1" applyAlignment="1">
      <alignment vertical="center" shrinkToFit="1"/>
    </xf>
    <xf numFmtId="0" fontId="42" fillId="0" borderId="0" xfId="60" applyFont="1" applyAlignment="1">
      <alignment horizontal="center" vertical="center"/>
    </xf>
    <xf numFmtId="0" fontId="42" fillId="0" borderId="0" xfId="60" applyFont="1" applyBorder="1" applyAlignment="1">
      <alignment vertical="center"/>
    </xf>
    <xf numFmtId="0" fontId="226" fillId="0" borderId="112" xfId="9211" applyFont="1" applyBorder="1" applyAlignment="1">
      <alignment horizontal="justify" vertical="center" wrapText="1"/>
    </xf>
    <xf numFmtId="0" fontId="226" fillId="0" borderId="113" xfId="9211" applyFont="1" applyBorder="1" applyAlignment="1">
      <alignment horizontal="justify" vertical="center" wrapText="1"/>
    </xf>
    <xf numFmtId="0" fontId="227" fillId="0" borderId="112" xfId="9211" applyFont="1" applyBorder="1" applyAlignment="1">
      <alignment horizontal="justify" vertical="center" wrapText="1"/>
    </xf>
    <xf numFmtId="0" fontId="227" fillId="0" borderId="113" xfId="9211" applyFont="1" applyBorder="1" applyAlignment="1">
      <alignment horizontal="justify" vertical="center" wrapText="1"/>
    </xf>
    <xf numFmtId="0" fontId="225" fillId="0" borderId="112" xfId="9211" applyFont="1" applyBorder="1" applyAlignment="1">
      <alignment horizontal="center" vertical="center" wrapText="1"/>
    </xf>
    <xf numFmtId="0" fontId="228" fillId="0" borderId="0" xfId="9211" applyFont="1" applyAlignment="1">
      <alignment horizontal="center"/>
    </xf>
    <xf numFmtId="0" fontId="228" fillId="0" borderId="0" xfId="9211" applyFont="1"/>
    <xf numFmtId="0" fontId="38" fillId="0" borderId="0" xfId="12211" applyFont="1" applyAlignment="1">
      <alignment vertical="center"/>
    </xf>
    <xf numFmtId="41" fontId="0" fillId="0" borderId="0" xfId="11047" applyFont="1" applyAlignment="1">
      <alignment horizontal="center" vertical="center"/>
    </xf>
    <xf numFmtId="41" fontId="238" fillId="0" borderId="0" xfId="11047" applyFont="1" applyAlignment="1">
      <alignment horizontal="right"/>
    </xf>
    <xf numFmtId="41" fontId="240" fillId="0" borderId="151" xfId="11047" applyFont="1" applyBorder="1" applyAlignment="1">
      <alignment horizontal="center" vertical="center"/>
    </xf>
    <xf numFmtId="0" fontId="240" fillId="0" borderId="151" xfId="0" applyFont="1" applyBorder="1" applyAlignment="1">
      <alignment vertical="center"/>
    </xf>
    <xf numFmtId="0" fontId="240" fillId="0" borderId="151" xfId="0" applyFont="1" applyBorder="1" applyAlignment="1">
      <alignment horizontal="center" vertical="center"/>
    </xf>
    <xf numFmtId="0" fontId="38" fillId="0" borderId="0" xfId="12211" applyFont="1" applyFill="1" applyAlignment="1">
      <alignment vertical="center"/>
    </xf>
    <xf numFmtId="0" fontId="7" fillId="0" borderId="0" xfId="0" applyFont="1"/>
    <xf numFmtId="0" fontId="7" fillId="0" borderId="0" xfId="0" applyFont="1" applyFill="1"/>
    <xf numFmtId="0" fontId="38" fillId="0" borderId="0" xfId="12211" applyFont="1" applyBorder="1" applyAlignment="1">
      <alignment vertical="center"/>
    </xf>
    <xf numFmtId="0" fontId="252" fillId="0" borderId="0" xfId="0" applyFont="1"/>
    <xf numFmtId="0" fontId="38" fillId="0" borderId="0" xfId="12211" applyFont="1" applyFill="1" applyBorder="1" applyAlignment="1">
      <alignment horizontal="center" vertical="center"/>
    </xf>
    <xf numFmtId="364" fontId="38" fillId="0" borderId="0" xfId="12211" applyNumberFormat="1" applyFont="1" applyFill="1" applyBorder="1" applyAlignment="1">
      <alignment horizontal="center" vertical="center" wrapText="1"/>
    </xf>
    <xf numFmtId="0" fontId="253" fillId="0" borderId="0" xfId="12211" applyFont="1" applyFill="1" applyAlignment="1">
      <alignment horizontal="left" vertical="center"/>
    </xf>
    <xf numFmtId="0" fontId="38" fillId="0" borderId="0" xfId="12211" applyFont="1" applyFill="1" applyAlignment="1">
      <alignment horizontal="left" vertical="center"/>
    </xf>
    <xf numFmtId="365" fontId="38" fillId="0" borderId="88" xfId="12211" applyNumberFormat="1" applyFont="1" applyFill="1" applyBorder="1" applyAlignment="1">
      <alignment horizontal="center" vertical="center" wrapText="1"/>
    </xf>
    <xf numFmtId="366" fontId="38" fillId="0" borderId="90" xfId="12211" applyNumberFormat="1" applyFont="1" applyFill="1" applyBorder="1" applyAlignment="1">
      <alignment horizontal="center" vertical="center" shrinkToFit="1"/>
    </xf>
    <xf numFmtId="0" fontId="38" fillId="0" borderId="0" xfId="12211" applyFont="1" applyFill="1" applyAlignment="1">
      <alignment vertical="center" shrinkToFit="1"/>
    </xf>
    <xf numFmtId="0" fontId="38" fillId="0" borderId="0" xfId="12211" applyFont="1" applyFill="1" applyAlignment="1">
      <alignment horizontal="center" vertical="center"/>
    </xf>
    <xf numFmtId="367" fontId="38" fillId="0" borderId="0" xfId="12211" applyNumberFormat="1" applyFont="1" applyFill="1" applyAlignment="1">
      <alignment horizontal="left" vertical="center"/>
    </xf>
    <xf numFmtId="0" fontId="37" fillId="0" borderId="0" xfId="2033" applyFont="1" applyBorder="1" applyAlignment="1">
      <alignment vertical="center"/>
    </xf>
    <xf numFmtId="0" fontId="36" fillId="0" borderId="0" xfId="2032" applyFont="1"/>
    <xf numFmtId="0" fontId="251" fillId="0" borderId="0" xfId="2033" applyFont="1" applyBorder="1" applyAlignment="1">
      <alignment vertical="center"/>
    </xf>
    <xf numFmtId="41" fontId="38" fillId="0" borderId="151" xfId="5802" applyFont="1" applyFill="1" applyBorder="1" applyAlignment="1">
      <alignment horizontal="center" vertical="center"/>
    </xf>
    <xf numFmtId="322" fontId="227" fillId="0" borderId="151" xfId="5802" applyNumberFormat="1" applyFont="1" applyFill="1" applyBorder="1" applyAlignment="1">
      <alignment horizontal="right" vertical="center"/>
    </xf>
    <xf numFmtId="0" fontId="38" fillId="0" borderId="151" xfId="2038" applyFont="1" applyFill="1" applyBorder="1" applyAlignment="1">
      <alignment vertical="center"/>
    </xf>
    <xf numFmtId="322" fontId="38" fillId="0" borderId="151" xfId="5802" applyNumberFormat="1" applyFont="1" applyFill="1" applyBorder="1" applyAlignment="1">
      <alignment horizontal="right" vertical="center"/>
    </xf>
    <xf numFmtId="322" fontId="38" fillId="0" borderId="151" xfId="5802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252" fillId="0" borderId="0" xfId="0" applyFont="1" applyFill="1" applyAlignment="1">
      <alignment vertical="center"/>
    </xf>
    <xf numFmtId="0" fontId="36" fillId="0" borderId="0" xfId="551" applyFont="1" applyBorder="1" applyAlignment="1">
      <alignment vertical="center"/>
    </xf>
    <xf numFmtId="0" fontId="36" fillId="0" borderId="89" xfId="11121" applyFont="1" applyBorder="1" applyAlignment="1">
      <alignment vertical="center"/>
    </xf>
    <xf numFmtId="0" fontId="36" fillId="0" borderId="0" xfId="11121" applyFont="1" applyAlignment="1">
      <alignment horizontal="centerContinuous" vertical="center"/>
    </xf>
    <xf numFmtId="0" fontId="36" fillId="0" borderId="0" xfId="11121" applyFont="1" applyAlignment="1">
      <alignment vertical="center"/>
    </xf>
    <xf numFmtId="0" fontId="36" fillId="0" borderId="0" xfId="551" applyFont="1" applyBorder="1" applyAlignment="1">
      <alignment horizontal="left" vertical="center"/>
    </xf>
    <xf numFmtId="0" fontId="36" fillId="0" borderId="0" xfId="11121" applyFont="1" applyBorder="1" applyAlignment="1">
      <alignment vertical="center"/>
    </xf>
    <xf numFmtId="0" fontId="251" fillId="0" borderId="0" xfId="551" applyFont="1" applyBorder="1" applyAlignment="1">
      <alignment horizontal="right" vertical="center"/>
    </xf>
    <xf numFmtId="3" fontId="251" fillId="0" borderId="0" xfId="551" applyNumberFormat="1" applyFont="1" applyBorder="1" applyAlignment="1">
      <alignment vertical="center"/>
    </xf>
    <xf numFmtId="0" fontId="251" fillId="0" borderId="0" xfId="551" applyFont="1" applyBorder="1" applyAlignment="1">
      <alignment vertical="center"/>
    </xf>
    <xf numFmtId="0" fontId="251" fillId="0" borderId="0" xfId="551" quotePrefix="1" applyFont="1" applyBorder="1" applyAlignment="1">
      <alignment horizontal="right" vertical="center"/>
    </xf>
    <xf numFmtId="0" fontId="226" fillId="40" borderId="112" xfId="9211" applyFont="1" applyFill="1" applyBorder="1" applyAlignment="1">
      <alignment horizontal="center" vertical="center" wrapText="1"/>
    </xf>
    <xf numFmtId="0" fontId="226" fillId="40" borderId="113" xfId="9211" applyFont="1" applyFill="1" applyBorder="1" applyAlignment="1">
      <alignment horizontal="center" vertical="center" wrapText="1"/>
    </xf>
    <xf numFmtId="0" fontId="225" fillId="0" borderId="113" xfId="9211" applyFont="1" applyBorder="1" applyAlignment="1">
      <alignment horizontal="center" vertical="center" wrapText="1"/>
    </xf>
    <xf numFmtId="0" fontId="226" fillId="0" borderId="112" xfId="9211" applyFont="1" applyBorder="1" applyAlignment="1">
      <alignment horizontal="center" vertical="center" wrapText="1"/>
    </xf>
    <xf numFmtId="0" fontId="226" fillId="0" borderId="113" xfId="9211" applyFont="1" applyBorder="1" applyAlignment="1">
      <alignment horizontal="center" vertical="center" wrapText="1"/>
    </xf>
    <xf numFmtId="0" fontId="251" fillId="0" borderId="0" xfId="11121" applyFont="1" applyBorder="1" applyAlignment="1">
      <alignment vertical="center"/>
    </xf>
    <xf numFmtId="0" fontId="37" fillId="0" borderId="0" xfId="11121" applyFont="1" applyBorder="1" applyAlignment="1">
      <alignment horizontal="center" vertical="center"/>
    </xf>
    <xf numFmtId="0" fontId="23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33" fillId="0" borderId="0" xfId="551" quotePrefix="1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252" fillId="0" borderId="0" xfId="0" applyFont="1" applyAlignment="1">
      <alignment vertical="center"/>
    </xf>
    <xf numFmtId="177" fontId="254" fillId="0" borderId="0" xfId="58" applyNumberFormat="1" applyFont="1" applyFill="1" applyBorder="1" applyAlignment="1">
      <alignment horizontal="center" vertical="center"/>
    </xf>
    <xf numFmtId="0" fontId="37" fillId="0" borderId="0" xfId="58" applyFont="1" applyFill="1" applyAlignment="1">
      <alignment horizontal="center" vertical="center"/>
    </xf>
    <xf numFmtId="0" fontId="37" fillId="0" borderId="0" xfId="58" applyFont="1" applyFill="1" applyBorder="1" applyAlignment="1">
      <alignment horizontal="center" vertical="center"/>
    </xf>
    <xf numFmtId="0" fontId="107" fillId="0" borderId="0" xfId="58" applyFont="1" applyFill="1" applyBorder="1" applyAlignment="1">
      <alignment horizontal="center" vertical="center"/>
    </xf>
    <xf numFmtId="0" fontId="251" fillId="0" borderId="0" xfId="58" applyFont="1" applyFill="1" applyBorder="1" applyAlignment="1">
      <alignment horizontal="center" vertical="center"/>
    </xf>
    <xf numFmtId="0" fontId="247" fillId="0" borderId="0" xfId="58" applyFont="1" applyFill="1" applyBorder="1" applyAlignment="1">
      <alignment horizontal="center" vertical="center"/>
    </xf>
    <xf numFmtId="0" fontId="37" fillId="0" borderId="0" xfId="58" applyFont="1" applyFill="1" applyBorder="1" applyAlignment="1">
      <alignment horizontal="center" vertical="center" wrapText="1"/>
    </xf>
    <xf numFmtId="179" fontId="37" fillId="0" borderId="0" xfId="58" applyNumberFormat="1" applyFont="1" applyFill="1" applyBorder="1" applyAlignment="1">
      <alignment horizontal="left" vertical="center"/>
    </xf>
    <xf numFmtId="179" fontId="254" fillId="0" borderId="0" xfId="58" applyNumberFormat="1" applyFont="1" applyFill="1" applyBorder="1" applyAlignment="1">
      <alignment horizontal="right" vertical="center"/>
    </xf>
    <xf numFmtId="0" fontId="37" fillId="0" borderId="0" xfId="58" applyFont="1" applyFill="1" applyBorder="1" applyAlignment="1">
      <alignment horizontal="left" vertical="center"/>
    </xf>
    <xf numFmtId="0" fontId="233" fillId="0" borderId="0" xfId="11046" quotePrefix="1" applyFont="1" applyFill="1" applyBorder="1" applyAlignment="1">
      <alignment horizontal="left" vertical="center"/>
    </xf>
    <xf numFmtId="0" fontId="38" fillId="0" borderId="0" xfId="9222" applyFont="1" applyFill="1" applyAlignment="1">
      <alignment vertical="center"/>
    </xf>
    <xf numFmtId="0" fontId="37" fillId="0" borderId="0" xfId="9211" applyFont="1"/>
    <xf numFmtId="0" fontId="38" fillId="0" borderId="10" xfId="9222" applyFont="1" applyFill="1" applyBorder="1" applyAlignment="1">
      <alignment horizontal="center" vertical="center"/>
    </xf>
    <xf numFmtId="223" fontId="38" fillId="0" borderId="10" xfId="5788" applyFont="1" applyFill="1" applyBorder="1" applyAlignment="1">
      <alignment horizontal="center" vertical="center"/>
    </xf>
    <xf numFmtId="223" fontId="38" fillId="0" borderId="10" xfId="5788" applyFont="1" applyFill="1" applyBorder="1" applyAlignment="1">
      <alignment vertical="center"/>
    </xf>
    <xf numFmtId="0" fontId="238" fillId="0" borderId="10" xfId="9222" applyFont="1" applyFill="1" applyBorder="1" applyAlignment="1">
      <alignment horizontal="center" vertical="center"/>
    </xf>
    <xf numFmtId="41" fontId="38" fillId="0" borderId="10" xfId="5791" applyFont="1" applyFill="1" applyBorder="1" applyAlignment="1">
      <alignment vertical="center"/>
    </xf>
    <xf numFmtId="0" fontId="38" fillId="0" borderId="35" xfId="9222" applyFont="1" applyFill="1" applyBorder="1" applyAlignment="1">
      <alignment vertical="center"/>
    </xf>
    <xf numFmtId="0" fontId="38" fillId="0" borderId="34" xfId="9222" applyFont="1" applyFill="1" applyBorder="1" applyAlignment="1">
      <alignment vertical="center"/>
    </xf>
    <xf numFmtId="41" fontId="38" fillId="0" borderId="0" xfId="5791" applyFont="1" applyFill="1" applyBorder="1" applyAlignment="1">
      <alignment vertical="center"/>
    </xf>
    <xf numFmtId="197" fontId="38" fillId="0" borderId="0" xfId="5791" applyNumberFormat="1" applyFont="1" applyFill="1" applyBorder="1" applyAlignment="1">
      <alignment vertical="center"/>
    </xf>
    <xf numFmtId="0" fontId="38" fillId="0" borderId="14" xfId="9222" applyFont="1" applyFill="1" applyBorder="1" applyAlignment="1">
      <alignment vertical="center"/>
    </xf>
    <xf numFmtId="0" fontId="38" fillId="0" borderId="0" xfId="9222" quotePrefix="1" applyFont="1" applyFill="1" applyAlignment="1">
      <alignment vertical="center"/>
    </xf>
    <xf numFmtId="41" fontId="38" fillId="0" borderId="0" xfId="9222" applyNumberFormat="1" applyFont="1" applyFill="1" applyAlignment="1">
      <alignment vertical="center"/>
    </xf>
    <xf numFmtId="0" fontId="37" fillId="0" borderId="0" xfId="62" applyFont="1" applyFill="1" applyAlignment="1">
      <alignment vertical="center"/>
    </xf>
    <xf numFmtId="0" fontId="233" fillId="0" borderId="30" xfId="9222" applyFont="1" applyFill="1" applyBorder="1" applyAlignment="1">
      <alignment vertical="center"/>
    </xf>
    <xf numFmtId="0" fontId="248" fillId="0" borderId="0" xfId="9222" applyFont="1" applyFill="1" applyAlignment="1">
      <alignment vertical="center"/>
    </xf>
    <xf numFmtId="0" fontId="38" fillId="0" borderId="0" xfId="9222" applyFont="1" applyFill="1" applyBorder="1" applyAlignment="1">
      <alignment vertical="center"/>
    </xf>
    <xf numFmtId="0" fontId="228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65" applyFont="1" applyAlignment="1">
      <alignment vertical="center"/>
    </xf>
    <xf numFmtId="0" fontId="249" fillId="0" borderId="0" xfId="9222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53" fillId="0" borderId="0" xfId="9222" applyFont="1" applyFill="1" applyBorder="1" applyAlignment="1">
      <alignment horizontal="center" vertical="center"/>
    </xf>
    <xf numFmtId="41" fontId="7" fillId="0" borderId="0" xfId="0" applyNumberFormat="1" applyFont="1" applyAlignment="1">
      <alignment vertical="center"/>
    </xf>
    <xf numFmtId="41" fontId="38" fillId="0" borderId="0" xfId="65" applyFont="1" applyFill="1" applyBorder="1" applyAlignment="1">
      <alignment vertical="center"/>
    </xf>
    <xf numFmtId="41" fontId="38" fillId="0" borderId="0" xfId="65" applyFont="1" applyFill="1" applyAlignment="1">
      <alignment vertical="center"/>
    </xf>
    <xf numFmtId="0" fontId="36" fillId="0" borderId="0" xfId="64" applyFont="1" applyAlignment="1">
      <alignment vertical="center"/>
    </xf>
    <xf numFmtId="0" fontId="36" fillId="0" borderId="0" xfId="64" applyFont="1" applyBorder="1" applyAlignment="1" applyProtection="1">
      <alignment vertical="center"/>
      <protection locked="0"/>
    </xf>
    <xf numFmtId="0" fontId="36" fillId="0" borderId="0" xfId="64" applyFont="1" applyBorder="1" applyAlignment="1">
      <alignment vertical="center"/>
    </xf>
    <xf numFmtId="0" fontId="256" fillId="0" borderId="0" xfId="549" applyFont="1" applyFill="1" applyAlignment="1">
      <alignment vertical="center"/>
    </xf>
    <xf numFmtId="0" fontId="38" fillId="0" borderId="0" xfId="549" applyFont="1" applyFill="1" applyAlignment="1">
      <alignment vertical="center"/>
    </xf>
    <xf numFmtId="0" fontId="38" fillId="0" borderId="0" xfId="549" applyFont="1" applyFill="1" applyBorder="1" applyAlignment="1">
      <alignment horizontal="right" vertical="center"/>
    </xf>
    <xf numFmtId="0" fontId="38" fillId="0" borderId="0" xfId="549" applyFont="1" applyFill="1" applyAlignment="1"/>
    <xf numFmtId="0" fontId="38" fillId="0" borderId="0" xfId="549" applyFont="1" applyFill="1" applyBorder="1" applyAlignment="1">
      <alignment horizontal="right"/>
    </xf>
    <xf numFmtId="0" fontId="38" fillId="0" borderId="158" xfId="549" applyFont="1" applyFill="1" applyBorder="1" applyAlignment="1">
      <alignment horizontal="centerContinuous" vertical="center"/>
    </xf>
    <xf numFmtId="0" fontId="38" fillId="0" borderId="60" xfId="549" applyFont="1" applyFill="1" applyBorder="1" applyAlignment="1">
      <alignment horizontal="centerContinuous" vertical="center"/>
    </xf>
    <xf numFmtId="0" fontId="38" fillId="0" borderId="159" xfId="549" applyFont="1" applyFill="1" applyBorder="1" applyAlignment="1">
      <alignment horizontal="centerContinuous" vertical="center"/>
    </xf>
    <xf numFmtId="0" fontId="38" fillId="0" borderId="154" xfId="549" quotePrefix="1" applyFont="1" applyFill="1" applyBorder="1" applyAlignment="1">
      <alignment horizontal="center" vertical="center"/>
    </xf>
    <xf numFmtId="0" fontId="253" fillId="0" borderId="61" xfId="549" applyFont="1" applyFill="1" applyBorder="1" applyAlignment="1">
      <alignment horizontal="center" vertical="center"/>
    </xf>
    <xf numFmtId="3" fontId="253" fillId="0" borderId="151" xfId="65" applyNumberFormat="1" applyFont="1" applyFill="1" applyBorder="1" applyAlignment="1">
      <alignment vertical="center"/>
    </xf>
    <xf numFmtId="3" fontId="253" fillId="0" borderId="154" xfId="65" applyNumberFormat="1" applyFont="1" applyFill="1" applyBorder="1" applyAlignment="1">
      <alignment vertical="center"/>
    </xf>
    <xf numFmtId="0" fontId="38" fillId="0" borderId="163" xfId="549" applyFont="1" applyFill="1" applyBorder="1" applyAlignment="1">
      <alignment vertical="center"/>
    </xf>
    <xf numFmtId="3" fontId="38" fillId="0" borderId="47" xfId="65" applyNumberFormat="1" applyFont="1" applyFill="1" applyBorder="1" applyAlignment="1">
      <alignment vertical="center"/>
    </xf>
    <xf numFmtId="9" fontId="38" fillId="0" borderId="55" xfId="549" applyNumberFormat="1" applyFont="1" applyFill="1" applyBorder="1" applyAlignment="1">
      <alignment horizontal="center" vertical="center"/>
    </xf>
    <xf numFmtId="3" fontId="38" fillId="0" borderId="70" xfId="65" applyNumberFormat="1" applyFont="1" applyFill="1" applyBorder="1" applyAlignment="1">
      <alignment vertical="center"/>
    </xf>
    <xf numFmtId="3" fontId="38" fillId="0" borderId="162" xfId="65" applyNumberFormat="1" applyFont="1" applyFill="1" applyBorder="1" applyAlignment="1">
      <alignment vertical="center"/>
    </xf>
    <xf numFmtId="9" fontId="38" fillId="0" borderId="165" xfId="549" applyNumberFormat="1" applyFont="1" applyFill="1" applyBorder="1" applyAlignment="1">
      <alignment horizontal="center" vertical="center"/>
    </xf>
    <xf numFmtId="0" fontId="38" fillId="0" borderId="0" xfId="549" applyFont="1" applyFill="1" applyBorder="1" applyAlignment="1">
      <alignment vertical="center"/>
    </xf>
    <xf numFmtId="41" fontId="38" fillId="0" borderId="0" xfId="65" applyFont="1" applyFill="1" applyBorder="1" applyAlignment="1">
      <alignment horizontal="right" vertical="center"/>
    </xf>
    <xf numFmtId="41" fontId="253" fillId="0" borderId="0" xfId="65" applyFont="1" applyFill="1" applyBorder="1" applyAlignment="1">
      <alignment horizontal="right" vertical="center"/>
    </xf>
    <xf numFmtId="0" fontId="38" fillId="0" borderId="0" xfId="549" applyFont="1" applyFill="1" applyBorder="1" applyAlignment="1">
      <alignment horizontal="center" vertical="center"/>
    </xf>
    <xf numFmtId="0" fontId="38" fillId="0" borderId="62" xfId="549" applyFont="1" applyFill="1" applyBorder="1" applyAlignment="1">
      <alignment horizontal="center" vertical="center"/>
    </xf>
    <xf numFmtId="41" fontId="38" fillId="0" borderId="0" xfId="549" applyNumberFormat="1" applyFont="1" applyFill="1" applyAlignment="1">
      <alignment vertical="center"/>
    </xf>
    <xf numFmtId="0" fontId="253" fillId="0" borderId="160" xfId="549" applyFont="1" applyFill="1" applyBorder="1" applyAlignment="1">
      <alignment vertical="center"/>
    </xf>
    <xf numFmtId="324" fontId="38" fillId="0" borderId="47" xfId="550" applyNumberFormat="1" applyFont="1" applyFill="1" applyBorder="1" applyAlignment="1">
      <alignment vertical="center"/>
    </xf>
    <xf numFmtId="0" fontId="38" fillId="0" borderId="161" xfId="549" applyFont="1" applyFill="1" applyBorder="1" applyAlignment="1">
      <alignment horizontal="center" vertical="center"/>
    </xf>
    <xf numFmtId="0" fontId="38" fillId="0" borderId="160" xfId="549" applyFont="1" applyFill="1" applyBorder="1" applyAlignment="1">
      <alignment vertical="center"/>
    </xf>
    <xf numFmtId="3" fontId="38" fillId="0" borderId="52" xfId="550" applyNumberFormat="1" applyFont="1" applyFill="1" applyBorder="1" applyAlignment="1">
      <alignment vertical="center"/>
    </xf>
    <xf numFmtId="3" fontId="38" fillId="0" borderId="47" xfId="550" applyNumberFormat="1" applyFont="1" applyFill="1" applyBorder="1" applyAlignment="1">
      <alignment vertical="center"/>
    </xf>
    <xf numFmtId="3" fontId="38" fillId="0" borderId="38" xfId="550" applyNumberFormat="1" applyFont="1" applyFill="1" applyBorder="1" applyAlignment="1">
      <alignment vertical="center"/>
    </xf>
    <xf numFmtId="3" fontId="38" fillId="0" borderId="0" xfId="550" applyNumberFormat="1" applyFont="1" applyFill="1" applyBorder="1" applyAlignment="1">
      <alignment vertical="center"/>
    </xf>
    <xf numFmtId="3" fontId="38" fillId="0" borderId="37" xfId="550" applyNumberFormat="1" applyFont="1" applyFill="1" applyBorder="1" applyAlignment="1">
      <alignment vertical="center"/>
    </xf>
    <xf numFmtId="3" fontId="38" fillId="0" borderId="144" xfId="550" applyNumberFormat="1" applyFont="1" applyFill="1" applyBorder="1" applyAlignment="1">
      <alignment vertical="center"/>
    </xf>
    <xf numFmtId="0" fontId="63" fillId="0" borderId="161" xfId="549" applyFont="1" applyFill="1" applyBorder="1" applyAlignment="1">
      <alignment vertical="center"/>
    </xf>
    <xf numFmtId="3" fontId="38" fillId="0" borderId="0" xfId="549" applyNumberFormat="1" applyFont="1" applyFill="1" applyAlignment="1">
      <alignment vertical="center"/>
    </xf>
    <xf numFmtId="222" fontId="38" fillId="0" borderId="0" xfId="549" applyNumberFormat="1" applyFont="1" applyFill="1" applyAlignment="1">
      <alignment vertical="center"/>
    </xf>
    <xf numFmtId="3" fontId="38" fillId="0" borderId="30" xfId="550" applyNumberFormat="1" applyFont="1" applyFill="1" applyBorder="1" applyAlignment="1">
      <alignment vertical="center"/>
    </xf>
    <xf numFmtId="3" fontId="38" fillId="0" borderId="12" xfId="550" applyNumberFormat="1" applyFont="1" applyFill="1" applyBorder="1" applyAlignment="1">
      <alignment vertical="center"/>
    </xf>
    <xf numFmtId="222" fontId="38" fillId="0" borderId="0" xfId="65" applyNumberFormat="1" applyFont="1" applyFill="1" applyBorder="1" applyAlignment="1">
      <alignment vertical="center"/>
    </xf>
    <xf numFmtId="222" fontId="38" fillId="0" borderId="0" xfId="550" applyNumberFormat="1" applyFont="1" applyFill="1" applyBorder="1" applyAlignment="1">
      <alignment vertical="center"/>
    </xf>
    <xf numFmtId="0" fontId="258" fillId="0" borderId="0" xfId="548" applyFont="1" applyAlignment="1">
      <alignment horizontal="left" vertical="center"/>
    </xf>
    <xf numFmtId="0" fontId="245" fillId="0" borderId="0" xfId="9221" applyFont="1" applyAlignment="1">
      <alignment horizontal="center" vertical="center"/>
    </xf>
    <xf numFmtId="0" fontId="107" fillId="0" borderId="0" xfId="9221" applyFont="1" applyAlignment="1">
      <alignment vertical="center"/>
    </xf>
    <xf numFmtId="360" fontId="37" fillId="38" borderId="0" xfId="9221" applyNumberFormat="1" applyFont="1" applyFill="1" applyBorder="1" applyAlignment="1">
      <alignment vertical="center"/>
    </xf>
    <xf numFmtId="0" fontId="37" fillId="38" borderId="0" xfId="9221" applyFont="1" applyFill="1" applyAlignment="1">
      <alignment horizontal="left" vertical="center"/>
    </xf>
    <xf numFmtId="0" fontId="37" fillId="38" borderId="0" xfId="9221" applyFont="1" applyFill="1" applyAlignment="1">
      <alignment vertical="center"/>
    </xf>
    <xf numFmtId="0" fontId="107" fillId="38" borderId="0" xfId="9221" applyFont="1" applyFill="1" applyAlignment="1">
      <alignment vertical="center"/>
    </xf>
    <xf numFmtId="41" fontId="107" fillId="0" borderId="0" xfId="9221" applyNumberFormat="1" applyFont="1" applyAlignment="1">
      <alignment vertical="center"/>
    </xf>
    <xf numFmtId="0" fontId="107" fillId="38" borderId="0" xfId="9221" applyFont="1" applyFill="1" applyBorder="1" applyAlignment="1">
      <alignment horizontal="left" vertical="center"/>
    </xf>
    <xf numFmtId="0" fontId="107" fillId="0" borderId="0" xfId="9221" applyFont="1" applyAlignment="1">
      <alignment horizontal="left" vertical="center"/>
    </xf>
    <xf numFmtId="41" fontId="37" fillId="0" borderId="0" xfId="9221" applyNumberFormat="1" applyFont="1" applyAlignment="1">
      <alignment vertical="center"/>
    </xf>
    <xf numFmtId="360" fontId="37" fillId="0" borderId="0" xfId="9221" applyNumberFormat="1" applyFont="1" applyAlignment="1">
      <alignment vertical="center"/>
    </xf>
    <xf numFmtId="0" fontId="234" fillId="0" borderId="0" xfId="64" applyFont="1" applyAlignment="1">
      <alignment vertical="center"/>
    </xf>
    <xf numFmtId="0" fontId="36" fillId="0" borderId="0" xfId="64" quotePrefix="1" applyFont="1" applyAlignment="1">
      <alignment horizontal="left" vertical="center"/>
    </xf>
    <xf numFmtId="0" fontId="36" fillId="0" borderId="0" xfId="64" applyFont="1" applyAlignment="1">
      <alignment horizontal="centerContinuous" vertical="center"/>
    </xf>
    <xf numFmtId="0" fontId="36" fillId="0" borderId="16" xfId="64" applyFont="1" applyBorder="1" applyAlignment="1">
      <alignment horizontal="center" vertical="center"/>
    </xf>
    <xf numFmtId="0" fontId="36" fillId="0" borderId="25" xfId="64" applyFont="1" applyBorder="1" applyAlignment="1">
      <alignment horizontal="center" vertical="center"/>
    </xf>
    <xf numFmtId="0" fontId="235" fillId="0" borderId="141" xfId="64" quotePrefix="1" applyFont="1" applyFill="1" applyBorder="1" applyAlignment="1">
      <alignment vertical="center"/>
    </xf>
    <xf numFmtId="363" fontId="36" fillId="0" borderId="141" xfId="64" quotePrefix="1" applyNumberFormat="1" applyFont="1" applyFill="1" applyBorder="1" applyAlignment="1">
      <alignment horizontal="right" vertical="center"/>
    </xf>
    <xf numFmtId="370" fontId="235" fillId="0" borderId="143" xfId="64" quotePrefix="1" applyNumberFormat="1" applyFont="1" applyFill="1" applyBorder="1" applyAlignment="1">
      <alignment horizontal="left" vertical="center"/>
    </xf>
    <xf numFmtId="0" fontId="36" fillId="0" borderId="17" xfId="64" applyFont="1" applyFill="1" applyBorder="1" applyAlignment="1">
      <alignment horizontal="center" vertical="center"/>
    </xf>
    <xf numFmtId="363" fontId="36" fillId="0" borderId="51" xfId="64" quotePrefix="1" applyNumberFormat="1" applyFont="1" applyFill="1" applyBorder="1" applyAlignment="1">
      <alignment horizontal="right" vertical="center"/>
    </xf>
    <xf numFmtId="370" fontId="235" fillId="0" borderId="57" xfId="64" quotePrefix="1" applyNumberFormat="1" applyFont="1" applyFill="1" applyBorder="1" applyAlignment="1">
      <alignment horizontal="left" vertical="center"/>
    </xf>
    <xf numFmtId="0" fontId="235" fillId="0" borderId="19" xfId="64" applyFont="1" applyFill="1" applyBorder="1" applyAlignment="1">
      <alignment horizontal="center" vertical="center" wrapText="1"/>
    </xf>
    <xf numFmtId="0" fontId="235" fillId="0" borderId="155" xfId="64" quotePrefix="1" applyFont="1" applyFill="1" applyBorder="1" applyAlignment="1">
      <alignment vertical="center"/>
    </xf>
    <xf numFmtId="363" fontId="36" fillId="0" borderId="155" xfId="64" quotePrefix="1" applyNumberFormat="1" applyFont="1" applyFill="1" applyBorder="1" applyAlignment="1">
      <alignment horizontal="right" vertical="center"/>
    </xf>
    <xf numFmtId="370" fontId="235" fillId="0" borderId="58" xfId="64" quotePrefix="1" applyNumberFormat="1" applyFont="1" applyFill="1" applyBorder="1" applyAlignment="1">
      <alignment horizontal="left" vertical="center"/>
    </xf>
    <xf numFmtId="0" fontId="235" fillId="0" borderId="149" xfId="64" applyFont="1" applyFill="1" applyBorder="1" applyAlignment="1">
      <alignment horizontal="center" vertical="center" wrapText="1"/>
    </xf>
    <xf numFmtId="0" fontId="36" fillId="0" borderId="22" xfId="64" applyFont="1" applyBorder="1" applyAlignment="1">
      <alignment horizontal="center" vertical="center"/>
    </xf>
    <xf numFmtId="0" fontId="235" fillId="0" borderId="142" xfId="64" applyFont="1" applyFill="1" applyBorder="1" applyAlignment="1">
      <alignment vertical="center"/>
    </xf>
    <xf numFmtId="363" fontId="36" fillId="0" borderId="142" xfId="64" quotePrefix="1" applyNumberFormat="1" applyFont="1" applyFill="1" applyBorder="1" applyAlignment="1">
      <alignment horizontal="right" vertical="center"/>
    </xf>
    <xf numFmtId="370" fontId="235" fillId="0" borderId="59" xfId="64" quotePrefix="1" applyNumberFormat="1" applyFont="1" applyFill="1" applyBorder="1" applyAlignment="1">
      <alignment horizontal="left" vertical="center"/>
    </xf>
    <xf numFmtId="0" fontId="235" fillId="0" borderId="24" xfId="64" applyFont="1" applyFill="1" applyBorder="1" applyAlignment="1">
      <alignment horizontal="center" vertical="center" wrapText="1"/>
    </xf>
    <xf numFmtId="0" fontId="235" fillId="0" borderId="17" xfId="64" applyFont="1" applyFill="1" applyBorder="1" applyAlignment="1">
      <alignment horizontal="center" vertical="center" wrapText="1"/>
    </xf>
    <xf numFmtId="0" fontId="235" fillId="0" borderId="92" xfId="64" applyFont="1" applyFill="1" applyBorder="1" applyAlignment="1">
      <alignment vertical="center"/>
    </xf>
    <xf numFmtId="363" fontId="36" fillId="0" borderId="30" xfId="64" quotePrefix="1" applyNumberFormat="1" applyFont="1" applyFill="1" applyBorder="1" applyAlignment="1">
      <alignment horizontal="right" vertical="center"/>
    </xf>
    <xf numFmtId="370" fontId="235" fillId="0" borderId="91" xfId="64" quotePrefix="1" applyNumberFormat="1" applyFont="1" applyFill="1" applyBorder="1" applyAlignment="1">
      <alignment horizontal="left" vertical="center"/>
    </xf>
    <xf numFmtId="0" fontId="36" fillId="0" borderId="31" xfId="64" applyFont="1" applyFill="1" applyBorder="1" applyAlignment="1">
      <alignment horizontal="center" vertical="center" wrapText="1"/>
    </xf>
    <xf numFmtId="3" fontId="36" fillId="0" borderId="141" xfId="64" applyNumberFormat="1" applyFont="1" applyBorder="1" applyAlignment="1">
      <alignment horizontal="center" vertical="center"/>
    </xf>
    <xf numFmtId="3" fontId="36" fillId="0" borderId="23" xfId="64" applyNumberFormat="1" applyFont="1" applyBorder="1" applyAlignment="1">
      <alignment horizontal="center" vertical="center"/>
    </xf>
    <xf numFmtId="0" fontId="234" fillId="0" borderId="0" xfId="64" quotePrefix="1" applyFont="1" applyAlignment="1">
      <alignment horizontal="left" vertical="center"/>
    </xf>
    <xf numFmtId="0" fontId="36" fillId="0" borderId="0" xfId="64" applyFont="1" applyAlignment="1">
      <alignment horizontal="left" vertical="center"/>
    </xf>
    <xf numFmtId="41" fontId="259" fillId="0" borderId="0" xfId="9221" applyNumberFormat="1" applyFont="1" applyAlignment="1">
      <alignment vertical="center"/>
    </xf>
    <xf numFmtId="0" fontId="259" fillId="0" borderId="0" xfId="9221" applyFont="1" applyAlignment="1">
      <alignment vertical="center"/>
    </xf>
    <xf numFmtId="2" fontId="107" fillId="38" borderId="151" xfId="9221" applyNumberFormat="1" applyFont="1" applyFill="1" applyBorder="1" applyAlignment="1">
      <alignment horizontal="center" vertical="center"/>
    </xf>
    <xf numFmtId="0" fontId="107" fillId="38" borderId="151" xfId="9221" applyFont="1" applyFill="1" applyBorder="1" applyAlignment="1">
      <alignment vertical="center"/>
    </xf>
    <xf numFmtId="2" fontId="107" fillId="38" borderId="150" xfId="9221" applyNumberFormat="1" applyFont="1" applyFill="1" applyBorder="1" applyAlignment="1">
      <alignment horizontal="center" vertical="center"/>
    </xf>
    <xf numFmtId="0" fontId="107" fillId="38" borderId="150" xfId="9221" applyFont="1" applyFill="1" applyBorder="1" applyAlignment="1">
      <alignment vertical="center"/>
    </xf>
    <xf numFmtId="2" fontId="107" fillId="38" borderId="166" xfId="9221" applyNumberFormat="1" applyFont="1" applyFill="1" applyBorder="1" applyAlignment="1">
      <alignment horizontal="center" vertical="center"/>
    </xf>
    <xf numFmtId="0" fontId="107" fillId="38" borderId="166" xfId="9221" applyFont="1" applyFill="1" applyBorder="1" applyAlignment="1">
      <alignment vertical="center"/>
    </xf>
    <xf numFmtId="2" fontId="107" fillId="38" borderId="12" xfId="9221" applyNumberFormat="1" applyFont="1" applyFill="1" applyBorder="1" applyAlignment="1">
      <alignment horizontal="center" vertical="center"/>
    </xf>
    <xf numFmtId="0" fontId="36" fillId="0" borderId="30" xfId="64" applyFont="1" applyBorder="1" applyAlignment="1">
      <alignment vertical="center"/>
    </xf>
    <xf numFmtId="0" fontId="260" fillId="0" borderId="0" xfId="64" applyFont="1" applyAlignment="1">
      <alignment vertical="center"/>
    </xf>
    <xf numFmtId="0" fontId="107" fillId="0" borderId="30" xfId="9222" applyFont="1" applyFill="1" applyBorder="1" applyAlignment="1">
      <alignment horizontal="left" vertical="center"/>
    </xf>
    <xf numFmtId="0" fontId="107" fillId="0" borderId="30" xfId="9222" applyFont="1" applyFill="1" applyBorder="1" applyAlignment="1">
      <alignment horizontal="center" vertical="center"/>
    </xf>
    <xf numFmtId="3" fontId="107" fillId="0" borderId="30" xfId="9222" applyNumberFormat="1" applyFont="1" applyFill="1" applyBorder="1" applyAlignment="1">
      <alignment horizontal="centerContinuous" vertical="center"/>
    </xf>
    <xf numFmtId="0" fontId="107" fillId="0" borderId="30" xfId="9222" applyFont="1" applyFill="1" applyBorder="1" applyAlignment="1">
      <alignment vertical="center"/>
    </xf>
    <xf numFmtId="0" fontId="107" fillId="0" borderId="0" xfId="9222" applyFont="1" applyFill="1" applyBorder="1" applyAlignment="1">
      <alignment vertical="center"/>
    </xf>
    <xf numFmtId="0" fontId="107" fillId="0" borderId="0" xfId="9222" applyFont="1" applyFill="1" applyBorder="1" applyAlignment="1">
      <alignment horizontal="center" vertical="center"/>
    </xf>
    <xf numFmtId="0" fontId="107" fillId="0" borderId="150" xfId="9222" applyFont="1" applyFill="1" applyBorder="1" applyAlignment="1">
      <alignment horizontal="centerContinuous" vertical="center"/>
    </xf>
    <xf numFmtId="0" fontId="107" fillId="0" borderId="166" xfId="9222" applyFont="1" applyFill="1" applyBorder="1" applyAlignment="1">
      <alignment horizontal="centerContinuous" vertical="center"/>
    </xf>
    <xf numFmtId="10" fontId="107" fillId="0" borderId="151" xfId="9222" applyNumberFormat="1" applyFont="1" applyFill="1" applyBorder="1" applyAlignment="1">
      <alignment horizontal="center" vertical="center"/>
    </xf>
    <xf numFmtId="3" fontId="107" fillId="0" borderId="151" xfId="11047" applyNumberFormat="1" applyFont="1" applyFill="1" applyBorder="1" applyAlignment="1">
      <alignment horizontal="right" vertical="center"/>
    </xf>
    <xf numFmtId="0" fontId="107" fillId="0" borderId="12" xfId="9222" applyFont="1" applyFill="1" applyBorder="1" applyAlignment="1">
      <alignment horizontal="centerContinuous" vertical="center"/>
    </xf>
    <xf numFmtId="0" fontId="107" fillId="0" borderId="150" xfId="9222" applyFont="1" applyFill="1" applyBorder="1" applyAlignment="1">
      <alignment vertical="center"/>
    </xf>
    <xf numFmtId="181" fontId="107" fillId="0" borderId="151" xfId="9222" applyNumberFormat="1" applyFont="1" applyFill="1" applyBorder="1" applyAlignment="1">
      <alignment horizontal="center" vertical="center"/>
    </xf>
    <xf numFmtId="41" fontId="107" fillId="0" borderId="151" xfId="9222" applyNumberFormat="1" applyFont="1" applyFill="1" applyBorder="1" applyAlignment="1">
      <alignment horizontal="center" vertical="center" wrapText="1"/>
    </xf>
    <xf numFmtId="3" fontId="107" fillId="0" borderId="34" xfId="11047" applyNumberFormat="1" applyFont="1" applyFill="1" applyBorder="1" applyAlignment="1">
      <alignment horizontal="right" vertical="center"/>
    </xf>
    <xf numFmtId="0" fontId="107" fillId="0" borderId="151" xfId="9222" applyFont="1" applyFill="1" applyBorder="1" applyAlignment="1">
      <alignment vertical="center"/>
    </xf>
    <xf numFmtId="0" fontId="107" fillId="0" borderId="0" xfId="9222" applyFont="1" applyFill="1" applyBorder="1" applyAlignment="1">
      <alignment horizontal="left" vertical="center"/>
    </xf>
    <xf numFmtId="0" fontId="107" fillId="0" borderId="0" xfId="9222" applyFont="1" applyFill="1" applyBorder="1" applyAlignment="1">
      <alignment horizontal="distributed" vertical="center"/>
    </xf>
    <xf numFmtId="41" fontId="107" fillId="0" borderId="0" xfId="65" applyFont="1" applyFill="1" applyBorder="1" applyAlignment="1">
      <alignment vertical="center"/>
    </xf>
    <xf numFmtId="3" fontId="107" fillId="0" borderId="0" xfId="9222" applyNumberFormat="1" applyFont="1" applyFill="1" applyBorder="1" applyAlignment="1">
      <alignment vertical="center"/>
    </xf>
    <xf numFmtId="0" fontId="107" fillId="0" borderId="0" xfId="9222" applyFont="1" applyFill="1" applyAlignment="1">
      <alignment vertical="center"/>
    </xf>
    <xf numFmtId="0" fontId="7" fillId="0" borderId="0" xfId="11122" applyFont="1" applyFill="1" applyAlignment="1">
      <alignment vertical="center"/>
    </xf>
    <xf numFmtId="0" fontId="51" fillId="0" borderId="0" xfId="0" applyFont="1" applyAlignment="1">
      <alignment horizontal="center" vertical="center"/>
    </xf>
    <xf numFmtId="0" fontId="38" fillId="0" borderId="151" xfId="2038" applyFont="1" applyFill="1" applyBorder="1" applyAlignment="1">
      <alignment horizontal="center" vertical="center"/>
    </xf>
    <xf numFmtId="0" fontId="252" fillId="0" borderId="139" xfId="0" applyFont="1" applyBorder="1" applyAlignment="1">
      <alignment vertical="center"/>
    </xf>
    <xf numFmtId="0" fontId="238" fillId="0" borderId="151" xfId="0" applyFont="1" applyBorder="1" applyAlignment="1">
      <alignment horizontal="center" vertical="center"/>
    </xf>
    <xf numFmtId="0" fontId="38" fillId="0" borderId="0" xfId="11121" applyFont="1" applyBorder="1" applyAlignment="1">
      <alignment vertical="center"/>
    </xf>
    <xf numFmtId="0" fontId="38" fillId="0" borderId="0" xfId="11121" applyFont="1" applyAlignment="1">
      <alignment vertical="center"/>
    </xf>
    <xf numFmtId="0" fontId="252" fillId="0" borderId="0" xfId="0" applyFont="1" applyBorder="1" applyAlignment="1">
      <alignment vertical="center"/>
    </xf>
    <xf numFmtId="41" fontId="252" fillId="0" borderId="166" xfId="11047" applyFont="1" applyBorder="1" applyAlignment="1">
      <alignment vertical="center"/>
    </xf>
    <xf numFmtId="0" fontId="252" fillId="0" borderId="166" xfId="0" applyFont="1" applyBorder="1" applyAlignment="1">
      <alignment horizontal="center" vertical="center"/>
    </xf>
    <xf numFmtId="0" fontId="240" fillId="0" borderId="0" xfId="0" applyFont="1" applyBorder="1" applyAlignment="1">
      <alignment vertical="center"/>
    </xf>
    <xf numFmtId="41" fontId="240" fillId="0" borderId="166" xfId="11047" applyFont="1" applyBorder="1" applyAlignment="1">
      <alignment vertical="center"/>
    </xf>
    <xf numFmtId="0" fontId="240" fillId="0" borderId="166" xfId="0" applyFont="1" applyBorder="1" applyAlignment="1">
      <alignment horizontal="center" vertical="center"/>
    </xf>
    <xf numFmtId="0" fontId="240" fillId="0" borderId="139" xfId="0" applyFont="1" applyBorder="1" applyAlignment="1">
      <alignment vertical="center"/>
    </xf>
    <xf numFmtId="0" fontId="240" fillId="0" borderId="166" xfId="0" applyNumberFormat="1" applyFont="1" applyBorder="1" applyAlignment="1">
      <alignment horizontal="center" vertical="center"/>
    </xf>
    <xf numFmtId="0" fontId="252" fillId="0" borderId="139" xfId="0" applyNumberFormat="1" applyFont="1" applyBorder="1" applyAlignment="1">
      <alignment vertical="center"/>
    </xf>
    <xf numFmtId="41" fontId="38" fillId="0" borderId="0" xfId="11121" applyNumberFormat="1" applyFont="1" applyAlignment="1">
      <alignment vertical="center"/>
    </xf>
    <xf numFmtId="41" fontId="240" fillId="0" borderId="47" xfId="11047" applyFont="1" applyBorder="1" applyAlignment="1">
      <alignment vertical="center"/>
    </xf>
    <xf numFmtId="0" fontId="252" fillId="0" borderId="0" xfId="0" applyNumberFormat="1" applyFont="1" applyBorder="1" applyAlignment="1">
      <alignment vertical="center"/>
    </xf>
    <xf numFmtId="0" fontId="240" fillId="0" borderId="29" xfId="0" applyFont="1" applyBorder="1" applyAlignment="1">
      <alignment vertical="center"/>
    </xf>
    <xf numFmtId="0" fontId="240" fillId="0" borderId="30" xfId="0" applyFont="1" applyBorder="1" applyAlignment="1">
      <alignment vertical="center"/>
    </xf>
    <xf numFmtId="41" fontId="240" fillId="0" borderId="12" xfId="11047" applyFont="1" applyBorder="1" applyAlignment="1">
      <alignment vertical="center"/>
    </xf>
    <xf numFmtId="0" fontId="240" fillId="0" borderId="12" xfId="0" applyFont="1" applyBorder="1" applyAlignment="1">
      <alignment horizontal="center" vertical="center"/>
    </xf>
    <xf numFmtId="0" fontId="253" fillId="0" borderId="0" xfId="551" applyFont="1" applyBorder="1" applyAlignment="1">
      <alignment vertical="center"/>
    </xf>
    <xf numFmtId="0" fontId="226" fillId="0" borderId="100" xfId="9211" applyFont="1" applyBorder="1" applyAlignment="1">
      <alignment horizontal="center" vertical="center" wrapText="1"/>
    </xf>
    <xf numFmtId="0" fontId="253" fillId="0" borderId="0" xfId="551" quotePrefix="1" applyFont="1" applyBorder="1" applyAlignment="1">
      <alignment horizontal="right" vertical="center"/>
    </xf>
    <xf numFmtId="0" fontId="38" fillId="0" borderId="0" xfId="551" applyFont="1" applyBorder="1" applyAlignment="1">
      <alignment vertical="center"/>
    </xf>
    <xf numFmtId="0" fontId="226" fillId="0" borderId="108" xfId="9211" applyFont="1" applyBorder="1" applyAlignment="1">
      <alignment horizontal="center" vertical="center" wrapText="1"/>
    </xf>
    <xf numFmtId="0" fontId="226" fillId="0" borderId="116" xfId="9211" applyFont="1" applyBorder="1" applyAlignment="1">
      <alignment horizontal="center" vertical="center" wrapText="1"/>
    </xf>
    <xf numFmtId="0" fontId="227" fillId="0" borderId="116" xfId="9211" applyFont="1" applyBorder="1" applyAlignment="1">
      <alignment horizontal="center" vertical="center" wrapText="1"/>
    </xf>
    <xf numFmtId="0" fontId="226" fillId="0" borderId="117" xfId="9211" applyFont="1" applyBorder="1" applyAlignment="1">
      <alignment horizontal="center" vertical="center" wrapText="1"/>
    </xf>
    <xf numFmtId="0" fontId="38" fillId="0" borderId="0" xfId="11121" quotePrefix="1" applyFont="1" applyBorder="1" applyAlignment="1">
      <alignment vertical="center"/>
    </xf>
    <xf numFmtId="41" fontId="240" fillId="0" borderId="0" xfId="5791" applyFont="1" applyBorder="1" applyAlignment="1">
      <alignment vertical="center"/>
    </xf>
    <xf numFmtId="0" fontId="253" fillId="0" borderId="0" xfId="11121" applyFont="1" applyBorder="1" applyAlignment="1">
      <alignment vertical="center"/>
    </xf>
    <xf numFmtId="0" fontId="253" fillId="0" borderId="10" xfId="11121" applyFont="1" applyBorder="1" applyAlignment="1">
      <alignment horizontal="center" vertical="center"/>
    </xf>
    <xf numFmtId="0" fontId="38" fillId="0" borderId="0" xfId="11121" applyFont="1" applyBorder="1" applyAlignment="1">
      <alignment horizontal="center" vertical="center"/>
    </xf>
    <xf numFmtId="0" fontId="38" fillId="0" borderId="35" xfId="11121" quotePrefix="1" applyFont="1" applyFill="1" applyBorder="1" applyAlignment="1">
      <alignment horizontal="left" vertical="center"/>
    </xf>
    <xf numFmtId="0" fontId="38" fillId="0" borderId="34" xfId="11121" applyFont="1" applyFill="1" applyBorder="1" applyAlignment="1">
      <alignment vertical="center"/>
    </xf>
    <xf numFmtId="359" fontId="38" fillId="0" borderId="10" xfId="5788" applyNumberFormat="1" applyFont="1" applyFill="1" applyBorder="1" applyAlignment="1">
      <alignment horizontal="center" vertical="center"/>
    </xf>
    <xf numFmtId="0" fontId="38" fillId="0" borderId="10" xfId="11121" applyFont="1" applyBorder="1" applyAlignment="1">
      <alignment horizontal="center" vertical="center"/>
    </xf>
    <xf numFmtId="41" fontId="38" fillId="0" borderId="0" xfId="11121" applyNumberFormat="1" applyFont="1" applyBorder="1" applyAlignment="1">
      <alignment horizontal="center" vertical="center"/>
    </xf>
    <xf numFmtId="0" fontId="38" fillId="0" borderId="34" xfId="11121" applyFont="1" applyFill="1" applyBorder="1" applyAlignment="1">
      <alignment horizontal="center" vertical="center"/>
    </xf>
    <xf numFmtId="41" fontId="240" fillId="0" borderId="10" xfId="5791" applyFont="1" applyFill="1" applyBorder="1" applyAlignment="1">
      <alignment horizontal="center" vertical="center"/>
    </xf>
    <xf numFmtId="2" fontId="38" fillId="0" borderId="34" xfId="11121" applyNumberFormat="1" applyFont="1" applyFill="1" applyBorder="1" applyAlignment="1">
      <alignment horizontal="center" vertical="center"/>
    </xf>
    <xf numFmtId="0" fontId="38" fillId="0" borderId="35" xfId="11121" applyFont="1" applyFill="1" applyBorder="1" applyAlignment="1">
      <alignment horizontal="left" vertical="center"/>
    </xf>
    <xf numFmtId="9" fontId="38" fillId="0" borderId="10" xfId="10982" applyFont="1" applyFill="1" applyBorder="1" applyAlignment="1">
      <alignment horizontal="center" vertical="center"/>
    </xf>
    <xf numFmtId="2" fontId="38" fillId="0" borderId="10" xfId="5791" applyNumberFormat="1" applyFont="1" applyFill="1" applyBorder="1" applyAlignment="1">
      <alignment horizontal="center" vertical="center"/>
    </xf>
    <xf numFmtId="0" fontId="227" fillId="0" borderId="112" xfId="9211" applyFont="1" applyBorder="1" applyAlignment="1">
      <alignment horizontal="center" vertical="center" wrapText="1"/>
    </xf>
    <xf numFmtId="0" fontId="38" fillId="0" borderId="135" xfId="9211" applyFont="1" applyBorder="1" applyAlignment="1">
      <alignment vertical="center" wrapText="1"/>
    </xf>
    <xf numFmtId="9" fontId="240" fillId="0" borderId="10" xfId="10982" applyFont="1" applyFill="1" applyBorder="1" applyAlignment="1">
      <alignment horizontal="center" vertical="center"/>
    </xf>
    <xf numFmtId="2" fontId="240" fillId="0" borderId="10" xfId="5791" applyNumberFormat="1" applyFont="1" applyFill="1" applyBorder="1" applyAlignment="1">
      <alignment horizontal="center" vertical="center"/>
    </xf>
    <xf numFmtId="0" fontId="38" fillId="0" borderId="35" xfId="11121" applyFont="1" applyFill="1" applyBorder="1" applyAlignment="1">
      <alignment horizontal="center" vertical="center"/>
    </xf>
    <xf numFmtId="2" fontId="38" fillId="0" borderId="10" xfId="11121" applyNumberFormat="1" applyFont="1" applyFill="1" applyBorder="1" applyAlignment="1">
      <alignment horizontal="center" vertical="center"/>
    </xf>
    <xf numFmtId="41" fontId="38" fillId="0" borderId="10" xfId="11121" applyNumberFormat="1" applyFont="1" applyBorder="1" applyAlignment="1">
      <alignment vertical="center"/>
    </xf>
    <xf numFmtId="0" fontId="38" fillId="0" borderId="152" xfId="2038" applyFont="1" applyFill="1" applyBorder="1" applyAlignment="1">
      <alignment horizontal="distributed" vertical="center" indent="1"/>
    </xf>
    <xf numFmtId="0" fontId="38" fillId="0" borderId="151" xfId="2038" applyFont="1" applyFill="1" applyBorder="1" applyAlignment="1">
      <alignment horizontal="distributed" vertical="center" indent="1"/>
    </xf>
    <xf numFmtId="0" fontId="246" fillId="0" borderId="0" xfId="2038" applyFont="1" applyFill="1" applyAlignment="1">
      <alignment horizontal="center" vertical="center"/>
    </xf>
    <xf numFmtId="0" fontId="244" fillId="0" borderId="0" xfId="0" applyFont="1" applyFill="1"/>
    <xf numFmtId="0" fontId="252" fillId="0" borderId="0" xfId="0" applyFont="1" applyFill="1"/>
    <xf numFmtId="0" fontId="255" fillId="0" borderId="0" xfId="548" applyFont="1" applyAlignment="1">
      <alignment horizontal="left" vertical="center"/>
    </xf>
    <xf numFmtId="0" fontId="245" fillId="0" borderId="0" xfId="551" quotePrefix="1" applyNumberFormat="1" applyFont="1" applyFill="1" applyAlignment="1">
      <alignment horizontal="left" vertical="center"/>
    </xf>
    <xf numFmtId="0" fontId="36" fillId="0" borderId="0" xfId="551" applyNumberFormat="1" applyFont="1" applyFill="1" applyAlignment="1">
      <alignment vertical="center"/>
    </xf>
    <xf numFmtId="0" fontId="36" fillId="0" borderId="0" xfId="551" applyFont="1" applyFill="1"/>
    <xf numFmtId="0" fontId="38" fillId="0" borderId="0" xfId="551" applyFont="1" applyFill="1"/>
    <xf numFmtId="3" fontId="38" fillId="0" borderId="12" xfId="551" applyNumberFormat="1" applyFont="1" applyFill="1" applyBorder="1" applyAlignment="1">
      <alignment horizontal="center" vertical="center"/>
    </xf>
    <xf numFmtId="221" fontId="38" fillId="0" borderId="10" xfId="551" applyNumberFormat="1" applyFont="1" applyFill="1" applyBorder="1" applyAlignment="1">
      <alignment horizontal="center" vertical="center"/>
    </xf>
    <xf numFmtId="3" fontId="38" fillId="0" borderId="12" xfId="551" quotePrefix="1" applyNumberFormat="1" applyFont="1" applyFill="1" applyBorder="1" applyAlignment="1">
      <alignment horizontal="center" vertical="center"/>
    </xf>
    <xf numFmtId="3" fontId="38" fillId="0" borderId="10" xfId="551" applyNumberFormat="1" applyFont="1" applyFill="1" applyBorder="1" applyAlignment="1">
      <alignment horizontal="center" vertical="center"/>
    </xf>
    <xf numFmtId="0" fontId="38" fillId="0" borderId="0" xfId="551" applyFont="1" applyFill="1" applyAlignment="1">
      <alignment vertical="center"/>
    </xf>
    <xf numFmtId="0" fontId="245" fillId="0" borderId="0" xfId="551" quotePrefix="1" applyFont="1" applyFill="1" applyBorder="1" applyAlignment="1">
      <alignment vertical="center"/>
    </xf>
    <xf numFmtId="0" fontId="245" fillId="0" borderId="0" xfId="551" applyFont="1" applyFill="1" applyBorder="1" applyAlignment="1">
      <alignment vertical="center"/>
    </xf>
    <xf numFmtId="0" fontId="245" fillId="0" borderId="0" xfId="551" applyFont="1" applyFill="1" applyBorder="1" applyAlignment="1"/>
    <xf numFmtId="0" fontId="38" fillId="0" borderId="0" xfId="551" quotePrefix="1" applyFont="1" applyFill="1" applyBorder="1" applyAlignment="1">
      <alignment vertical="center"/>
    </xf>
    <xf numFmtId="0" fontId="38" fillId="0" borderId="0" xfId="551" applyFont="1" applyFill="1" applyBorder="1" applyAlignment="1">
      <alignment horizontal="center" vertical="center"/>
    </xf>
    <xf numFmtId="0" fontId="38" fillId="0" borderId="36" xfId="549" applyFont="1" applyFill="1" applyBorder="1" applyAlignment="1">
      <alignment horizontal="center" vertical="center"/>
    </xf>
    <xf numFmtId="0" fontId="38" fillId="0" borderId="27" xfId="549" applyFont="1" applyFill="1" applyBorder="1" applyAlignment="1">
      <alignment horizontal="center" vertical="center"/>
    </xf>
    <xf numFmtId="0" fontId="38" fillId="0" borderId="28" xfId="549" applyFont="1" applyFill="1" applyBorder="1" applyAlignment="1">
      <alignment horizontal="center" vertical="center"/>
    </xf>
    <xf numFmtId="0" fontId="38" fillId="0" borderId="30" xfId="549" applyFont="1" applyFill="1" applyBorder="1" applyAlignment="1">
      <alignment vertical="center"/>
    </xf>
    <xf numFmtId="0" fontId="38" fillId="0" borderId="11" xfId="549" applyFont="1" applyFill="1" applyBorder="1" applyAlignment="1">
      <alignment horizontal="center" vertical="center"/>
    </xf>
    <xf numFmtId="0" fontId="38" fillId="0" borderId="10" xfId="549" applyFont="1" applyFill="1" applyBorder="1" applyAlignment="1">
      <alignment horizontal="center" vertical="center"/>
    </xf>
    <xf numFmtId="2" fontId="38" fillId="0" borderId="10" xfId="549" applyNumberFormat="1" applyFont="1" applyFill="1" applyBorder="1" applyAlignment="1">
      <alignment horizontal="center" vertical="center"/>
    </xf>
    <xf numFmtId="0" fontId="38" fillId="0" borderId="10" xfId="549" applyFont="1" applyFill="1" applyBorder="1" applyAlignment="1">
      <alignment vertical="center"/>
    </xf>
    <xf numFmtId="0" fontId="38" fillId="0" borderId="0" xfId="549" applyFont="1" applyFill="1" applyBorder="1" applyAlignment="1">
      <alignment horizontal="centerContinuous" vertical="center"/>
    </xf>
    <xf numFmtId="2" fontId="38" fillId="0" borderId="0" xfId="549" applyNumberFormat="1" applyFont="1" applyFill="1" applyBorder="1" applyAlignment="1">
      <alignment vertical="center"/>
    </xf>
    <xf numFmtId="2" fontId="38" fillId="0" borderId="10" xfId="549" applyNumberFormat="1" applyFont="1" applyFill="1" applyBorder="1" applyAlignment="1">
      <alignment vertical="center"/>
    </xf>
    <xf numFmtId="0" fontId="38" fillId="0" borderId="43" xfId="549" applyFont="1" applyFill="1" applyBorder="1" applyAlignment="1">
      <alignment vertical="center"/>
    </xf>
    <xf numFmtId="0" fontId="38" fillId="0" borderId="0" xfId="549" applyFont="1" applyFill="1" applyBorder="1" applyAlignment="1">
      <alignment horizontal="center" vertical="center" wrapText="1"/>
    </xf>
    <xf numFmtId="0" fontId="38" fillId="0" borderId="44" xfId="549" applyFont="1" applyFill="1" applyBorder="1" applyAlignment="1">
      <alignment horizontal="centerContinuous" vertical="center"/>
    </xf>
    <xf numFmtId="0" fontId="38" fillId="0" borderId="44" xfId="549" applyFont="1" applyFill="1" applyBorder="1" applyAlignment="1">
      <alignment vertical="center"/>
    </xf>
    <xf numFmtId="2" fontId="38" fillId="0" borderId="43" xfId="549" applyNumberFormat="1" applyFont="1" applyFill="1" applyBorder="1" applyAlignment="1">
      <alignment vertical="center"/>
    </xf>
    <xf numFmtId="186" fontId="38" fillId="0" borderId="29" xfId="549" quotePrefix="1" applyNumberFormat="1" applyFont="1" applyFill="1" applyBorder="1" applyAlignment="1">
      <alignment horizontal="left" vertical="center"/>
    </xf>
    <xf numFmtId="186" fontId="38" fillId="0" borderId="30" xfId="549" quotePrefix="1" applyNumberFormat="1" applyFont="1" applyFill="1" applyBorder="1" applyAlignment="1">
      <alignment horizontal="left" vertical="center"/>
    </xf>
    <xf numFmtId="0" fontId="38" fillId="0" borderId="31" xfId="549" applyFont="1" applyFill="1" applyBorder="1" applyAlignment="1">
      <alignment vertical="center"/>
    </xf>
    <xf numFmtId="0" fontId="260" fillId="0" borderId="0" xfId="551" applyFont="1" applyFill="1" applyBorder="1" applyAlignment="1">
      <alignment vertical="center"/>
    </xf>
    <xf numFmtId="0" fontId="260" fillId="0" borderId="0" xfId="551" applyFont="1" applyFill="1" applyBorder="1" applyAlignment="1">
      <alignment horizontal="center" vertical="center"/>
    </xf>
    <xf numFmtId="0" fontId="234" fillId="0" borderId="0" xfId="551" quotePrefix="1" applyFont="1" applyFill="1" applyBorder="1" applyAlignment="1">
      <alignment horizontal="left" vertical="center"/>
    </xf>
    <xf numFmtId="0" fontId="36" fillId="0" borderId="0" xfId="551" applyFont="1" applyFill="1" applyBorder="1" applyAlignment="1">
      <alignment vertical="center"/>
    </xf>
    <xf numFmtId="0" fontId="36" fillId="0" borderId="0" xfId="551" applyFont="1" applyFill="1" applyBorder="1" applyAlignment="1">
      <alignment horizontal="center" vertical="center"/>
    </xf>
    <xf numFmtId="185" fontId="36" fillId="0" borderId="0" xfId="552" applyFont="1" applyFill="1" applyBorder="1" applyAlignment="1">
      <alignment vertical="center"/>
    </xf>
    <xf numFmtId="0" fontId="36" fillId="0" borderId="0" xfId="551" quotePrefix="1" applyFont="1" applyFill="1" applyBorder="1" applyAlignment="1">
      <alignment horizontal="left" vertical="center"/>
    </xf>
    <xf numFmtId="3" fontId="36" fillId="0" borderId="0" xfId="551" applyNumberFormat="1" applyFont="1" applyFill="1" applyAlignment="1">
      <alignment vertical="center"/>
    </xf>
    <xf numFmtId="0" fontId="36" fillId="0" borderId="0" xfId="551" quotePrefix="1" applyFont="1" applyFill="1" applyAlignment="1">
      <alignment horizontal="left" vertical="center"/>
    </xf>
    <xf numFmtId="192" fontId="36" fillId="0" borderId="0" xfId="551" applyNumberFormat="1" applyFont="1" applyFill="1" applyBorder="1" applyAlignment="1">
      <alignment horizontal="center" vertical="center"/>
    </xf>
    <xf numFmtId="0" fontId="234" fillId="0" borderId="0" xfId="551" applyFont="1" applyFill="1" applyBorder="1" applyAlignment="1">
      <alignment vertical="center"/>
    </xf>
    <xf numFmtId="0" fontId="260" fillId="0" borderId="0" xfId="551" quotePrefix="1" applyFont="1" applyFill="1" applyBorder="1" applyAlignment="1">
      <alignment vertical="center"/>
    </xf>
    <xf numFmtId="0" fontId="256" fillId="0" borderId="0" xfId="64" applyFont="1" applyAlignment="1">
      <alignment vertical="center"/>
    </xf>
    <xf numFmtId="0" fontId="256" fillId="0" borderId="0" xfId="64" applyFont="1" applyBorder="1" applyAlignment="1">
      <alignment vertical="center"/>
    </xf>
    <xf numFmtId="0" fontId="261" fillId="0" borderId="0" xfId="64" applyFont="1" applyBorder="1" applyAlignment="1" applyProtection="1">
      <alignment vertical="center"/>
      <protection locked="0"/>
    </xf>
    <xf numFmtId="0" fontId="261" fillId="0" borderId="0" xfId="64" applyFont="1" applyFill="1" applyBorder="1" applyAlignment="1" applyProtection="1">
      <alignment vertical="center"/>
      <protection locked="0"/>
    </xf>
    <xf numFmtId="0" fontId="36" fillId="0" borderId="139" xfId="64" applyFont="1" applyBorder="1" applyAlignment="1" applyProtection="1">
      <alignment vertical="center"/>
      <protection locked="0"/>
    </xf>
    <xf numFmtId="0" fontId="38" fillId="0" borderId="44" xfId="64" applyFont="1" applyBorder="1" applyAlignment="1" applyProtection="1">
      <alignment vertical="center"/>
      <protection locked="0"/>
    </xf>
    <xf numFmtId="0" fontId="36" fillId="0" borderId="44" xfId="64" applyFont="1" applyBorder="1" applyAlignment="1" applyProtection="1">
      <alignment vertical="center"/>
      <protection locked="0"/>
    </xf>
    <xf numFmtId="0" fontId="261" fillId="0" borderId="139" xfId="64" applyFont="1" applyBorder="1" applyAlignment="1" applyProtection="1">
      <alignment vertical="center"/>
      <protection locked="0"/>
    </xf>
    <xf numFmtId="0" fontId="261" fillId="0" borderId="44" xfId="64" applyFont="1" applyBorder="1" applyAlignment="1" applyProtection="1">
      <alignment vertical="center"/>
      <protection locked="0"/>
    </xf>
    <xf numFmtId="0" fontId="36" fillId="0" borderId="139" xfId="64" quotePrefix="1" applyFont="1" applyBorder="1" applyAlignment="1" applyProtection="1">
      <alignment horizontal="left" vertical="center"/>
      <protection locked="0"/>
    </xf>
    <xf numFmtId="188" fontId="36" fillId="0" borderId="44" xfId="64" applyNumberFormat="1" applyFont="1" applyBorder="1" applyAlignment="1" applyProtection="1">
      <alignment horizontal="left" vertical="center"/>
      <protection locked="0"/>
    </xf>
    <xf numFmtId="0" fontId="36" fillId="0" borderId="29" xfId="64" applyFont="1" applyBorder="1" applyAlignment="1" applyProtection="1">
      <alignment vertical="center"/>
      <protection locked="0"/>
    </xf>
    <xf numFmtId="0" fontId="36" fillId="0" borderId="30" xfId="64" applyFont="1" applyBorder="1" applyAlignment="1" applyProtection="1">
      <alignment vertical="center"/>
      <protection locked="0"/>
    </xf>
    <xf numFmtId="0" fontId="36" fillId="0" borderId="31" xfId="64" applyFont="1" applyBorder="1" applyAlignment="1" applyProtection="1">
      <alignment vertical="center"/>
      <protection locked="0"/>
    </xf>
    <xf numFmtId="0" fontId="260" fillId="0" borderId="139" xfId="64" applyFont="1" applyBorder="1" applyAlignment="1" applyProtection="1">
      <alignment vertical="center"/>
      <protection locked="0"/>
    </xf>
    <xf numFmtId="0" fontId="260" fillId="0" borderId="0" xfId="64" applyFont="1" applyBorder="1" applyAlignment="1">
      <alignment vertical="center"/>
    </xf>
    <xf numFmtId="0" fontId="260" fillId="0" borderId="0" xfId="64" quotePrefix="1" applyFont="1" applyBorder="1" applyAlignment="1" applyProtection="1">
      <alignment horizontal="left" vertical="center"/>
      <protection locked="0"/>
    </xf>
    <xf numFmtId="0" fontId="260" fillId="0" borderId="0" xfId="64" applyFont="1" applyBorder="1" applyAlignment="1" applyProtection="1">
      <alignment vertical="center"/>
      <protection locked="0"/>
    </xf>
    <xf numFmtId="0" fontId="260" fillId="0" borderId="44" xfId="64" applyFont="1" applyBorder="1" applyAlignment="1" applyProtection="1">
      <alignment horizontal="centerContinuous" vertical="center"/>
      <protection locked="0"/>
    </xf>
    <xf numFmtId="0" fontId="260" fillId="0" borderId="139" xfId="64" quotePrefix="1" applyFont="1" applyBorder="1" applyAlignment="1" applyProtection="1">
      <alignment horizontal="left" vertical="center"/>
      <protection locked="0"/>
    </xf>
    <xf numFmtId="0" fontId="260" fillId="0" borderId="44" xfId="64" applyFont="1" applyBorder="1" applyAlignment="1" applyProtection="1">
      <alignment vertical="center"/>
      <protection locked="0"/>
    </xf>
    <xf numFmtId="0" fontId="260" fillId="0" borderId="0" xfId="64" quotePrefix="1" applyFont="1" applyAlignment="1">
      <alignment vertical="center"/>
    </xf>
    <xf numFmtId="0" fontId="233" fillId="0" borderId="0" xfId="2033" applyFont="1" applyBorder="1" applyAlignment="1">
      <alignment vertical="center"/>
    </xf>
    <xf numFmtId="0" fontId="226" fillId="0" borderId="129" xfId="9211" applyFont="1" applyBorder="1" applyAlignment="1">
      <alignment horizontal="justify" vertical="center" wrapText="1"/>
    </xf>
    <xf numFmtId="0" fontId="226" fillId="0" borderId="135" xfId="9211" applyFont="1" applyBorder="1" applyAlignment="1">
      <alignment horizontal="justify" vertical="center" wrapText="1"/>
    </xf>
    <xf numFmtId="0" fontId="226" fillId="0" borderId="111" xfId="9211" applyFont="1" applyBorder="1" applyAlignment="1">
      <alignment horizontal="center" vertical="center" wrapText="1"/>
    </xf>
    <xf numFmtId="0" fontId="226" fillId="0" borderId="122" xfId="9211" applyFont="1" applyBorder="1" applyAlignment="1">
      <alignment horizontal="center" vertical="center" wrapText="1"/>
    </xf>
    <xf numFmtId="0" fontId="226" fillId="0" borderId="109" xfId="9211" applyFont="1" applyBorder="1" applyAlignment="1">
      <alignment horizontal="center" vertical="center" wrapText="1"/>
    </xf>
    <xf numFmtId="0" fontId="226" fillId="0" borderId="131" xfId="9211" applyFont="1" applyBorder="1" applyAlignment="1">
      <alignment horizontal="center" vertical="center" wrapText="1"/>
    </xf>
    <xf numFmtId="0" fontId="38" fillId="0" borderId="121" xfId="9211" applyFont="1" applyBorder="1" applyAlignment="1">
      <alignment vertical="center" wrapText="1"/>
    </xf>
    <xf numFmtId="0" fontId="38" fillId="0" borderId="122" xfId="9211" applyFont="1" applyBorder="1" applyAlignment="1">
      <alignment vertical="center" wrapText="1"/>
    </xf>
    <xf numFmtId="0" fontId="226" fillId="0" borderId="119" xfId="9211" applyFont="1" applyBorder="1" applyAlignment="1">
      <alignment horizontal="center" vertical="center" wrapText="1"/>
    </xf>
    <xf numFmtId="0" fontId="226" fillId="0" borderId="120" xfId="9211" applyFont="1" applyBorder="1" applyAlignment="1">
      <alignment horizontal="center" vertical="center" wrapText="1"/>
    </xf>
    <xf numFmtId="0" fontId="226" fillId="0" borderId="99" xfId="9211" applyFont="1" applyBorder="1" applyAlignment="1">
      <alignment horizontal="center" vertical="center" wrapText="1"/>
    </xf>
    <xf numFmtId="0" fontId="226" fillId="0" borderId="107" xfId="9211" applyFont="1" applyBorder="1" applyAlignment="1">
      <alignment horizontal="center" vertical="center" wrapText="1"/>
    </xf>
    <xf numFmtId="0" fontId="226" fillId="0" borderId="132" xfId="9211" applyFont="1" applyBorder="1" applyAlignment="1">
      <alignment horizontal="justify" vertical="center" wrapText="1"/>
    </xf>
    <xf numFmtId="0" fontId="226" fillId="0" borderId="129" xfId="9211" applyFont="1" applyBorder="1" applyAlignment="1">
      <alignment horizontal="center" vertical="center" wrapText="1"/>
    </xf>
    <xf numFmtId="0" fontId="226" fillId="0" borderId="132" xfId="9211" applyFont="1" applyBorder="1" applyAlignment="1">
      <alignment horizontal="center" vertical="center" wrapText="1"/>
    </xf>
    <xf numFmtId="0" fontId="226" fillId="0" borderId="130" xfId="9211" applyFont="1" applyBorder="1" applyAlignment="1">
      <alignment horizontal="center" vertical="center" wrapText="1"/>
    </xf>
    <xf numFmtId="0" fontId="226" fillId="0" borderId="133" xfId="9211" applyFont="1" applyBorder="1" applyAlignment="1">
      <alignment horizontal="center" vertical="center" wrapText="1"/>
    </xf>
    <xf numFmtId="41" fontId="252" fillId="0" borderId="140" xfId="11047" applyFont="1" applyBorder="1" applyAlignment="1">
      <alignment vertical="center"/>
    </xf>
    <xf numFmtId="41" fontId="0" fillId="0" borderId="151" xfId="65" applyFont="1" applyBorder="1" applyAlignment="1">
      <alignment vertical="center"/>
    </xf>
    <xf numFmtId="41" fontId="0" fillId="0" borderId="0" xfId="65" quotePrefix="1" applyFont="1" applyAlignment="1">
      <alignment vertical="center"/>
    </xf>
    <xf numFmtId="0" fontId="0" fillId="0" borderId="151" xfId="0" applyFont="1" applyBorder="1" applyAlignment="1">
      <alignment vertical="center"/>
    </xf>
    <xf numFmtId="3" fontId="253" fillId="0" borderId="152" xfId="65" applyNumberFormat="1" applyFont="1" applyFill="1" applyBorder="1" applyAlignment="1">
      <alignment vertical="center"/>
    </xf>
    <xf numFmtId="0" fontId="38" fillId="0" borderId="12" xfId="549" applyFont="1" applyFill="1" applyBorder="1" applyAlignment="1">
      <alignment horizontal="center" vertical="center"/>
    </xf>
    <xf numFmtId="0" fontId="38" fillId="0" borderId="30" xfId="549" applyFont="1" applyFill="1" applyBorder="1" applyAlignment="1">
      <alignment horizontal="center" vertical="center"/>
    </xf>
    <xf numFmtId="0" fontId="38" fillId="0" borderId="31" xfId="549" applyFont="1" applyFill="1" applyBorder="1" applyAlignment="1">
      <alignment horizontal="center" vertical="center"/>
    </xf>
    <xf numFmtId="0" fontId="38" fillId="0" borderId="10" xfId="551" quotePrefix="1" applyNumberFormat="1" applyFont="1" applyFill="1" applyBorder="1" applyAlignment="1">
      <alignment horizontal="center" vertical="center"/>
    </xf>
    <xf numFmtId="0" fontId="38" fillId="0" borderId="10" xfId="551" applyNumberFormat="1" applyFont="1" applyFill="1" applyBorder="1" applyAlignment="1">
      <alignment horizontal="center" vertical="center"/>
    </xf>
    <xf numFmtId="0" fontId="226" fillId="0" borderId="135" xfId="9211" applyFont="1" applyBorder="1" applyAlignment="1">
      <alignment horizontal="justify" vertical="center" wrapText="1"/>
    </xf>
    <xf numFmtId="0" fontId="226" fillId="0" borderId="136" xfId="9211" applyFont="1" applyBorder="1" applyAlignment="1">
      <alignment horizontal="center" vertical="center" wrapText="1"/>
    </xf>
    <xf numFmtId="0" fontId="107" fillId="0" borderId="151" xfId="9222" applyFont="1" applyFill="1" applyBorder="1" applyAlignment="1">
      <alignment horizontal="distributed" vertical="center" indent="1"/>
    </xf>
    <xf numFmtId="0" fontId="260" fillId="0" borderId="44" xfId="64" applyFont="1" applyBorder="1" applyAlignment="1">
      <alignment vertical="center"/>
    </xf>
    <xf numFmtId="0" fontId="234" fillId="0" borderId="88" xfId="64" applyFont="1" applyBorder="1" applyAlignment="1" applyProtection="1">
      <alignment horizontal="center" vertical="center"/>
      <protection locked="0"/>
    </xf>
    <xf numFmtId="0" fontId="234" fillId="0" borderId="150" xfId="64" applyFont="1" applyBorder="1" applyAlignment="1" applyProtection="1">
      <alignment horizontal="center" vertical="center"/>
      <protection locked="0"/>
    </xf>
    <xf numFmtId="0" fontId="234" fillId="0" borderId="166" xfId="64" applyFont="1" applyBorder="1" applyAlignment="1" applyProtection="1">
      <alignment horizontal="center" vertical="center"/>
      <protection locked="0"/>
    </xf>
    <xf numFmtId="0" fontId="234" fillId="0" borderId="29" xfId="64" applyFont="1" applyBorder="1" applyAlignment="1" applyProtection="1">
      <alignment horizontal="center" vertical="center"/>
      <protection locked="0"/>
    </xf>
    <xf numFmtId="0" fontId="234" fillId="0" borderId="12" xfId="64" applyFont="1" applyBorder="1" applyAlignment="1" applyProtection="1">
      <alignment horizontal="center" vertical="center"/>
      <protection locked="0"/>
    </xf>
    <xf numFmtId="373" fontId="107" fillId="38" borderId="151" xfId="9221" applyNumberFormat="1" applyFont="1" applyFill="1" applyBorder="1" applyAlignment="1">
      <alignment vertical="center"/>
    </xf>
    <xf numFmtId="373" fontId="107" fillId="38" borderId="151" xfId="9221" applyNumberFormat="1" applyFont="1" applyFill="1" applyBorder="1" applyAlignment="1">
      <alignment vertical="center" shrinkToFit="1"/>
    </xf>
    <xf numFmtId="0" fontId="107" fillId="0" borderId="0" xfId="62" applyFont="1" applyFill="1" applyAlignment="1">
      <alignment vertical="center"/>
    </xf>
    <xf numFmtId="0" fontId="235" fillId="0" borderId="155" xfId="64" applyFont="1" applyFill="1" applyBorder="1" applyAlignment="1">
      <alignment vertical="center"/>
    </xf>
    <xf numFmtId="177" fontId="107" fillId="0" borderId="151" xfId="9222" applyNumberFormat="1" applyFont="1" applyFill="1" applyBorder="1" applyAlignment="1">
      <alignment horizontal="right" vertical="center"/>
    </xf>
    <xf numFmtId="3" fontId="107" fillId="0" borderId="151" xfId="9222" applyNumberFormat="1" applyFont="1" applyFill="1" applyBorder="1" applyAlignment="1">
      <alignment horizontal="center" vertical="center"/>
    </xf>
    <xf numFmtId="177" fontId="107" fillId="0" borderId="151" xfId="11047" applyNumberFormat="1" applyFont="1" applyFill="1" applyBorder="1" applyAlignment="1">
      <alignment horizontal="right" vertical="center"/>
    </xf>
    <xf numFmtId="177" fontId="107" fillId="0" borderId="151" xfId="9222" applyNumberFormat="1" applyFont="1" applyFill="1" applyBorder="1" applyAlignment="1">
      <alignment horizontal="right" vertical="center" wrapText="1"/>
    </xf>
    <xf numFmtId="223" fontId="107" fillId="0" borderId="151" xfId="9222" applyNumberFormat="1" applyFont="1" applyFill="1" applyBorder="1" applyAlignment="1">
      <alignment horizontal="center" vertical="center"/>
    </xf>
    <xf numFmtId="0" fontId="235" fillId="0" borderId="141" xfId="64" quotePrefix="1" applyFont="1" applyFill="1" applyBorder="1" applyAlignment="1">
      <alignment horizontal="distributed" vertical="center" indent="1"/>
    </xf>
    <xf numFmtId="0" fontId="235" fillId="0" borderId="155" xfId="64" applyFont="1" applyFill="1" applyBorder="1" applyAlignment="1">
      <alignment horizontal="distributed" vertical="center" indent="1"/>
    </xf>
    <xf numFmtId="0" fontId="235" fillId="0" borderId="155" xfId="64" quotePrefix="1" applyFont="1" applyFill="1" applyBorder="1" applyAlignment="1">
      <alignment horizontal="distributed" vertical="center" indent="1"/>
    </xf>
    <xf numFmtId="0" fontId="235" fillId="0" borderId="142" xfId="64" applyFont="1" applyFill="1" applyBorder="1" applyAlignment="1">
      <alignment horizontal="distributed" vertical="center" indent="1"/>
    </xf>
    <xf numFmtId="0" fontId="235" fillId="0" borderId="92" xfId="64" applyFont="1" applyFill="1" applyBorder="1" applyAlignment="1">
      <alignment horizontal="distributed" vertical="center" indent="1"/>
    </xf>
    <xf numFmtId="0" fontId="36" fillId="0" borderId="0" xfId="64" applyFont="1" applyAlignment="1">
      <alignment horizontal="distributed" vertical="center" indent="1"/>
    </xf>
    <xf numFmtId="0" fontId="36" fillId="0" borderId="138" xfId="64" applyFont="1" applyBorder="1" applyAlignment="1">
      <alignment horizontal="distributed" vertical="center" indent="1"/>
    </xf>
    <xf numFmtId="182" fontId="107" fillId="0" borderId="151" xfId="65" applyNumberFormat="1" applyFont="1" applyFill="1" applyBorder="1" applyAlignment="1">
      <alignment horizontal="right" vertical="center"/>
    </xf>
    <xf numFmtId="182" fontId="107" fillId="0" borderId="151" xfId="11047" applyNumberFormat="1" applyFont="1" applyFill="1" applyBorder="1" applyAlignment="1">
      <alignment horizontal="right" vertical="center"/>
    </xf>
    <xf numFmtId="41" fontId="7" fillId="0" borderId="0" xfId="65" applyFont="1" applyFill="1" applyAlignment="1">
      <alignment vertical="center"/>
    </xf>
    <xf numFmtId="3" fontId="38" fillId="0" borderId="37" xfId="65" applyNumberFormat="1" applyFont="1" applyFill="1" applyBorder="1" applyAlignment="1">
      <alignment vertical="center"/>
    </xf>
    <xf numFmtId="3" fontId="253" fillId="0" borderId="10" xfId="551" applyNumberFormat="1" applyFont="1" applyFill="1" applyBorder="1" applyAlignment="1">
      <alignment vertical="center"/>
    </xf>
    <xf numFmtId="2" fontId="38" fillId="0" borderId="0" xfId="549" applyNumberFormat="1" applyFont="1" applyFill="1" applyBorder="1" applyAlignment="1">
      <alignment horizontal="left" vertical="center"/>
    </xf>
    <xf numFmtId="0" fontId="38" fillId="0" borderId="0" xfId="551" applyFont="1" applyFill="1" applyAlignment="1"/>
    <xf numFmtId="2" fontId="107" fillId="38" borderId="171" xfId="9221" applyNumberFormat="1" applyFont="1" applyFill="1" applyBorder="1" applyAlignment="1">
      <alignment horizontal="center" vertical="center"/>
    </xf>
    <xf numFmtId="0" fontId="107" fillId="0" borderId="0" xfId="62" applyFont="1" applyFill="1" applyBorder="1" applyAlignment="1">
      <alignment vertical="center"/>
    </xf>
    <xf numFmtId="0" fontId="107" fillId="0" borderId="36" xfId="62" applyFont="1" applyFill="1" applyBorder="1" applyAlignment="1">
      <alignment horizontal="center" vertical="center"/>
    </xf>
    <xf numFmtId="0" fontId="107" fillId="0" borderId="10" xfId="62" applyFont="1" applyFill="1" applyBorder="1" applyAlignment="1">
      <alignment horizontal="center" vertical="center"/>
    </xf>
    <xf numFmtId="0" fontId="107" fillId="0" borderId="12" xfId="62" applyFont="1" applyFill="1" applyBorder="1" applyAlignment="1">
      <alignment horizontal="center" vertical="center"/>
    </xf>
    <xf numFmtId="0" fontId="107" fillId="0" borderId="35" xfId="62" applyFont="1" applyFill="1" applyBorder="1" applyAlignment="1">
      <alignment horizontal="center" vertical="center"/>
    </xf>
    <xf numFmtId="0" fontId="107" fillId="0" borderId="34" xfId="62" applyFont="1" applyFill="1" applyBorder="1" applyAlignment="1">
      <alignment vertical="center"/>
    </xf>
    <xf numFmtId="0" fontId="250" fillId="0" borderId="10" xfId="62" applyFont="1" applyFill="1" applyBorder="1" applyAlignment="1">
      <alignment horizontal="center" vertical="center"/>
    </xf>
    <xf numFmtId="0" fontId="107" fillId="0" borderId="43" xfId="62" applyFont="1" applyFill="1" applyBorder="1" applyAlignment="1">
      <alignment vertical="center"/>
    </xf>
    <xf numFmtId="0" fontId="107" fillId="0" borderId="26" xfId="62" applyFont="1" applyFill="1" applyBorder="1" applyAlignment="1">
      <alignment vertical="center"/>
    </xf>
    <xf numFmtId="0" fontId="107" fillId="0" borderId="27" xfId="62" applyFont="1" applyFill="1" applyBorder="1" applyAlignment="1">
      <alignment vertical="center"/>
    </xf>
    <xf numFmtId="0" fontId="107" fillId="0" borderId="28" xfId="62" applyFont="1" applyFill="1" applyBorder="1" applyAlignment="1">
      <alignment vertical="center"/>
    </xf>
    <xf numFmtId="0" fontId="107" fillId="0" borderId="36" xfId="62" applyFont="1" applyFill="1" applyBorder="1" applyAlignment="1">
      <alignment vertical="center"/>
    </xf>
    <xf numFmtId="0" fontId="107" fillId="0" borderId="44" xfId="62" applyFont="1" applyFill="1" applyBorder="1" applyAlignment="1">
      <alignment vertical="center"/>
    </xf>
    <xf numFmtId="0" fontId="107" fillId="0" borderId="11" xfId="62" applyFont="1" applyFill="1" applyBorder="1" applyAlignment="1">
      <alignment horizontal="center" vertical="center"/>
    </xf>
    <xf numFmtId="0" fontId="107" fillId="0" borderId="11" xfId="62" applyFont="1" applyFill="1" applyBorder="1" applyAlignment="1">
      <alignment vertical="center"/>
    </xf>
    <xf numFmtId="0" fontId="107" fillId="0" borderId="29" xfId="62" applyFont="1" applyFill="1" applyBorder="1" applyAlignment="1">
      <alignment vertical="center"/>
    </xf>
    <xf numFmtId="0" fontId="107" fillId="0" borderId="30" xfId="62" applyFont="1" applyFill="1" applyBorder="1" applyAlignment="1">
      <alignment vertical="center"/>
    </xf>
    <xf numFmtId="0" fontId="107" fillId="0" borderId="31" xfId="62" applyFont="1" applyFill="1" applyBorder="1" applyAlignment="1">
      <alignment vertical="center"/>
    </xf>
    <xf numFmtId="0" fontId="107" fillId="0" borderId="12" xfId="62" applyFont="1" applyFill="1" applyBorder="1" applyAlignment="1">
      <alignment vertical="center"/>
    </xf>
    <xf numFmtId="0" fontId="107" fillId="0" borderId="0" xfId="9211" applyFont="1"/>
    <xf numFmtId="0" fontId="250" fillId="0" borderId="0" xfId="9222" applyFont="1" applyFill="1" applyAlignment="1">
      <alignment horizontal="center" vertical="center"/>
    </xf>
    <xf numFmtId="0" fontId="250" fillId="0" borderId="10" xfId="9222" applyFont="1" applyFill="1" applyBorder="1" applyAlignment="1">
      <alignment horizontal="center" vertical="center"/>
    </xf>
    <xf numFmtId="0" fontId="107" fillId="0" borderId="0" xfId="9222" applyFont="1" applyFill="1" applyAlignment="1">
      <alignment horizontal="center" vertical="center"/>
    </xf>
    <xf numFmtId="0" fontId="107" fillId="0" borderId="10" xfId="9222" applyFont="1" applyFill="1" applyBorder="1" applyAlignment="1">
      <alignment horizontal="center" vertical="center"/>
    </xf>
    <xf numFmtId="223" fontId="107" fillId="0" borderId="10" xfId="5788" applyFont="1" applyFill="1" applyBorder="1" applyAlignment="1">
      <alignment horizontal="center" vertical="center"/>
    </xf>
    <xf numFmtId="0" fontId="107" fillId="0" borderId="0" xfId="9211" applyFont="1" applyAlignment="1">
      <alignment horizontal="center"/>
    </xf>
    <xf numFmtId="223" fontId="107" fillId="0" borderId="10" xfId="5788" applyFont="1" applyFill="1" applyBorder="1" applyAlignment="1">
      <alignment vertical="center"/>
    </xf>
    <xf numFmtId="0" fontId="250" fillId="0" borderId="0" xfId="9222" applyFont="1" applyFill="1" applyAlignment="1">
      <alignment vertical="center"/>
    </xf>
    <xf numFmtId="223" fontId="250" fillId="0" borderId="10" xfId="5788" applyFont="1" applyFill="1" applyBorder="1" applyAlignment="1">
      <alignment vertical="center"/>
    </xf>
    <xf numFmtId="223" fontId="107" fillId="0" borderId="0" xfId="5788" applyFont="1" applyFill="1" applyAlignment="1">
      <alignment vertical="center"/>
    </xf>
    <xf numFmtId="0" fontId="265" fillId="0" borderId="10" xfId="9222" applyFont="1" applyFill="1" applyBorder="1" applyAlignment="1">
      <alignment horizontal="center" vertical="center"/>
    </xf>
    <xf numFmtId="0" fontId="265" fillId="0" borderId="36" xfId="9222" applyFont="1" applyFill="1" applyBorder="1" applyAlignment="1">
      <alignment horizontal="center" vertical="center"/>
    </xf>
    <xf numFmtId="41" fontId="107" fillId="0" borderId="10" xfId="5791" applyFont="1" applyFill="1" applyBorder="1" applyAlignment="1">
      <alignment vertical="center"/>
    </xf>
    <xf numFmtId="0" fontId="265" fillId="0" borderId="12" xfId="9222" applyFont="1" applyFill="1" applyBorder="1" applyAlignment="1">
      <alignment horizontal="center" vertical="center"/>
    </xf>
    <xf numFmtId="41" fontId="107" fillId="0" borderId="0" xfId="5791" applyFont="1" applyFill="1" applyAlignment="1">
      <alignment vertical="center"/>
    </xf>
    <xf numFmtId="0" fontId="107" fillId="0" borderId="35" xfId="9222" applyFont="1" applyFill="1" applyBorder="1" applyAlignment="1">
      <alignment vertical="center"/>
    </xf>
    <xf numFmtId="0" fontId="107" fillId="0" borderId="10" xfId="9222" applyFont="1" applyFill="1" applyBorder="1" applyAlignment="1">
      <alignment vertical="center"/>
    </xf>
    <xf numFmtId="0" fontId="107" fillId="0" borderId="34" xfId="9222" applyFont="1" applyFill="1" applyBorder="1" applyAlignment="1">
      <alignment vertical="center"/>
    </xf>
    <xf numFmtId="0" fontId="107" fillId="0" borderId="30" xfId="58" applyFont="1" applyFill="1" applyBorder="1" applyAlignment="1">
      <alignment horizontal="left" vertical="center"/>
    </xf>
    <xf numFmtId="0" fontId="107" fillId="0" borderId="30" xfId="58" applyFont="1" applyFill="1" applyBorder="1" applyAlignment="1">
      <alignment horizontal="center" vertical="center"/>
    </xf>
    <xf numFmtId="0" fontId="107" fillId="0" borderId="0" xfId="58" applyFont="1" applyFill="1" applyAlignment="1">
      <alignment horizontal="center" vertical="center"/>
    </xf>
    <xf numFmtId="0" fontId="107" fillId="0" borderId="145" xfId="63" applyFont="1" applyFill="1" applyBorder="1" applyAlignment="1">
      <alignment horizontal="distributed" vertical="center" indent="1"/>
    </xf>
    <xf numFmtId="0" fontId="107" fillId="0" borderId="15" xfId="63" applyFont="1" applyFill="1" applyBorder="1" applyAlignment="1">
      <alignment horizontal="center" vertical="center"/>
    </xf>
    <xf numFmtId="0" fontId="107" fillId="0" borderId="15" xfId="63" applyFont="1" applyFill="1" applyBorder="1" applyAlignment="1">
      <alignment horizontal="center" vertical="center" wrapText="1"/>
    </xf>
    <xf numFmtId="0" fontId="107" fillId="0" borderId="16" xfId="63" applyFont="1" applyFill="1" applyBorder="1" applyAlignment="1">
      <alignment horizontal="center" vertical="center"/>
    </xf>
    <xf numFmtId="0" fontId="107" fillId="0" borderId="0" xfId="63" applyFont="1" applyFill="1" applyAlignment="1">
      <alignment horizontal="center" vertical="center"/>
    </xf>
    <xf numFmtId="0" fontId="107" fillId="0" borderId="20" xfId="63" applyFont="1" applyFill="1" applyBorder="1" applyAlignment="1">
      <alignment horizontal="distributed" vertical="center" indent="1"/>
    </xf>
    <xf numFmtId="0" fontId="107" fillId="0" borderId="49" xfId="63" applyFont="1" applyFill="1" applyBorder="1" applyAlignment="1">
      <alignment horizontal="center" vertical="center"/>
    </xf>
    <xf numFmtId="191" fontId="107" fillId="0" borderId="49" xfId="63" applyNumberFormat="1" applyFont="1" applyFill="1" applyBorder="1" applyAlignment="1">
      <alignment horizontal="center" vertical="center"/>
    </xf>
    <xf numFmtId="191" fontId="107" fillId="0" borderId="49" xfId="63" applyNumberFormat="1" applyFont="1" applyFill="1" applyBorder="1" applyAlignment="1">
      <alignment horizontal="center" vertical="center" wrapText="1"/>
    </xf>
    <xf numFmtId="41" fontId="107" fillId="0" borderId="49" xfId="40" applyFont="1" applyFill="1" applyBorder="1" applyAlignment="1">
      <alignment horizontal="center" vertical="center"/>
    </xf>
    <xf numFmtId="184" fontId="107" fillId="0" borderId="49" xfId="63" applyNumberFormat="1" applyFont="1" applyFill="1" applyBorder="1" applyAlignment="1">
      <alignment horizontal="right" vertical="center"/>
    </xf>
    <xf numFmtId="177" fontId="107" fillId="0" borderId="49" xfId="44" applyNumberFormat="1" applyFont="1" applyFill="1" applyBorder="1" applyAlignment="1">
      <alignment vertical="center"/>
    </xf>
    <xf numFmtId="0" fontId="107" fillId="0" borderId="167" xfId="63" applyFont="1" applyFill="1" applyBorder="1" applyAlignment="1">
      <alignment horizontal="center" vertical="center"/>
    </xf>
    <xf numFmtId="0" fontId="107" fillId="0" borderId="21" xfId="63" applyFont="1" applyFill="1" applyBorder="1" applyAlignment="1">
      <alignment horizontal="distributed" vertical="center" indent="1"/>
    </xf>
    <xf numFmtId="0" fontId="107" fillId="0" borderId="18" xfId="63" applyFont="1" applyFill="1" applyBorder="1" applyAlignment="1">
      <alignment horizontal="center" vertical="center"/>
    </xf>
    <xf numFmtId="191" fontId="107" fillId="0" borderId="18" xfId="63" applyNumberFormat="1" applyFont="1" applyFill="1" applyBorder="1" applyAlignment="1">
      <alignment horizontal="center" vertical="center"/>
    </xf>
    <xf numFmtId="191" fontId="107" fillId="0" borderId="18" xfId="63" applyNumberFormat="1" applyFont="1" applyFill="1" applyBorder="1" applyAlignment="1">
      <alignment horizontal="center" vertical="center" wrapText="1"/>
    </xf>
    <xf numFmtId="41" fontId="107" fillId="0" borderId="18" xfId="40" applyFont="1" applyFill="1" applyBorder="1" applyAlignment="1">
      <alignment horizontal="center" vertical="center"/>
    </xf>
    <xf numFmtId="184" fontId="107" fillId="0" borderId="18" xfId="63" applyNumberFormat="1" applyFont="1" applyFill="1" applyBorder="1" applyAlignment="1">
      <alignment horizontal="right" vertical="center"/>
    </xf>
    <xf numFmtId="177" fontId="107" fillId="0" borderId="18" xfId="44" applyNumberFormat="1" applyFont="1" applyFill="1" applyBorder="1" applyAlignment="1">
      <alignment vertical="center"/>
    </xf>
    <xf numFmtId="0" fontId="107" fillId="0" borderId="19" xfId="63" applyFont="1" applyFill="1" applyBorder="1" applyAlignment="1">
      <alignment horizontal="center" vertical="center"/>
    </xf>
    <xf numFmtId="0" fontId="107" fillId="0" borderId="22" xfId="63" applyFont="1" applyFill="1" applyBorder="1" applyAlignment="1">
      <alignment horizontal="distributed" vertical="center" indent="1"/>
    </xf>
    <xf numFmtId="0" fontId="107" fillId="0" borderId="23" xfId="63" applyFont="1" applyFill="1" applyBorder="1" applyAlignment="1">
      <alignment horizontal="center" vertical="center"/>
    </xf>
    <xf numFmtId="191" fontId="107" fillId="0" borderId="23" xfId="63" applyNumberFormat="1" applyFont="1" applyFill="1" applyBorder="1" applyAlignment="1">
      <alignment horizontal="center" vertical="center"/>
    </xf>
    <xf numFmtId="41" fontId="107" fillId="0" borderId="23" xfId="40" applyFont="1" applyFill="1" applyBorder="1" applyAlignment="1">
      <alignment horizontal="center" vertical="center"/>
    </xf>
    <xf numFmtId="41" fontId="107" fillId="0" borderId="23" xfId="42" applyFont="1" applyFill="1" applyBorder="1" applyAlignment="1">
      <alignment horizontal="right" vertical="center"/>
    </xf>
    <xf numFmtId="177" fontId="107" fillId="0" borderId="23" xfId="44" applyNumberFormat="1" applyFont="1" applyFill="1" applyBorder="1" applyAlignment="1">
      <alignment vertical="center"/>
    </xf>
    <xf numFmtId="41" fontId="107" fillId="0" borderId="23" xfId="42" applyFont="1" applyFill="1" applyBorder="1" applyAlignment="1">
      <alignment vertical="center"/>
    </xf>
    <xf numFmtId="0" fontId="107" fillId="0" borderId="24" xfId="63" applyFont="1" applyFill="1" applyBorder="1" applyAlignment="1">
      <alignment horizontal="center" vertical="center"/>
    </xf>
    <xf numFmtId="191" fontId="107" fillId="0" borderId="15" xfId="63" applyNumberFormat="1" applyFont="1" applyFill="1" applyBorder="1" applyAlignment="1">
      <alignment horizontal="center" vertical="center"/>
    </xf>
    <xf numFmtId="184" fontId="107" fillId="0" borderId="15" xfId="63" applyNumberFormat="1" applyFont="1" applyFill="1" applyBorder="1" applyAlignment="1">
      <alignment horizontal="center" vertical="center"/>
    </xf>
    <xf numFmtId="177" fontId="107" fillId="0" borderId="15" xfId="44" applyNumberFormat="1" applyFont="1" applyFill="1" applyBorder="1" applyAlignment="1">
      <alignment vertical="center"/>
    </xf>
    <xf numFmtId="0" fontId="250" fillId="0" borderId="0" xfId="58" applyFont="1" applyFill="1" applyBorder="1" applyAlignment="1">
      <alignment horizontal="center" vertical="center"/>
    </xf>
    <xf numFmtId="0" fontId="38" fillId="0" borderId="29" xfId="549" applyFont="1" applyFill="1" applyBorder="1" applyAlignment="1">
      <alignment horizontal="center" vertical="center"/>
    </xf>
    <xf numFmtId="0" fontId="0" fillId="0" borderId="151" xfId="0" applyFont="1" applyBorder="1" applyAlignment="1">
      <alignment horizontal="center" vertical="center"/>
    </xf>
    <xf numFmtId="0" fontId="107" fillId="0" borderId="0" xfId="549" applyFont="1" applyFill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252" fillId="0" borderId="0" xfId="0" applyFont="1" applyAlignment="1">
      <alignment horizontal="right" vertical="center"/>
    </xf>
    <xf numFmtId="0" fontId="0" fillId="0" borderId="172" xfId="0" applyFont="1" applyBorder="1" applyAlignment="1">
      <alignment horizontal="right" vertical="center"/>
    </xf>
    <xf numFmtId="0" fontId="0" fillId="0" borderId="169" xfId="0" applyFont="1" applyBorder="1" applyAlignment="1">
      <alignment horizontal="right" vertical="center"/>
    </xf>
    <xf numFmtId="0" fontId="0" fillId="0" borderId="66" xfId="0" applyFont="1" applyBorder="1" applyAlignment="1">
      <alignment horizontal="right" vertical="center"/>
    </xf>
    <xf numFmtId="0" fontId="0" fillId="0" borderId="50" xfId="0" applyFont="1" applyBorder="1" applyAlignment="1">
      <alignment vertical="center"/>
    </xf>
    <xf numFmtId="0" fontId="0" fillId="0" borderId="39" xfId="0" applyFont="1" applyBorder="1" applyAlignment="1">
      <alignment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vertical="center"/>
    </xf>
    <xf numFmtId="0" fontId="0" fillId="0" borderId="47" xfId="0" applyFont="1" applyBorder="1" applyAlignment="1">
      <alignment horizontal="center" vertical="center"/>
    </xf>
    <xf numFmtId="0" fontId="0" fillId="0" borderId="47" xfId="0" applyFont="1" applyBorder="1" applyAlignment="1">
      <alignment vertical="center" shrinkToFit="1"/>
    </xf>
    <xf numFmtId="3" fontId="0" fillId="0" borderId="47" xfId="0" applyNumberFormat="1" applyFont="1" applyBorder="1" applyAlignment="1">
      <alignment vertical="center"/>
    </xf>
    <xf numFmtId="0" fontId="0" fillId="0" borderId="173" xfId="0" applyFont="1" applyBorder="1" applyAlignment="1">
      <alignment vertical="center"/>
    </xf>
    <xf numFmtId="0" fontId="0" fillId="0" borderId="173" xfId="0" applyFont="1" applyBorder="1" applyAlignment="1">
      <alignment horizontal="center" vertical="center"/>
    </xf>
    <xf numFmtId="0" fontId="0" fillId="0" borderId="173" xfId="0" applyFont="1" applyBorder="1" applyAlignment="1">
      <alignment vertical="center" shrinkToFit="1"/>
    </xf>
    <xf numFmtId="3" fontId="0" fillId="0" borderId="173" xfId="0" applyNumberFormat="1" applyFont="1" applyBorder="1" applyAlignment="1">
      <alignment vertical="center"/>
    </xf>
    <xf numFmtId="0" fontId="0" fillId="0" borderId="173" xfId="0" applyFont="1" applyBorder="1" applyAlignment="1">
      <alignment vertical="center" wrapText="1" shrinkToFit="1"/>
    </xf>
    <xf numFmtId="0" fontId="0" fillId="0" borderId="170" xfId="0" applyFont="1" applyBorder="1" applyAlignment="1">
      <alignment vertical="center"/>
    </xf>
    <xf numFmtId="3" fontId="0" fillId="0" borderId="170" xfId="0" applyNumberFormat="1" applyFont="1" applyBorder="1" applyAlignment="1">
      <alignment vertical="center"/>
    </xf>
    <xf numFmtId="0" fontId="0" fillId="0" borderId="170" xfId="0" applyFont="1" applyBorder="1" applyAlignment="1">
      <alignment horizontal="center" vertical="center"/>
    </xf>
    <xf numFmtId="0" fontId="38" fillId="38" borderId="0" xfId="9221" applyFont="1" applyFill="1" applyBorder="1" applyAlignment="1">
      <alignment horizontal="left" vertical="center"/>
    </xf>
    <xf numFmtId="0" fontId="36" fillId="0" borderId="145" xfId="64" applyFont="1" applyBorder="1" applyAlignment="1">
      <alignment horizontal="distributed" vertical="center" indent="1"/>
    </xf>
    <xf numFmtId="0" fontId="36" fillId="0" borderId="25" xfId="64" applyFont="1" applyBorder="1" applyAlignment="1">
      <alignment horizontal="distributed" vertical="center" indent="1"/>
    </xf>
    <xf numFmtId="0" fontId="36" fillId="0" borderId="21" xfId="64" applyFont="1" applyBorder="1" applyAlignment="1">
      <alignment horizontal="distributed" vertical="center" indent="1"/>
    </xf>
    <xf numFmtId="0" fontId="36" fillId="0" borderId="22" xfId="64" applyFont="1" applyBorder="1" applyAlignment="1">
      <alignment horizontal="distributed" vertical="center" indent="1"/>
    </xf>
    <xf numFmtId="0" fontId="36" fillId="0" borderId="65" xfId="64" applyFont="1" applyBorder="1" applyAlignment="1">
      <alignment horizontal="distributed" vertical="center" indent="1"/>
    </xf>
    <xf numFmtId="0" fontId="36" fillId="0" borderId="29" xfId="64" applyFont="1" applyBorder="1" applyAlignment="1">
      <alignment horizontal="distributed" vertical="center" indent="1"/>
    </xf>
    <xf numFmtId="0" fontId="233" fillId="0" borderId="0" xfId="12495" quotePrefix="1" applyFont="1" applyAlignment="1">
      <alignment horizontal="right" vertical="center"/>
    </xf>
    <xf numFmtId="0" fontId="233" fillId="0" borderId="0" xfId="12495" applyFont="1" applyAlignment="1">
      <alignment vertical="center"/>
    </xf>
    <xf numFmtId="0" fontId="233" fillId="0" borderId="0" xfId="12495" quotePrefix="1" applyFont="1" applyAlignment="1">
      <alignment horizontal="center" vertical="center"/>
    </xf>
    <xf numFmtId="0" fontId="276" fillId="0" borderId="0" xfId="12495" quotePrefix="1" applyFont="1" applyAlignment="1">
      <alignment horizontal="right" vertical="center"/>
    </xf>
    <xf numFmtId="0" fontId="276" fillId="0" borderId="0" xfId="12495" applyFont="1" applyAlignment="1">
      <alignment vertical="center"/>
    </xf>
    <xf numFmtId="0" fontId="38" fillId="0" borderId="0" xfId="549" applyFont="1" applyFill="1" applyAlignment="1">
      <alignment horizontal="right" vertical="center"/>
    </xf>
    <xf numFmtId="0" fontId="0" fillId="0" borderId="151" xfId="0" applyFont="1" applyBorder="1" applyAlignment="1">
      <alignment horizontal="center" vertical="center"/>
    </xf>
    <xf numFmtId="0" fontId="36" fillId="0" borderId="89" xfId="551" applyFont="1" applyFill="1" applyBorder="1" applyAlignment="1">
      <alignment horizontal="centerContinuous" vertical="center"/>
    </xf>
    <xf numFmtId="0" fontId="36" fillId="0" borderId="89" xfId="11121" applyFont="1" applyFill="1" applyBorder="1" applyAlignment="1">
      <alignment horizontal="centerContinuous" vertical="center"/>
    </xf>
    <xf numFmtId="0" fontId="36" fillId="0" borderId="90" xfId="11121" applyFont="1" applyFill="1" applyBorder="1" applyAlignment="1">
      <alignment horizontal="centerContinuous" vertical="center"/>
    </xf>
    <xf numFmtId="0" fontId="36" fillId="0" borderId="0" xfId="11121" applyFont="1" applyFill="1" applyAlignment="1">
      <alignment vertical="center"/>
    </xf>
    <xf numFmtId="0" fontId="0" fillId="0" borderId="0" xfId="0" applyFont="1"/>
    <xf numFmtId="0" fontId="233" fillId="0" borderId="88" xfId="551" quotePrefix="1" applyNumberFormat="1" applyFont="1" applyFill="1" applyBorder="1" applyAlignment="1">
      <alignment horizontal="left" vertical="center"/>
    </xf>
    <xf numFmtId="0" fontId="107" fillId="0" borderId="139" xfId="551" applyFont="1" applyFill="1" applyBorder="1" applyAlignment="1">
      <alignment horizontal="left" vertical="center"/>
    </xf>
    <xf numFmtId="0" fontId="107" fillId="0" borderId="0" xfId="551" applyFont="1" applyFill="1" applyBorder="1" applyAlignment="1">
      <alignment vertical="center"/>
    </xf>
    <xf numFmtId="0" fontId="107" fillId="0" borderId="0" xfId="11121" applyFont="1" applyFill="1" applyBorder="1" applyAlignment="1">
      <alignment vertical="center"/>
    </xf>
    <xf numFmtId="0" fontId="107" fillId="0" borderId="44" xfId="11121" applyFont="1" applyFill="1" applyBorder="1" applyAlignment="1">
      <alignment vertical="center"/>
    </xf>
    <xf numFmtId="0" fontId="250" fillId="0" borderId="139" xfId="551" applyFont="1" applyFill="1" applyBorder="1" applyAlignment="1">
      <alignment horizontal="right" vertical="center"/>
    </xf>
    <xf numFmtId="3" fontId="250" fillId="0" borderId="0" xfId="551" applyNumberFormat="1" applyFont="1" applyFill="1" applyBorder="1" applyAlignment="1">
      <alignment vertical="center"/>
    </xf>
    <xf numFmtId="0" fontId="250" fillId="0" borderId="0" xfId="551" applyFont="1" applyFill="1" applyBorder="1" applyAlignment="1">
      <alignment vertical="center"/>
    </xf>
    <xf numFmtId="0" fontId="250" fillId="0" borderId="139" xfId="551" quotePrefix="1" applyFont="1" applyFill="1" applyBorder="1" applyAlignment="1">
      <alignment horizontal="right" vertical="center"/>
    </xf>
    <xf numFmtId="0" fontId="107" fillId="0" borderId="139" xfId="11121" applyFont="1" applyFill="1" applyBorder="1" applyAlignment="1">
      <alignment vertical="center"/>
    </xf>
    <xf numFmtId="41" fontId="107" fillId="0" borderId="0" xfId="5791" applyFont="1" applyFill="1" applyBorder="1" applyAlignment="1">
      <alignment vertical="center"/>
    </xf>
    <xf numFmtId="0" fontId="250" fillId="0" borderId="0" xfId="11121" applyFont="1" applyFill="1" applyBorder="1" applyAlignment="1">
      <alignment vertical="center"/>
    </xf>
    <xf numFmtId="41" fontId="277" fillId="0" borderId="0" xfId="5791" applyFont="1" applyFill="1" applyBorder="1" applyAlignment="1">
      <alignment vertical="center"/>
    </xf>
    <xf numFmtId="41" fontId="265" fillId="0" borderId="150" xfId="5791" applyFont="1" applyFill="1" applyBorder="1" applyAlignment="1">
      <alignment horizontal="center" vertical="center"/>
    </xf>
    <xf numFmtId="0" fontId="250" fillId="0" borderId="0" xfId="551" quotePrefix="1" applyFont="1" applyFill="1" applyBorder="1" applyAlignment="1">
      <alignment horizontal="right" vertical="center"/>
    </xf>
    <xf numFmtId="0" fontId="250" fillId="0" borderId="151" xfId="11121" applyFont="1" applyFill="1" applyBorder="1" applyAlignment="1">
      <alignment horizontal="center" vertical="center"/>
    </xf>
    <xf numFmtId="0" fontId="107" fillId="0" borderId="151" xfId="11121" applyFont="1" applyFill="1" applyBorder="1" applyAlignment="1">
      <alignment horizontal="center" vertical="center"/>
    </xf>
    <xf numFmtId="41" fontId="277" fillId="0" borderId="151" xfId="5791" applyFont="1" applyFill="1" applyBorder="1" applyAlignment="1">
      <alignment horizontal="center" vertical="center"/>
    </xf>
    <xf numFmtId="0" fontId="107" fillId="0" borderId="151" xfId="11121" applyFont="1" applyFill="1" applyBorder="1" applyAlignment="1">
      <alignment vertical="center"/>
    </xf>
    <xf numFmtId="41" fontId="107" fillId="0" borderId="151" xfId="5792" applyFont="1" applyFill="1" applyBorder="1" applyAlignment="1">
      <alignment vertical="center"/>
    </xf>
    <xf numFmtId="2" fontId="107" fillId="0" borderId="151" xfId="11121" applyNumberFormat="1" applyFont="1" applyFill="1" applyBorder="1" applyAlignment="1">
      <alignment horizontal="center" vertical="center"/>
    </xf>
    <xf numFmtId="2" fontId="107" fillId="0" borderId="151" xfId="5791" applyNumberFormat="1" applyFont="1" applyFill="1" applyBorder="1" applyAlignment="1">
      <alignment horizontal="center" vertical="center"/>
    </xf>
    <xf numFmtId="2" fontId="107" fillId="0" borderId="150" xfId="11121" applyNumberFormat="1" applyFont="1" applyFill="1" applyBorder="1" applyAlignment="1">
      <alignment horizontal="center" vertical="center"/>
    </xf>
    <xf numFmtId="2" fontId="277" fillId="0" borderId="150" xfId="5791" applyNumberFormat="1" applyFont="1" applyFill="1" applyBorder="1" applyAlignment="1">
      <alignment horizontal="center" vertical="center"/>
    </xf>
    <xf numFmtId="0" fontId="278" fillId="0" borderId="0" xfId="9213" applyFont="1" applyFill="1" applyBorder="1" applyAlignment="1">
      <alignment vertical="center"/>
    </xf>
    <xf numFmtId="2" fontId="107" fillId="0" borderId="12" xfId="11121" applyNumberFormat="1" applyFont="1" applyFill="1" applyBorder="1" applyAlignment="1">
      <alignment horizontal="center" vertical="center"/>
    </xf>
    <xf numFmtId="2" fontId="277" fillId="0" borderId="12" xfId="5791" applyNumberFormat="1" applyFont="1" applyFill="1" applyBorder="1" applyAlignment="1">
      <alignment horizontal="center" vertical="center"/>
    </xf>
    <xf numFmtId="0" fontId="107" fillId="0" borderId="0" xfId="11121" applyFont="1" applyFill="1" applyBorder="1" applyAlignment="1">
      <alignment horizontal="right" vertical="center"/>
    </xf>
    <xf numFmtId="0" fontId="107" fillId="0" borderId="139" xfId="551" quotePrefix="1" applyFont="1" applyFill="1" applyBorder="1" applyAlignment="1">
      <alignment horizontal="right" vertical="center"/>
    </xf>
    <xf numFmtId="0" fontId="107" fillId="0" borderId="0" xfId="11121" applyFont="1" applyFill="1" applyBorder="1" applyAlignment="1">
      <alignment horizontal="center" vertical="center"/>
    </xf>
    <xf numFmtId="0" fontId="107" fillId="0" borderId="152" xfId="11121" applyFont="1" applyFill="1" applyBorder="1" applyAlignment="1">
      <alignment horizontal="left" vertical="center"/>
    </xf>
    <xf numFmtId="0" fontId="250" fillId="0" borderId="29" xfId="551" quotePrefix="1" applyFont="1" applyFill="1" applyBorder="1" applyAlignment="1">
      <alignment horizontal="right" vertical="center"/>
    </xf>
    <xf numFmtId="0" fontId="250" fillId="0" borderId="30" xfId="11121" applyFont="1" applyFill="1" applyBorder="1" applyAlignment="1">
      <alignment vertical="center"/>
    </xf>
    <xf numFmtId="0" fontId="107" fillId="0" borderId="30" xfId="11121" applyFont="1" applyFill="1" applyBorder="1" applyAlignment="1">
      <alignment vertical="center"/>
    </xf>
    <xf numFmtId="0" fontId="107" fillId="0" borderId="30" xfId="11121" applyFont="1" applyFill="1" applyBorder="1" applyAlignment="1">
      <alignment horizontal="right" vertical="center"/>
    </xf>
    <xf numFmtId="0" fontId="107" fillId="0" borderId="31" xfId="11121" applyFont="1" applyFill="1" applyBorder="1" applyAlignment="1">
      <alignment vertical="center"/>
    </xf>
    <xf numFmtId="41" fontId="250" fillId="0" borderId="151" xfId="11121" applyNumberFormat="1" applyFont="1" applyFill="1" applyBorder="1" applyAlignment="1">
      <alignment horizontal="center" vertical="center"/>
    </xf>
    <xf numFmtId="41" fontId="250" fillId="0" borderId="151" xfId="12398" applyFont="1" applyFill="1" applyBorder="1" applyAlignment="1">
      <alignment horizontal="center" vertical="center"/>
    </xf>
    <xf numFmtId="41" fontId="107" fillId="0" borderId="151" xfId="12398" applyFont="1" applyFill="1" applyBorder="1" applyAlignment="1">
      <alignment vertical="center"/>
    </xf>
    <xf numFmtId="41" fontId="277" fillId="0" borderId="151" xfId="12398" applyFont="1" applyFill="1" applyBorder="1" applyAlignment="1">
      <alignment vertical="center"/>
    </xf>
    <xf numFmtId="41" fontId="107" fillId="0" borderId="151" xfId="11121" applyNumberFormat="1" applyFont="1" applyFill="1" applyBorder="1" applyAlignment="1">
      <alignment horizontal="center" vertical="center"/>
    </xf>
    <xf numFmtId="190" fontId="107" fillId="0" borderId="151" xfId="11121" applyNumberFormat="1" applyFont="1" applyFill="1" applyBorder="1" applyAlignment="1">
      <alignment horizontal="center" vertical="center"/>
    </xf>
    <xf numFmtId="190" fontId="107" fillId="0" borderId="151" xfId="12399" applyNumberFormat="1" applyFont="1" applyFill="1" applyBorder="1" applyAlignment="1">
      <alignment horizontal="center" vertical="center"/>
    </xf>
    <xf numFmtId="41" fontId="107" fillId="0" borderId="151" xfId="12399" applyFont="1" applyFill="1" applyBorder="1" applyAlignment="1">
      <alignment horizontal="center" vertical="center"/>
    </xf>
    <xf numFmtId="0" fontId="250" fillId="0" borderId="152" xfId="11121" applyFont="1" applyFill="1" applyBorder="1" applyAlignment="1">
      <alignment horizontal="center" vertical="center"/>
    </xf>
    <xf numFmtId="0" fontId="250" fillId="0" borderId="153" xfId="11121" applyFont="1" applyFill="1" applyBorder="1" applyAlignment="1">
      <alignment horizontal="center" vertical="center"/>
    </xf>
    <xf numFmtId="0" fontId="250" fillId="0" borderId="154" xfId="11121" applyFont="1" applyFill="1" applyBorder="1" applyAlignment="1">
      <alignment horizontal="center" vertical="center"/>
    </xf>
    <xf numFmtId="0" fontId="107" fillId="0" borderId="153" xfId="551" applyFont="1" applyFill="1" applyBorder="1" applyAlignment="1">
      <alignment horizontal="center" vertical="center"/>
    </xf>
    <xf numFmtId="0" fontId="107" fillId="0" borderId="154" xfId="551" applyFont="1" applyFill="1" applyBorder="1" applyAlignment="1">
      <alignment horizontal="center" vertical="center"/>
    </xf>
    <xf numFmtId="197" fontId="107" fillId="0" borderId="151" xfId="11121" applyNumberFormat="1" applyFont="1" applyFill="1" applyBorder="1" applyAlignment="1">
      <alignment horizontal="center" vertical="center"/>
    </xf>
    <xf numFmtId="41" fontId="107" fillId="0" borderId="151" xfId="12400" applyFont="1" applyFill="1" applyBorder="1" applyAlignment="1">
      <alignment horizontal="center" vertical="center"/>
    </xf>
    <xf numFmtId="41" fontId="238" fillId="0" borderId="151" xfId="11047" applyFont="1" applyBorder="1" applyAlignment="1">
      <alignment horizontal="center" vertical="center"/>
    </xf>
    <xf numFmtId="0" fontId="240" fillId="0" borderId="151" xfId="0" applyFont="1" applyFill="1" applyBorder="1" applyAlignment="1">
      <alignment vertical="center"/>
    </xf>
    <xf numFmtId="0" fontId="240" fillId="0" borderId="151" xfId="0" applyFont="1" applyFill="1" applyBorder="1" applyAlignment="1">
      <alignment horizontal="center" vertical="center"/>
    </xf>
    <xf numFmtId="0" fontId="240" fillId="0" borderId="151" xfId="0" applyFont="1" applyBorder="1" applyAlignment="1">
      <alignment horizontal="left" vertical="center"/>
    </xf>
    <xf numFmtId="41" fontId="238" fillId="0" borderId="151" xfId="11047" applyFont="1" applyFill="1" applyBorder="1" applyAlignment="1">
      <alignment horizontal="center" vertical="center"/>
    </xf>
    <xf numFmtId="41" fontId="238" fillId="0" borderId="151" xfId="0" applyNumberFormat="1" applyFont="1" applyBorder="1" applyAlignment="1">
      <alignment horizontal="center" vertical="center"/>
    </xf>
    <xf numFmtId="0" fontId="233" fillId="0" borderId="0" xfId="551" quotePrefix="1" applyNumberFormat="1" applyFont="1" applyFill="1" applyBorder="1" applyAlignment="1">
      <alignment horizontal="left" vertical="center"/>
    </xf>
    <xf numFmtId="0" fontId="36" fillId="0" borderId="0" xfId="551" applyFont="1" applyFill="1" applyBorder="1" applyAlignment="1">
      <alignment horizontal="centerContinuous" vertical="center"/>
    </xf>
    <xf numFmtId="0" fontId="36" fillId="0" borderId="0" xfId="11121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79" fillId="0" borderId="0" xfId="0" applyFont="1" applyBorder="1" applyAlignment="1">
      <alignment vertical="center"/>
    </xf>
    <xf numFmtId="0" fontId="0" fillId="0" borderId="151" xfId="0" applyFont="1" applyBorder="1" applyAlignment="1">
      <alignment horizontal="distributed" vertical="center" indent="1"/>
    </xf>
    <xf numFmtId="0" fontId="0" fillId="0" borderId="0" xfId="0" applyFont="1" applyBorder="1" applyAlignment="1">
      <alignment vertical="center"/>
    </xf>
    <xf numFmtId="0" fontId="0" fillId="0" borderId="150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50" xfId="0" applyFont="1" applyBorder="1" applyAlignment="1">
      <alignment horizontal="distributed" vertical="center" indent="1"/>
    </xf>
    <xf numFmtId="0" fontId="0" fillId="0" borderId="166" xfId="0" applyFont="1" applyBorder="1" applyAlignment="1">
      <alignment horizontal="distributed" vertical="center" indent="1"/>
    </xf>
    <xf numFmtId="0" fontId="0" fillId="0" borderId="12" xfId="0" applyFont="1" applyBorder="1" applyAlignment="1">
      <alignment horizontal="distributed" vertical="center" indent="1"/>
    </xf>
    <xf numFmtId="0" fontId="0" fillId="0" borderId="0" xfId="0" applyFont="1" applyBorder="1" applyAlignment="1">
      <alignment horizontal="left" vertical="center"/>
    </xf>
    <xf numFmtId="0" fontId="0" fillId="0" borderId="151" xfId="0" applyFont="1" applyFill="1" applyBorder="1" applyAlignment="1">
      <alignment horizontal="center" vertical="center"/>
    </xf>
    <xf numFmtId="3" fontId="0" fillId="0" borderId="151" xfId="0" applyNumberFormat="1" applyFont="1" applyBorder="1" applyAlignment="1">
      <alignment vertical="center"/>
    </xf>
    <xf numFmtId="0" fontId="0" fillId="0" borderId="151" xfId="0" applyFont="1" applyFill="1" applyBorder="1" applyAlignment="1">
      <alignment horizontal="distributed" vertical="center" indent="1"/>
    </xf>
    <xf numFmtId="0" fontId="0" fillId="0" borderId="0" xfId="0" applyFont="1" applyFill="1" applyBorder="1" applyAlignment="1">
      <alignment horizontal="distributed" vertical="center" indent="1"/>
    </xf>
    <xf numFmtId="3" fontId="0" fillId="0" borderId="0" xfId="0" applyNumberFormat="1" applyFont="1" applyBorder="1" applyAlignment="1">
      <alignment vertical="center"/>
    </xf>
    <xf numFmtId="182" fontId="0" fillId="0" borderId="0" xfId="0" applyNumberFormat="1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quotePrefix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51" xfId="0" applyBorder="1" applyAlignment="1">
      <alignment horizontal="center" vertical="center"/>
    </xf>
    <xf numFmtId="0" fontId="0" fillId="0" borderId="151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4" xfId="0" quotePrefix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54" xfId="0" applyBorder="1" applyAlignment="1">
      <alignment horizontal="center" vertical="center" wrapText="1"/>
    </xf>
    <xf numFmtId="0" fontId="0" fillId="0" borderId="166" xfId="0" applyBorder="1" applyAlignment="1">
      <alignment horizontal="center" vertical="center"/>
    </xf>
    <xf numFmtId="0" fontId="0" fillId="0" borderId="153" xfId="0" applyBorder="1" applyAlignment="1">
      <alignment horizontal="center" vertical="center" wrapText="1"/>
    </xf>
    <xf numFmtId="0" fontId="0" fillId="0" borderId="90" xfId="0" quotePrefix="1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44" xfId="0" quotePrefix="1" applyBorder="1" applyAlignment="1">
      <alignment horizontal="center" vertical="center" wrapText="1"/>
    </xf>
    <xf numFmtId="283" fontId="0" fillId="0" borderId="150" xfId="0" applyNumberFormat="1" applyBorder="1" applyAlignment="1">
      <alignment horizontal="center" vertical="center"/>
    </xf>
    <xf numFmtId="283" fontId="0" fillId="0" borderId="89" xfId="0" applyNumberFormat="1" applyBorder="1" applyAlignment="1">
      <alignment horizontal="center" vertical="center"/>
    </xf>
    <xf numFmtId="182" fontId="0" fillId="0" borderId="166" xfId="0" applyNumberFormat="1" applyBorder="1" applyAlignment="1">
      <alignment horizontal="center" vertical="center"/>
    </xf>
    <xf numFmtId="182" fontId="0" fillId="0" borderId="151" xfId="0" applyNumberFormat="1" applyBorder="1" applyAlignment="1">
      <alignment horizontal="center" vertical="center"/>
    </xf>
    <xf numFmtId="182" fontId="0" fillId="0" borderId="153" xfId="0" applyNumberFormat="1" applyBorder="1" applyAlignment="1">
      <alignment horizontal="center" vertical="center"/>
    </xf>
    <xf numFmtId="182" fontId="0" fillId="0" borderId="0" xfId="0" applyNumberFormat="1" applyBorder="1" applyAlignment="1">
      <alignment horizontal="center" vertical="center"/>
    </xf>
    <xf numFmtId="182" fontId="0" fillId="0" borderId="152" xfId="0" applyNumberFormat="1" applyBorder="1" applyAlignment="1">
      <alignment horizontal="center" vertical="center"/>
    </xf>
    <xf numFmtId="182" fontId="0" fillId="0" borderId="139" xfId="0" applyNumberFormat="1" applyBorder="1" applyAlignment="1">
      <alignment horizontal="center" vertical="center"/>
    </xf>
    <xf numFmtId="9" fontId="0" fillId="0" borderId="166" xfId="0" applyNumberFormat="1" applyBorder="1" applyAlignment="1">
      <alignment horizontal="center" vertical="center"/>
    </xf>
    <xf numFmtId="9" fontId="0" fillId="0" borderId="151" xfId="0" applyNumberFormat="1" applyBorder="1" applyAlignment="1">
      <alignment horizontal="center" vertical="center"/>
    </xf>
    <xf numFmtId="0" fontId="0" fillId="0" borderId="151" xfId="0" applyFont="1" applyBorder="1" applyAlignment="1">
      <alignment horizontal="center" vertical="center"/>
    </xf>
    <xf numFmtId="0" fontId="0" fillId="0" borderId="174" xfId="0" applyBorder="1" applyAlignment="1">
      <alignment horizontal="center" vertical="center" wrapText="1"/>
    </xf>
    <xf numFmtId="0" fontId="252" fillId="0" borderId="174" xfId="0" applyFont="1" applyBorder="1" applyAlignment="1">
      <alignment horizontal="center" vertical="center"/>
    </xf>
    <xf numFmtId="0" fontId="252" fillId="0" borderId="0" xfId="0" applyFont="1" applyAlignment="1">
      <alignment horizontal="center" vertical="center"/>
    </xf>
    <xf numFmtId="0" fontId="252" fillId="0" borderId="174" xfId="0" applyFont="1" applyBorder="1" applyAlignment="1">
      <alignment vertical="center"/>
    </xf>
    <xf numFmtId="0" fontId="252" fillId="0" borderId="174" xfId="0" applyFont="1" applyBorder="1" applyAlignment="1">
      <alignment horizontal="center" vertical="center" wrapText="1"/>
    </xf>
    <xf numFmtId="0" fontId="0" fillId="0" borderId="174" xfId="0" applyBorder="1" applyAlignment="1">
      <alignment horizontal="center" vertical="center"/>
    </xf>
    <xf numFmtId="0" fontId="107" fillId="0" borderId="35" xfId="62" applyFont="1" applyFill="1" applyBorder="1" applyAlignment="1">
      <alignment horizontal="center" vertical="center"/>
    </xf>
    <xf numFmtId="0" fontId="255" fillId="0" borderId="0" xfId="0" applyFont="1" applyAlignment="1">
      <alignment vertical="center"/>
    </xf>
    <xf numFmtId="191" fontId="107" fillId="0" borderId="49" xfId="63" applyNumberFormat="1" applyFont="1" applyFill="1" applyBorder="1" applyAlignment="1">
      <alignment horizontal="distributed" vertical="center" indent="1"/>
    </xf>
    <xf numFmtId="191" fontId="107" fillId="0" borderId="18" xfId="63" applyNumberFormat="1" applyFont="1" applyFill="1" applyBorder="1" applyAlignment="1">
      <alignment horizontal="distributed" vertical="center" indent="1"/>
    </xf>
    <xf numFmtId="191" fontId="107" fillId="0" borderId="23" xfId="63" applyNumberFormat="1" applyFont="1" applyFill="1" applyBorder="1" applyAlignment="1">
      <alignment horizontal="distributed" vertical="center" indent="1"/>
    </xf>
    <xf numFmtId="0" fontId="107" fillId="0" borderId="25" xfId="63" applyFont="1" applyFill="1" applyBorder="1" applyAlignment="1">
      <alignment horizontal="distributed" vertical="center" indent="1"/>
    </xf>
    <xf numFmtId="0" fontId="107" fillId="0" borderId="177" xfId="63" applyFont="1" applyFill="1" applyBorder="1" applyAlignment="1">
      <alignment horizontal="center" vertical="center"/>
    </xf>
    <xf numFmtId="191" fontId="107" fillId="0" borderId="177" xfId="63" applyNumberFormat="1" applyFont="1" applyFill="1" applyBorder="1" applyAlignment="1">
      <alignment horizontal="distributed" vertical="center" indent="1"/>
    </xf>
    <xf numFmtId="191" fontId="107" fillId="0" borderId="177" xfId="63" applyNumberFormat="1" applyFont="1" applyFill="1" applyBorder="1" applyAlignment="1">
      <alignment horizontal="center" vertical="center"/>
    </xf>
    <xf numFmtId="41" fontId="107" fillId="0" borderId="177" xfId="40" applyFont="1" applyFill="1" applyBorder="1" applyAlignment="1">
      <alignment horizontal="center" vertical="center"/>
    </xf>
    <xf numFmtId="184" fontId="107" fillId="0" borderId="177" xfId="63" applyNumberFormat="1" applyFont="1" applyFill="1" applyBorder="1" applyAlignment="1">
      <alignment horizontal="right" vertical="center"/>
    </xf>
    <xf numFmtId="177" fontId="107" fillId="0" borderId="177" xfId="44" applyNumberFormat="1" applyFont="1" applyFill="1" applyBorder="1" applyAlignment="1">
      <alignment vertical="center"/>
    </xf>
    <xf numFmtId="0" fontId="107" fillId="0" borderId="17" xfId="63" applyFont="1" applyFill="1" applyBorder="1" applyAlignment="1">
      <alignment horizontal="center" vertical="center"/>
    </xf>
    <xf numFmtId="41" fontId="107" fillId="0" borderId="23" xfId="42" applyFont="1" applyFill="1" applyBorder="1" applyAlignment="1">
      <alignment horizontal="center" vertical="center"/>
    </xf>
    <xf numFmtId="41" fontId="38" fillId="0" borderId="0" xfId="11121" applyNumberFormat="1" applyFont="1" applyAlignment="1">
      <alignment horizontal="center" vertical="center"/>
    </xf>
    <xf numFmtId="2" fontId="38" fillId="0" borderId="34" xfId="11121" applyNumberFormat="1" applyFont="1" applyFill="1" applyBorder="1" applyAlignment="1">
      <alignment horizontal="distributed" vertical="center" indent="1"/>
    </xf>
    <xf numFmtId="0" fontId="233" fillId="0" borderId="0" xfId="0" applyNumberFormat="1" applyFont="1" applyBorder="1" applyAlignment="1">
      <alignment horizontal="left" vertical="center"/>
    </xf>
    <xf numFmtId="0" fontId="252" fillId="0" borderId="175" xfId="0" applyFont="1" applyBorder="1" applyAlignment="1">
      <alignment vertical="center"/>
    </xf>
    <xf numFmtId="0" fontId="252" fillId="0" borderId="175" xfId="0" applyFont="1" applyFill="1" applyBorder="1" applyAlignment="1">
      <alignment vertical="center"/>
    </xf>
    <xf numFmtId="0" fontId="240" fillId="0" borderId="176" xfId="0" applyFont="1" applyFill="1" applyBorder="1" applyAlignment="1">
      <alignment horizontal="distributed" vertical="center" indent="1"/>
    </xf>
    <xf numFmtId="0" fontId="238" fillId="0" borderId="176" xfId="0" applyFont="1" applyBorder="1" applyAlignment="1">
      <alignment horizontal="distributed" vertical="center" indent="1"/>
    </xf>
    <xf numFmtId="0" fontId="240" fillId="0" borderId="176" xfId="0" applyFont="1" applyBorder="1" applyAlignment="1">
      <alignment horizontal="distributed" vertical="center" indent="1"/>
    </xf>
    <xf numFmtId="0" fontId="240" fillId="0" borderId="176" xfId="0" applyFont="1" applyBorder="1" applyAlignment="1">
      <alignment horizontal="center" vertical="center"/>
    </xf>
    <xf numFmtId="0" fontId="252" fillId="0" borderId="175" xfId="0" quotePrefix="1" applyFont="1" applyFill="1" applyBorder="1" applyAlignment="1">
      <alignment horizontal="right" vertical="center"/>
    </xf>
    <xf numFmtId="0" fontId="252" fillId="0" borderId="175" xfId="0" applyFont="1" applyBorder="1" applyAlignment="1">
      <alignment horizontal="right" vertical="center"/>
    </xf>
    <xf numFmtId="0" fontId="252" fillId="0" borderId="175" xfId="0" quotePrefix="1" applyFont="1" applyBorder="1" applyAlignment="1">
      <alignment horizontal="right" vertical="center"/>
    </xf>
    <xf numFmtId="0" fontId="250" fillId="0" borderId="151" xfId="11121" applyFont="1" applyFill="1" applyBorder="1" applyAlignment="1">
      <alignment horizontal="distributed" vertical="center"/>
    </xf>
    <xf numFmtId="41" fontId="250" fillId="0" borderId="151" xfId="12398" applyFont="1" applyFill="1" applyBorder="1" applyAlignment="1">
      <alignment vertical="center"/>
    </xf>
    <xf numFmtId="41" fontId="265" fillId="0" borderId="151" xfId="12398" applyFont="1" applyFill="1" applyBorder="1" applyAlignment="1">
      <alignment vertical="center"/>
    </xf>
    <xf numFmtId="0" fontId="37" fillId="0" borderId="139" xfId="2033" applyFont="1" applyBorder="1" applyAlignment="1">
      <alignment vertical="center"/>
    </xf>
    <xf numFmtId="0" fontId="36" fillId="0" borderId="0" xfId="2032" applyFont="1" applyBorder="1"/>
    <xf numFmtId="0" fontId="37" fillId="0" borderId="44" xfId="2033" applyFont="1" applyBorder="1" applyAlignment="1">
      <alignment vertical="center"/>
    </xf>
    <xf numFmtId="0" fontId="37" fillId="0" borderId="29" xfId="2033" applyFont="1" applyBorder="1" applyAlignment="1">
      <alignment vertical="center"/>
    </xf>
    <xf numFmtId="0" fontId="37" fillId="0" borderId="30" xfId="2033" applyFont="1" applyBorder="1" applyAlignment="1">
      <alignment vertical="center"/>
    </xf>
    <xf numFmtId="0" fontId="37" fillId="0" borderId="31" xfId="2033" applyFont="1" applyBorder="1" applyAlignment="1">
      <alignment vertical="center"/>
    </xf>
    <xf numFmtId="0" fontId="36" fillId="0" borderId="88" xfId="2032" applyFont="1" applyBorder="1"/>
    <xf numFmtId="0" fontId="36" fillId="0" borderId="89" xfId="2032" applyFont="1" applyBorder="1"/>
    <xf numFmtId="0" fontId="36" fillId="0" borderId="90" xfId="2032" applyFont="1" applyBorder="1"/>
    <xf numFmtId="4" fontId="254" fillId="0" borderId="30" xfId="2033" applyNumberFormat="1" applyFont="1" applyBorder="1" applyAlignment="1">
      <alignment vertical="center"/>
    </xf>
    <xf numFmtId="0" fontId="37" fillId="0" borderId="0" xfId="2033" applyFont="1" applyBorder="1" applyAlignment="1">
      <alignment horizontal="center" vertical="center"/>
    </xf>
    <xf numFmtId="182" fontId="37" fillId="0" borderId="0" xfId="2033" applyNumberFormat="1" applyFont="1" applyBorder="1" applyAlignment="1">
      <alignment vertical="center"/>
    </xf>
    <xf numFmtId="373" fontId="37" fillId="0" borderId="0" xfId="2034" applyNumberFormat="1" applyFont="1" applyBorder="1" applyAlignment="1">
      <alignment vertical="center"/>
    </xf>
    <xf numFmtId="373" fontId="37" fillId="0" borderId="0" xfId="2033" applyNumberFormat="1" applyFont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176" xfId="0" applyFont="1" applyBorder="1" applyAlignment="1">
      <alignment vertical="center"/>
    </xf>
    <xf numFmtId="0" fontId="0" fillId="0" borderId="175" xfId="0" applyFont="1" applyBorder="1" applyAlignment="1">
      <alignment vertical="center"/>
    </xf>
    <xf numFmtId="0" fontId="228" fillId="0" borderId="0" xfId="0" applyFont="1" applyFill="1" applyBorder="1" applyAlignment="1">
      <alignment horizontal="left" vertical="center"/>
    </xf>
    <xf numFmtId="0" fontId="107" fillId="0" borderId="0" xfId="2038" applyFont="1" applyFill="1" applyAlignment="1">
      <alignment horizontal="center" vertical="center"/>
    </xf>
    <xf numFmtId="0" fontId="107" fillId="0" borderId="151" xfId="2038" applyFont="1" applyFill="1" applyBorder="1" applyAlignment="1">
      <alignment horizontal="center" vertical="center"/>
    </xf>
    <xf numFmtId="41" fontId="107" fillId="0" borderId="151" xfId="5802" applyFont="1" applyFill="1" applyBorder="1" applyAlignment="1">
      <alignment horizontal="center" vertical="center"/>
    </xf>
    <xf numFmtId="0" fontId="107" fillId="0" borderId="151" xfId="2038" applyFont="1" applyFill="1" applyBorder="1" applyAlignment="1">
      <alignment horizontal="left" vertical="center"/>
    </xf>
    <xf numFmtId="283" fontId="107" fillId="0" borderId="151" xfId="2038" applyNumberFormat="1" applyFont="1" applyFill="1" applyBorder="1" applyAlignment="1">
      <alignment horizontal="center" vertical="center"/>
    </xf>
    <xf numFmtId="283" fontId="107" fillId="0" borderId="0" xfId="2038" applyNumberFormat="1" applyFont="1" applyFill="1" applyAlignment="1">
      <alignment horizontal="center" vertical="center"/>
    </xf>
    <xf numFmtId="323" fontId="107" fillId="0" borderId="0" xfId="2038" applyNumberFormat="1" applyFont="1" applyFill="1" applyAlignment="1">
      <alignment horizontal="center" vertical="center"/>
    </xf>
    <xf numFmtId="0" fontId="107" fillId="0" borderId="151" xfId="2038" applyNumberFormat="1" applyFont="1" applyFill="1" applyBorder="1" applyAlignment="1">
      <alignment horizontal="center" vertical="center"/>
    </xf>
    <xf numFmtId="0" fontId="107" fillId="0" borderId="174" xfId="9222" applyFont="1" applyFill="1" applyBorder="1" applyAlignment="1">
      <alignment vertical="center"/>
    </xf>
    <xf numFmtId="0" fontId="0" fillId="0" borderId="174" xfId="0" applyBorder="1" applyAlignment="1">
      <alignment horizontal="distributed" vertical="center" indent="1"/>
    </xf>
    <xf numFmtId="0" fontId="0" fillId="0" borderId="174" xfId="0" applyBorder="1" applyAlignment="1">
      <alignment horizontal="distributed" vertical="center" wrapText="1" indent="1"/>
    </xf>
    <xf numFmtId="0" fontId="0" fillId="0" borderId="174" xfId="0" applyBorder="1" applyAlignment="1">
      <alignment horizontal="distributed" vertical="center" indent="1"/>
    </xf>
    <xf numFmtId="0" fontId="0" fillId="0" borderId="174" xfId="0" applyBorder="1" applyAlignment="1">
      <alignment horizontal="center" vertical="center"/>
    </xf>
    <xf numFmtId="0" fontId="107" fillId="0" borderId="151" xfId="2038" applyFont="1" applyFill="1" applyBorder="1" applyAlignment="1">
      <alignment horizontal="center" vertical="center"/>
    </xf>
    <xf numFmtId="0" fontId="0" fillId="0" borderId="15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76" xfId="0" applyBorder="1" applyAlignment="1">
      <alignment horizontal="distributed" vertical="center"/>
    </xf>
    <xf numFmtId="0" fontId="0" fillId="0" borderId="175" xfId="0" applyBorder="1" applyAlignment="1">
      <alignment horizontal="right" vertical="center"/>
    </xf>
    <xf numFmtId="0" fontId="0" fillId="0" borderId="88" xfId="0" applyBorder="1" applyAlignment="1">
      <alignment horizontal="right" vertical="center"/>
    </xf>
    <xf numFmtId="0" fontId="0" fillId="0" borderId="90" xfId="0" applyBorder="1" applyAlignment="1">
      <alignment horizontal="distributed" vertical="center"/>
    </xf>
    <xf numFmtId="0" fontId="0" fillId="0" borderId="139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07" fillId="0" borderId="175" xfId="9222" quotePrefix="1" applyFont="1" applyFill="1" applyBorder="1" applyAlignment="1">
      <alignment horizontal="right" vertical="center"/>
    </xf>
    <xf numFmtId="0" fontId="107" fillId="0" borderId="175" xfId="9222" applyFont="1" applyFill="1" applyBorder="1" applyAlignment="1">
      <alignment horizontal="right" vertical="center"/>
    </xf>
    <xf numFmtId="0" fontId="0" fillId="0" borderId="176" xfId="9222" applyFont="1" applyFill="1" applyBorder="1" applyAlignment="1">
      <alignment vertical="center"/>
    </xf>
    <xf numFmtId="41" fontId="107" fillId="0" borderId="151" xfId="65" applyFont="1" applyFill="1" applyBorder="1" applyAlignment="1">
      <alignment horizontal="center" vertical="center"/>
    </xf>
    <xf numFmtId="0" fontId="0" fillId="0" borderId="174" xfId="0" applyFont="1" applyBorder="1" applyAlignment="1">
      <alignment vertical="center"/>
    </xf>
    <xf numFmtId="0" fontId="0" fillId="0" borderId="174" xfId="0" applyFont="1" applyBorder="1" applyAlignment="1">
      <alignment horizontal="center" vertical="center"/>
    </xf>
    <xf numFmtId="41" fontId="0" fillId="0" borderId="174" xfId="65" applyFont="1" applyBorder="1" applyAlignment="1">
      <alignment horizontal="center" vertical="center"/>
    </xf>
    <xf numFmtId="0" fontId="258" fillId="0" borderId="0" xfId="0" applyFont="1" applyAlignment="1">
      <alignment vertical="center"/>
    </xf>
    <xf numFmtId="41" fontId="0" fillId="0" borderId="174" xfId="0" applyNumberFormat="1" applyFont="1" applyBorder="1" applyAlignment="1">
      <alignment vertical="center"/>
    </xf>
    <xf numFmtId="41" fontId="0" fillId="0" borderId="174" xfId="65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0" xfId="0" applyBorder="1" applyAlignment="1">
      <alignment horizontal="distributed" vertical="center" indent="1"/>
    </xf>
    <xf numFmtId="0" fontId="0" fillId="0" borderId="166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0" fillId="0" borderId="174" xfId="0" applyBorder="1" applyAlignment="1">
      <alignment horizontal="distributed" vertical="center" indent="2"/>
    </xf>
    <xf numFmtId="41" fontId="0" fillId="0" borderId="174" xfId="0" applyNumberFormat="1" applyBorder="1" applyAlignment="1">
      <alignment horizontal="center" vertical="center"/>
    </xf>
    <xf numFmtId="0" fontId="228" fillId="0" borderId="174" xfId="0" applyFont="1" applyBorder="1" applyAlignment="1">
      <alignment horizontal="center" vertical="center"/>
    </xf>
    <xf numFmtId="0" fontId="279" fillId="0" borderId="0" xfId="0" applyFont="1" applyAlignment="1">
      <alignment vertical="center"/>
    </xf>
    <xf numFmtId="0" fontId="107" fillId="0" borderId="0" xfId="11121" quotePrefix="1" applyFont="1" applyFill="1" applyBorder="1" applyAlignment="1">
      <alignment vertical="center"/>
    </xf>
    <xf numFmtId="0" fontId="107" fillId="0" borderId="152" xfId="2038" applyFont="1" applyFill="1" applyBorder="1" applyAlignment="1">
      <alignment horizontal="distributed" vertical="center" indent="1"/>
    </xf>
    <xf numFmtId="0" fontId="107" fillId="0" borderId="151" xfId="2038" applyFont="1" applyFill="1" applyBorder="1" applyAlignment="1">
      <alignment horizontal="distributed" vertical="center" indent="1"/>
    </xf>
    <xf numFmtId="0" fontId="107" fillId="0" borderId="174" xfId="9222" applyFont="1" applyFill="1" applyBorder="1" applyAlignment="1">
      <alignment horizontal="center" vertical="center"/>
    </xf>
    <xf numFmtId="41" fontId="107" fillId="0" borderId="174" xfId="9222" applyNumberFormat="1" applyFont="1" applyFill="1" applyBorder="1" applyAlignment="1">
      <alignment vertical="center"/>
    </xf>
    <xf numFmtId="0" fontId="0" fillId="0" borderId="174" xfId="9222" applyFont="1" applyFill="1" applyBorder="1" applyAlignment="1">
      <alignment horizontal="center" vertical="center"/>
    </xf>
    <xf numFmtId="0" fontId="7" fillId="0" borderId="174" xfId="9222" applyFont="1" applyFill="1" applyBorder="1" applyAlignment="1">
      <alignment horizontal="center" vertical="center"/>
    </xf>
    <xf numFmtId="0" fontId="107" fillId="0" borderId="176" xfId="9222" applyFont="1" applyFill="1" applyBorder="1" applyAlignment="1">
      <alignment horizontal="left" vertical="center"/>
    </xf>
    <xf numFmtId="182" fontId="7" fillId="0" borderId="174" xfId="0" applyNumberFormat="1" applyFont="1" applyFill="1" applyBorder="1" applyAlignment="1">
      <alignment vertical="center"/>
    </xf>
    <xf numFmtId="10" fontId="107" fillId="0" borderId="174" xfId="9222" applyNumberFormat="1" applyFont="1" applyFill="1" applyBorder="1" applyAlignment="1">
      <alignment horizontal="center" vertical="center"/>
    </xf>
    <xf numFmtId="182" fontId="107" fillId="0" borderId="174" xfId="11047" applyNumberFormat="1" applyFont="1" applyFill="1" applyBorder="1" applyAlignment="1">
      <alignment horizontal="right" vertical="center"/>
    </xf>
    <xf numFmtId="182" fontId="107" fillId="0" borderId="174" xfId="65" applyNumberFormat="1" applyFont="1" applyFill="1" applyBorder="1" applyAlignment="1">
      <alignment horizontal="right" vertical="center"/>
    </xf>
    <xf numFmtId="41" fontId="107" fillId="0" borderId="174" xfId="9222" applyNumberFormat="1" applyFont="1" applyFill="1" applyBorder="1" applyAlignment="1">
      <alignment horizontal="center" vertical="center" wrapText="1"/>
    </xf>
    <xf numFmtId="182" fontId="107" fillId="0" borderId="174" xfId="5886" applyNumberFormat="1" applyFont="1" applyFill="1" applyBorder="1" applyAlignment="1">
      <alignment vertical="center"/>
    </xf>
    <xf numFmtId="197" fontId="107" fillId="0" borderId="174" xfId="9222" applyNumberFormat="1" applyFont="1" applyFill="1" applyBorder="1" applyAlignment="1">
      <alignment horizontal="center" vertical="center"/>
    </xf>
    <xf numFmtId="182" fontId="107" fillId="0" borderId="174" xfId="9222" applyNumberFormat="1" applyFont="1" applyFill="1" applyBorder="1" applyAlignment="1">
      <alignment horizontal="right" vertical="center"/>
    </xf>
    <xf numFmtId="182" fontId="38" fillId="0" borderId="52" xfId="550" applyNumberFormat="1" applyFont="1" applyFill="1" applyBorder="1" applyAlignment="1">
      <alignment vertical="center"/>
    </xf>
    <xf numFmtId="182" fontId="38" fillId="0" borderId="30" xfId="550" applyNumberFormat="1" applyFont="1" applyFill="1" applyBorder="1" applyAlignment="1">
      <alignment vertical="center"/>
    </xf>
    <xf numFmtId="324" fontId="38" fillId="0" borderId="12" xfId="550" applyNumberFormat="1" applyFont="1" applyFill="1" applyBorder="1" applyAlignment="1">
      <alignment vertical="center"/>
    </xf>
    <xf numFmtId="182" fontId="38" fillId="0" borderId="47" xfId="65" applyNumberFormat="1" applyFont="1" applyFill="1" applyBorder="1" applyAlignment="1">
      <alignment vertical="center"/>
    </xf>
    <xf numFmtId="182" fontId="38" fillId="0" borderId="12" xfId="65" applyNumberFormat="1" applyFont="1" applyFill="1" applyBorder="1" applyAlignment="1">
      <alignment vertical="center"/>
    </xf>
    <xf numFmtId="3" fontId="38" fillId="0" borderId="50" xfId="549" applyNumberFormat="1" applyFont="1" applyFill="1" applyBorder="1" applyAlignment="1">
      <alignment vertical="center"/>
    </xf>
    <xf numFmtId="182" fontId="38" fillId="0" borderId="37" xfId="550" applyNumberFormat="1" applyFont="1" applyFill="1" applyBorder="1" applyAlignment="1">
      <alignment vertical="center"/>
    </xf>
    <xf numFmtId="370" fontId="7" fillId="0" borderId="0" xfId="0" applyNumberFormat="1" applyFont="1" applyAlignment="1">
      <alignment vertical="center"/>
    </xf>
    <xf numFmtId="0" fontId="38" fillId="0" borderId="0" xfId="549" applyFont="1" applyFill="1" applyAlignment="1">
      <alignment horizontal="distributed" vertical="center"/>
    </xf>
    <xf numFmtId="0" fontId="38" fillId="0" borderId="179" xfId="549" quotePrefix="1" applyFont="1" applyFill="1" applyBorder="1" applyAlignment="1">
      <alignment horizontal="center" vertical="center"/>
    </xf>
    <xf numFmtId="182" fontId="38" fillId="0" borderId="47" xfId="550" applyNumberFormat="1" applyFont="1" applyFill="1" applyBorder="1" applyAlignment="1">
      <alignment vertical="center"/>
    </xf>
    <xf numFmtId="182" fontId="38" fillId="0" borderId="178" xfId="550" quotePrefix="1" applyNumberFormat="1" applyFont="1" applyFill="1" applyBorder="1" applyAlignment="1">
      <alignment horizontal="right" vertical="center"/>
    </xf>
    <xf numFmtId="182" fontId="38" fillId="0" borderId="178" xfId="550" applyNumberFormat="1" applyFont="1" applyFill="1" applyBorder="1" applyAlignment="1">
      <alignment vertical="center"/>
    </xf>
    <xf numFmtId="0" fontId="0" fillId="0" borderId="44" xfId="0" quotePrefix="1" applyBorder="1" applyAlignment="1">
      <alignment horizontal="distributed" vertical="center" indent="1"/>
    </xf>
    <xf numFmtId="0" fontId="0" fillId="0" borderId="44" xfId="0" quotePrefix="1" applyBorder="1" applyAlignment="1">
      <alignment horizontal="distributed" vertical="center" wrapText="1" indent="1"/>
    </xf>
    <xf numFmtId="3" fontId="7" fillId="0" borderId="151" xfId="0" applyNumberFormat="1" applyFont="1" applyFill="1" applyBorder="1" applyAlignment="1">
      <alignment vertical="center"/>
    </xf>
    <xf numFmtId="2" fontId="7" fillId="0" borderId="151" xfId="0" applyNumberFormat="1" applyFont="1" applyFill="1" applyBorder="1" applyAlignment="1">
      <alignment vertical="center"/>
    </xf>
    <xf numFmtId="3" fontId="253" fillId="0" borderId="213" xfId="549" applyNumberFormat="1" applyFont="1" applyFill="1" applyBorder="1" applyAlignment="1">
      <alignment vertical="center"/>
    </xf>
    <xf numFmtId="3" fontId="253" fillId="0" borderId="231" xfId="549" applyNumberFormat="1" applyFont="1" applyFill="1" applyBorder="1" applyAlignment="1">
      <alignment vertical="center"/>
    </xf>
    <xf numFmtId="3" fontId="253" fillId="0" borderId="229" xfId="549" applyNumberFormat="1" applyFont="1" applyFill="1" applyBorder="1" applyAlignment="1">
      <alignment vertical="center"/>
    </xf>
    <xf numFmtId="0" fontId="253" fillId="0" borderId="232" xfId="549" applyFont="1" applyFill="1" applyBorder="1" applyAlignment="1">
      <alignment vertical="center"/>
    </xf>
    <xf numFmtId="0" fontId="38" fillId="0" borderId="233" xfId="549" applyFont="1" applyFill="1" applyBorder="1" applyAlignment="1">
      <alignment horizontal="center" vertical="center"/>
    </xf>
    <xf numFmtId="0" fontId="38" fillId="0" borderId="71" xfId="549" applyFont="1" applyFill="1" applyBorder="1" applyAlignment="1">
      <alignment vertical="center"/>
    </xf>
    <xf numFmtId="0" fontId="38" fillId="0" borderId="63" xfId="549" applyFont="1" applyFill="1" applyBorder="1" applyAlignment="1">
      <alignment horizontal="center" vertical="center"/>
    </xf>
    <xf numFmtId="182" fontId="38" fillId="0" borderId="38" xfId="65" applyNumberFormat="1" applyFont="1" applyFill="1" applyBorder="1" applyAlignment="1">
      <alignment horizontal="right" vertical="center"/>
    </xf>
    <xf numFmtId="182" fontId="38" fillId="0" borderId="38" xfId="550" applyNumberFormat="1" applyFont="1" applyFill="1" applyBorder="1" applyAlignment="1">
      <alignment vertical="center"/>
    </xf>
    <xf numFmtId="2" fontId="259" fillId="0" borderId="0" xfId="9221" applyNumberFormat="1" applyFont="1" applyAlignment="1">
      <alignment vertical="center"/>
    </xf>
    <xf numFmtId="9" fontId="107" fillId="38" borderId="12" xfId="9221" applyNumberFormat="1" applyFont="1" applyFill="1" applyBorder="1" applyAlignment="1">
      <alignment vertical="center"/>
    </xf>
    <xf numFmtId="9" fontId="107" fillId="38" borderId="166" xfId="9221" applyNumberFormat="1" applyFont="1" applyFill="1" applyBorder="1" applyAlignment="1">
      <alignment vertical="center"/>
    </xf>
    <xf numFmtId="10" fontId="252" fillId="0" borderId="174" xfId="0" applyNumberFormat="1" applyFont="1" applyBorder="1" applyAlignment="1">
      <alignment vertical="center"/>
    </xf>
    <xf numFmtId="0" fontId="107" fillId="0" borderId="151" xfId="9222" applyFont="1" applyFill="1" applyBorder="1" applyAlignment="1">
      <alignment horizontal="center" vertical="center"/>
    </xf>
    <xf numFmtId="0" fontId="107" fillId="0" borderId="166" xfId="9222" applyFont="1" applyFill="1" applyBorder="1" applyAlignment="1">
      <alignment horizontal="center" vertical="center"/>
    </xf>
    <xf numFmtId="0" fontId="107" fillId="0" borderId="12" xfId="9222" applyFont="1" applyFill="1" applyBorder="1" applyAlignment="1">
      <alignment horizontal="center" vertical="center"/>
    </xf>
    <xf numFmtId="0" fontId="252" fillId="0" borderId="213" xfId="0" applyFont="1" applyBorder="1" applyAlignment="1">
      <alignment vertical="center"/>
    </xf>
    <xf numFmtId="182" fontId="252" fillId="0" borderId="213" xfId="0" applyNumberFormat="1" applyFont="1" applyBorder="1" applyAlignment="1">
      <alignment vertical="center"/>
    </xf>
    <xf numFmtId="182" fontId="252" fillId="0" borderId="174" xfId="0" applyNumberFormat="1" applyFont="1" applyBorder="1" applyAlignment="1">
      <alignment vertical="center"/>
    </xf>
    <xf numFmtId="182" fontId="107" fillId="0" borderId="213" xfId="65" applyNumberFormat="1" applyFont="1" applyFill="1" applyBorder="1" applyAlignment="1">
      <alignment horizontal="right" vertical="center"/>
    </xf>
    <xf numFmtId="182" fontId="107" fillId="0" borderId="213" xfId="11047" applyNumberFormat="1" applyFont="1" applyFill="1" applyBorder="1" applyAlignment="1">
      <alignment horizontal="right" vertical="center"/>
    </xf>
    <xf numFmtId="182" fontId="107" fillId="0" borderId="213" xfId="9222" applyNumberFormat="1" applyFont="1" applyFill="1" applyBorder="1" applyAlignment="1">
      <alignment horizontal="right" vertical="center"/>
    </xf>
    <xf numFmtId="182" fontId="107" fillId="0" borderId="213" xfId="5886" applyNumberFormat="1" applyFont="1" applyFill="1" applyBorder="1" applyAlignment="1">
      <alignment vertical="center"/>
    </xf>
    <xf numFmtId="0" fontId="252" fillId="0" borderId="213" xfId="0" applyFont="1" applyBorder="1" applyAlignment="1">
      <alignment horizontal="center" vertical="center"/>
    </xf>
    <xf numFmtId="182" fontId="252" fillId="0" borderId="213" xfId="0" applyNumberFormat="1" applyFont="1" applyBorder="1" applyAlignment="1">
      <alignment horizontal="right" vertical="center" wrapText="1"/>
    </xf>
    <xf numFmtId="41" fontId="243" fillId="0" borderId="0" xfId="65" applyFont="1" applyFill="1" applyAlignment="1">
      <alignment vertical="center"/>
    </xf>
    <xf numFmtId="223" fontId="7" fillId="0" borderId="0" xfId="0" applyNumberFormat="1" applyFont="1" applyFill="1" applyAlignment="1">
      <alignment vertical="center"/>
    </xf>
    <xf numFmtId="0" fontId="7" fillId="0" borderId="151" xfId="0" applyFont="1" applyFill="1" applyBorder="1" applyAlignment="1">
      <alignment vertical="center"/>
    </xf>
    <xf numFmtId="41" fontId="7" fillId="0" borderId="0" xfId="0" applyNumberFormat="1" applyFont="1" applyFill="1" applyAlignment="1">
      <alignment vertical="center"/>
    </xf>
    <xf numFmtId="41" fontId="252" fillId="0" borderId="0" xfId="0" applyNumberFormat="1" applyFont="1" applyFill="1" applyAlignment="1">
      <alignment vertical="center"/>
    </xf>
    <xf numFmtId="377" fontId="260" fillId="0" borderId="0" xfId="64" applyNumberFormat="1" applyFont="1" applyBorder="1" applyAlignment="1" applyProtection="1">
      <alignment horizontal="right" vertical="center"/>
      <protection locked="0"/>
    </xf>
    <xf numFmtId="0" fontId="7" fillId="0" borderId="10" xfId="0" applyFont="1" applyFill="1" applyBorder="1" applyAlignment="1">
      <alignment horizontal="center" vertical="center"/>
    </xf>
    <xf numFmtId="41" fontId="7" fillId="0" borderId="10" xfId="65" applyFont="1" applyFill="1" applyBorder="1" applyAlignment="1">
      <alignment horizontal="center" vertical="center"/>
    </xf>
    <xf numFmtId="41" fontId="107" fillId="0" borderId="10" xfId="11047" applyFont="1" applyFill="1" applyBorder="1" applyAlignment="1">
      <alignment horizontal="center" vertical="center"/>
    </xf>
    <xf numFmtId="10" fontId="107" fillId="0" borderId="10" xfId="9222" applyNumberFormat="1" applyFont="1" applyFill="1" applyBorder="1" applyAlignment="1">
      <alignment horizontal="center" vertical="center"/>
    </xf>
    <xf numFmtId="3" fontId="107" fillId="0" borderId="10" xfId="5794" applyNumberFormat="1" applyFont="1" applyFill="1" applyBorder="1" applyAlignment="1">
      <alignment vertical="center"/>
    </xf>
    <xf numFmtId="3" fontId="107" fillId="0" borderId="151" xfId="5794" applyNumberFormat="1" applyFont="1" applyFill="1" applyBorder="1" applyAlignment="1">
      <alignment vertical="center"/>
    </xf>
    <xf numFmtId="41" fontId="107" fillId="0" borderId="151" xfId="11047" applyFont="1" applyFill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84" fillId="0" borderId="44" xfId="0" applyFont="1" applyBorder="1" applyAlignment="1">
      <alignment horizontal="center" vertical="center"/>
    </xf>
    <xf numFmtId="0" fontId="38" fillId="0" borderId="71" xfId="549" quotePrefix="1" applyFont="1" applyFill="1" applyBorder="1" applyAlignment="1">
      <alignment horizontal="left" vertical="center"/>
    </xf>
    <xf numFmtId="3" fontId="38" fillId="0" borderId="12" xfId="65" applyNumberFormat="1" applyFont="1" applyFill="1" applyBorder="1" applyAlignment="1">
      <alignment vertical="center"/>
    </xf>
    <xf numFmtId="0" fontId="38" fillId="0" borderId="63" xfId="549" quotePrefix="1" applyFont="1" applyFill="1" applyBorder="1" applyAlignment="1">
      <alignment horizontal="center" vertical="center"/>
    </xf>
    <xf numFmtId="0" fontId="38" fillId="0" borderId="234" xfId="549" quotePrefix="1" applyFont="1" applyFill="1" applyBorder="1" applyAlignment="1">
      <alignment horizontal="left" vertical="center"/>
    </xf>
    <xf numFmtId="3" fontId="38" fillId="0" borderId="38" xfId="65" applyNumberFormat="1" applyFont="1" applyFill="1" applyBorder="1" applyAlignment="1">
      <alignment vertical="center"/>
    </xf>
    <xf numFmtId="3" fontId="38" fillId="0" borderId="178" xfId="550" applyNumberFormat="1" applyFont="1" applyFill="1" applyBorder="1" applyAlignment="1">
      <alignment vertical="center"/>
    </xf>
    <xf numFmtId="324" fontId="38" fillId="0" borderId="38" xfId="550" applyNumberFormat="1" applyFont="1" applyFill="1" applyBorder="1" applyAlignment="1">
      <alignment vertical="center"/>
    </xf>
    <xf numFmtId="0" fontId="253" fillId="0" borderId="61" xfId="549" applyFont="1" applyFill="1" applyBorder="1" applyAlignment="1">
      <alignment horizontal="distributed" vertical="center" indent="1"/>
    </xf>
    <xf numFmtId="0" fontId="38" fillId="0" borderId="160" xfId="549" applyFont="1" applyFill="1" applyBorder="1" applyAlignment="1">
      <alignment horizontal="distributed" vertical="center" indent="1"/>
    </xf>
    <xf numFmtId="0" fontId="38" fillId="0" borderId="164" xfId="549" applyFont="1" applyFill="1" applyBorder="1" applyAlignment="1">
      <alignment horizontal="distributed" vertical="center" indent="1"/>
    </xf>
    <xf numFmtId="0" fontId="38" fillId="0" borderId="235" xfId="549" applyFont="1" applyFill="1" applyBorder="1" applyAlignment="1">
      <alignment vertical="center"/>
    </xf>
    <xf numFmtId="0" fontId="38" fillId="0" borderId="236" xfId="549" applyFont="1" applyFill="1" applyBorder="1" applyAlignment="1">
      <alignment vertical="center"/>
    </xf>
    <xf numFmtId="0" fontId="0" fillId="0" borderId="174" xfId="0" applyFont="1" applyBorder="1" applyAlignment="1">
      <alignment horizontal="center" vertical="center"/>
    </xf>
    <xf numFmtId="43" fontId="0" fillId="0" borderId="174" xfId="0" applyNumberFormat="1" applyBorder="1" applyAlignment="1">
      <alignment horizontal="center" vertical="center"/>
    </xf>
    <xf numFmtId="324" fontId="38" fillId="0" borderId="37" xfId="550" applyNumberFormat="1" applyFont="1" applyFill="1" applyBorder="1" applyAlignment="1">
      <alignment vertical="center"/>
    </xf>
    <xf numFmtId="0" fontId="38" fillId="0" borderId="164" xfId="549" applyFont="1" applyFill="1" applyBorder="1" applyAlignment="1">
      <alignment vertical="center"/>
    </xf>
    <xf numFmtId="182" fontId="38" fillId="0" borderId="162" xfId="65" applyNumberFormat="1" applyFont="1" applyFill="1" applyBorder="1" applyAlignment="1">
      <alignment vertical="center"/>
    </xf>
    <xf numFmtId="182" fontId="38" fillId="0" borderId="238" xfId="550" applyNumberFormat="1" applyFont="1" applyFill="1" applyBorder="1" applyAlignment="1">
      <alignment vertical="center"/>
    </xf>
    <xf numFmtId="324" fontId="38" fillId="0" borderId="70" xfId="550" applyNumberFormat="1" applyFont="1" applyFill="1" applyBorder="1" applyAlignment="1">
      <alignment vertical="center"/>
    </xf>
    <xf numFmtId="182" fontId="38" fillId="0" borderId="162" xfId="550" applyNumberFormat="1" applyFont="1" applyFill="1" applyBorder="1" applyAlignment="1">
      <alignment vertical="center"/>
    </xf>
    <xf numFmtId="0" fontId="38" fillId="0" borderId="239" xfId="549" applyFont="1" applyFill="1" applyBorder="1" applyAlignment="1">
      <alignment vertical="center"/>
    </xf>
    <xf numFmtId="324" fontId="38" fillId="0" borderId="50" xfId="550" applyNumberFormat="1" applyFont="1" applyFill="1" applyBorder="1" applyAlignment="1">
      <alignment vertical="center"/>
    </xf>
    <xf numFmtId="182" fontId="38" fillId="0" borderId="33" xfId="550" applyNumberFormat="1" applyFont="1" applyFill="1" applyBorder="1" applyAlignment="1">
      <alignment vertical="center"/>
    </xf>
    <xf numFmtId="3" fontId="38" fillId="0" borderId="37" xfId="549" applyNumberFormat="1" applyFont="1" applyFill="1" applyBorder="1" applyAlignment="1">
      <alignment vertical="center"/>
    </xf>
    <xf numFmtId="3" fontId="38" fillId="0" borderId="66" xfId="549" applyNumberFormat="1" applyFont="1" applyFill="1" applyBorder="1" applyAlignment="1">
      <alignment vertical="center"/>
    </xf>
    <xf numFmtId="3" fontId="38" fillId="0" borderId="66" xfId="550" applyNumberFormat="1" applyFont="1" applyFill="1" applyBorder="1" applyAlignment="1">
      <alignment vertical="center"/>
    </xf>
    <xf numFmtId="3" fontId="38" fillId="0" borderId="172" xfId="550" applyNumberFormat="1" applyFont="1" applyFill="1" applyBorder="1" applyAlignment="1">
      <alignment vertical="center"/>
    </xf>
    <xf numFmtId="3" fontId="38" fillId="0" borderId="29" xfId="550" applyNumberFormat="1" applyFont="1" applyFill="1" applyBorder="1" applyAlignment="1">
      <alignment vertical="center"/>
    </xf>
    <xf numFmtId="0" fontId="0" fillId="0" borderId="174" xfId="0" applyFont="1" applyBorder="1" applyAlignment="1">
      <alignment horizontal="center" vertical="center"/>
    </xf>
    <xf numFmtId="240" fontId="38" fillId="0" borderId="10" xfId="549" applyNumberFormat="1" applyFont="1" applyFill="1" applyBorder="1" applyAlignment="1">
      <alignment horizontal="center" vertical="center"/>
    </xf>
    <xf numFmtId="43" fontId="107" fillId="0" borderId="0" xfId="11121" applyNumberFormat="1" applyFont="1" applyFill="1" applyBorder="1" applyAlignment="1">
      <alignment vertical="center"/>
    </xf>
    <xf numFmtId="0" fontId="107" fillId="0" borderId="151" xfId="11121" applyFont="1" applyFill="1" applyBorder="1" applyAlignment="1">
      <alignment horizontal="distributed" vertical="center"/>
    </xf>
    <xf numFmtId="0" fontId="0" fillId="0" borderId="213" xfId="0" applyFont="1" applyBorder="1" applyAlignment="1">
      <alignment vertical="center"/>
    </xf>
    <xf numFmtId="0" fontId="7" fillId="0" borderId="213" xfId="0" applyFont="1" applyBorder="1" applyAlignment="1">
      <alignment vertical="center"/>
    </xf>
    <xf numFmtId="0" fontId="0" fillId="0" borderId="213" xfId="0" applyFont="1" applyBorder="1" applyAlignment="1">
      <alignment horizontal="left" vertical="center"/>
    </xf>
    <xf numFmtId="0" fontId="7" fillId="0" borderId="213" xfId="0" applyFont="1" applyBorder="1" applyAlignment="1">
      <alignment horizontal="left" vertical="center"/>
    </xf>
    <xf numFmtId="3" fontId="0" fillId="0" borderId="213" xfId="0" applyNumberFormat="1" applyFont="1" applyBorder="1" applyAlignment="1">
      <alignment horizontal="left" vertical="center"/>
    </xf>
    <xf numFmtId="0" fontId="0" fillId="0" borderId="213" xfId="0" applyFont="1" applyBorder="1" applyAlignment="1">
      <alignment horizontal="center" vertical="center"/>
    </xf>
    <xf numFmtId="0" fontId="0" fillId="0" borderId="2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13" xfId="0" applyFont="1" applyBorder="1" applyAlignment="1">
      <alignment horizontal="center" vertical="center"/>
    </xf>
    <xf numFmtId="41" fontId="252" fillId="0" borderId="0" xfId="65" applyFont="1" applyAlignment="1">
      <alignment vertical="center"/>
    </xf>
    <xf numFmtId="0" fontId="234" fillId="0" borderId="89" xfId="64" applyFont="1" applyBorder="1" applyAlignment="1" applyProtection="1">
      <alignment horizontal="center" vertical="center"/>
      <protection locked="0"/>
    </xf>
    <xf numFmtId="0" fontId="234" fillId="0" borderId="30" xfId="64" applyFont="1" applyBorder="1" applyAlignment="1" applyProtection="1">
      <alignment horizontal="center" vertical="center"/>
      <protection locked="0"/>
    </xf>
    <xf numFmtId="0" fontId="234" fillId="0" borderId="150" xfId="64" applyFont="1" applyBorder="1" applyAlignment="1">
      <alignment horizontal="center" vertical="center"/>
    </xf>
    <xf numFmtId="0" fontId="234" fillId="0" borderId="166" xfId="59" quotePrefix="1" applyFont="1" applyBorder="1" applyAlignment="1" applyProtection="1">
      <alignment horizontal="center" vertical="center"/>
      <protection locked="0"/>
    </xf>
    <xf numFmtId="0" fontId="234" fillId="0" borderId="12" xfId="64" applyFont="1" applyBorder="1" applyAlignment="1">
      <alignment horizontal="center" vertical="center"/>
    </xf>
    <xf numFmtId="0" fontId="286" fillId="0" borderId="0" xfId="0" applyFont="1" applyAlignment="1">
      <alignment vertical="center"/>
    </xf>
    <xf numFmtId="0" fontId="36" fillId="0" borderId="0" xfId="64" applyFont="1" applyAlignment="1">
      <alignment horizontal="right" vertical="center"/>
    </xf>
    <xf numFmtId="0" fontId="107" fillId="0" borderId="148" xfId="63" applyFont="1" applyFill="1" applyBorder="1" applyAlignment="1">
      <alignment horizontal="distributed" vertical="center" indent="1"/>
    </xf>
    <xf numFmtId="0" fontId="107" fillId="0" borderId="149" xfId="63" applyFont="1" applyFill="1" applyBorder="1" applyAlignment="1">
      <alignment horizontal="center" vertical="center"/>
    </xf>
    <xf numFmtId="182" fontId="7" fillId="0" borderId="0" xfId="0" applyNumberFormat="1" applyFont="1" applyFill="1" applyAlignment="1">
      <alignment vertical="center"/>
    </xf>
    <xf numFmtId="0" fontId="228" fillId="0" borderId="0" xfId="548" applyFont="1" applyAlignment="1">
      <alignment horizontal="left" vertical="center"/>
    </xf>
    <xf numFmtId="0" fontId="250" fillId="0" borderId="0" xfId="551" applyNumberFormat="1" applyFont="1" applyBorder="1" applyAlignment="1">
      <alignment vertical="center"/>
    </xf>
    <xf numFmtId="0" fontId="250" fillId="0" borderId="0" xfId="551" applyNumberFormat="1" applyFont="1" applyBorder="1" applyAlignment="1">
      <alignment horizontal="left" vertical="center"/>
    </xf>
    <xf numFmtId="378" fontId="107" fillId="38" borderId="150" xfId="9221" applyNumberFormat="1" applyFont="1" applyFill="1" applyBorder="1" applyAlignment="1">
      <alignment horizontal="center" shrinkToFit="1"/>
    </xf>
    <xf numFmtId="361" fontId="107" fillId="38" borderId="12" xfId="9221" applyNumberFormat="1" applyFont="1" applyFill="1" applyBorder="1" applyAlignment="1">
      <alignment horizontal="center" vertical="top" shrinkToFit="1"/>
    </xf>
    <xf numFmtId="361" fontId="107" fillId="38" borderId="166" xfId="9221" applyNumberFormat="1" applyFont="1" applyFill="1" applyBorder="1" applyAlignment="1">
      <alignment horizontal="center" vertical="center" shrinkToFit="1"/>
    </xf>
    <xf numFmtId="10" fontId="7" fillId="0" borderId="0" xfId="25257" applyNumberFormat="1" applyFont="1" applyFill="1" applyAlignment="1">
      <alignment vertical="center"/>
    </xf>
    <xf numFmtId="9" fontId="7" fillId="0" borderId="0" xfId="25257" applyFont="1" applyFill="1" applyAlignment="1">
      <alignment vertical="center"/>
    </xf>
    <xf numFmtId="0" fontId="107" fillId="0" borderId="151" xfId="9222" applyFont="1" applyFill="1" applyBorder="1" applyAlignment="1">
      <alignment horizontal="center" vertical="center"/>
    </xf>
    <xf numFmtId="0" fontId="107" fillId="0" borderId="166" xfId="9222" applyFont="1" applyFill="1" applyBorder="1" applyAlignment="1">
      <alignment horizontal="center" vertical="center"/>
    </xf>
    <xf numFmtId="0" fontId="107" fillId="0" borderId="12" xfId="922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74" xfId="0" applyBorder="1" applyAlignment="1">
      <alignment horizontal="center" vertical="center"/>
    </xf>
    <xf numFmtId="0" fontId="250" fillId="0" borderId="150" xfId="11121" applyFont="1" applyFill="1" applyBorder="1" applyAlignment="1">
      <alignment horizontal="center" vertical="center"/>
    </xf>
    <xf numFmtId="0" fontId="250" fillId="0" borderId="12" xfId="11121" applyFont="1" applyFill="1" applyBorder="1" applyAlignment="1">
      <alignment horizontal="center" vertical="center"/>
    </xf>
    <xf numFmtId="0" fontId="107" fillId="0" borderId="153" xfId="11121" applyFont="1" applyFill="1" applyBorder="1" applyAlignment="1">
      <alignment horizontal="center" vertical="center"/>
    </xf>
    <xf numFmtId="0" fontId="107" fillId="0" borderId="154" xfId="11121" applyFont="1" applyFill="1" applyBorder="1" applyAlignment="1">
      <alignment horizontal="center" vertical="center"/>
    </xf>
    <xf numFmtId="0" fontId="107" fillId="0" borderId="166" xfId="9222" applyFont="1" applyFill="1" applyBorder="1" applyAlignment="1">
      <alignment horizontal="center" vertical="center"/>
    </xf>
    <xf numFmtId="0" fontId="250" fillId="0" borderId="150" xfId="11121" applyFont="1" applyFill="1" applyBorder="1" applyAlignment="1">
      <alignment horizontal="distributed" vertical="center"/>
    </xf>
    <xf numFmtId="0" fontId="7" fillId="0" borderId="174" xfId="0" applyFont="1" applyFill="1" applyBorder="1" applyAlignment="1">
      <alignment vertical="center"/>
    </xf>
    <xf numFmtId="0" fontId="228" fillId="0" borderId="174" xfId="0" applyFont="1" applyFill="1" applyBorder="1" applyAlignment="1">
      <alignment vertical="center"/>
    </xf>
    <xf numFmtId="197" fontId="7" fillId="0" borderId="0" xfId="0" applyNumberFormat="1" applyFont="1" applyFill="1" applyAlignment="1">
      <alignment vertical="center"/>
    </xf>
    <xf numFmtId="369" fontId="107" fillId="0" borderId="151" xfId="11121" applyNumberFormat="1" applyFont="1" applyFill="1" applyBorder="1" applyAlignment="1">
      <alignment horizontal="distributed" vertical="center"/>
    </xf>
    <xf numFmtId="0" fontId="107" fillId="0" borderId="151" xfId="551" applyFont="1" applyFill="1" applyBorder="1" applyAlignment="1">
      <alignment horizontal="distributed" vertical="center"/>
    </xf>
    <xf numFmtId="0" fontId="252" fillId="0" borderId="213" xfId="0" applyFont="1" applyBorder="1" applyAlignment="1">
      <alignment horizontal="center" vertical="center" wrapText="1"/>
    </xf>
    <xf numFmtId="10" fontId="252" fillId="0" borderId="213" xfId="0" applyNumberFormat="1" applyFont="1" applyBorder="1" applyAlignment="1">
      <alignment vertical="center"/>
    </xf>
    <xf numFmtId="43" fontId="7" fillId="0" borderId="0" xfId="0" applyNumberFormat="1" applyFont="1" applyFill="1" applyAlignment="1">
      <alignment vertical="center"/>
    </xf>
    <xf numFmtId="182" fontId="107" fillId="0" borderId="151" xfId="9222" applyNumberFormat="1" applyFont="1" applyFill="1" applyBorder="1" applyAlignment="1">
      <alignment horizontal="right" vertical="center"/>
    </xf>
    <xf numFmtId="370" fontId="262" fillId="0" borderId="0" xfId="64" quotePrefix="1" applyNumberFormat="1" applyFont="1" applyFill="1" applyBorder="1" applyAlignment="1">
      <alignment vertical="center"/>
    </xf>
    <xf numFmtId="0" fontId="260" fillId="0" borderId="0" xfId="64" applyNumberFormat="1" applyFont="1" applyBorder="1" applyAlignment="1" applyProtection="1">
      <alignment horizontal="left" vertical="center"/>
      <protection locked="0"/>
    </xf>
    <xf numFmtId="0" fontId="256" fillId="0" borderId="139" xfId="64" applyFont="1" applyBorder="1" applyAlignment="1" applyProtection="1">
      <alignment vertical="center"/>
      <protection locked="0"/>
    </xf>
    <xf numFmtId="3" fontId="256" fillId="0" borderId="44" xfId="64" applyNumberFormat="1" applyFont="1" applyBorder="1" applyAlignment="1" applyProtection="1">
      <alignment vertical="center"/>
      <protection locked="0"/>
    </xf>
    <xf numFmtId="0" fontId="249" fillId="0" borderId="0" xfId="64" applyFont="1" applyBorder="1" applyAlignment="1" applyProtection="1">
      <alignment horizontal="distributed" vertical="center"/>
      <protection locked="0"/>
    </xf>
    <xf numFmtId="0" fontId="249" fillId="0" borderId="0" xfId="64" applyFont="1" applyBorder="1" applyAlignment="1">
      <alignment horizontal="distributed" vertical="center"/>
    </xf>
    <xf numFmtId="0" fontId="256" fillId="0" borderId="0" xfId="64" applyFont="1" applyBorder="1" applyAlignment="1" applyProtection="1">
      <alignment vertical="center"/>
      <protection locked="0"/>
    </xf>
    <xf numFmtId="0" fontId="256" fillId="0" borderId="44" xfId="64" applyFont="1" applyBorder="1" applyAlignment="1" applyProtection="1">
      <alignment vertical="center"/>
      <protection locked="0"/>
    </xf>
    <xf numFmtId="0" fontId="256" fillId="0" borderId="44" xfId="64" applyFont="1" applyBorder="1" applyAlignment="1">
      <alignment vertical="center"/>
    </xf>
    <xf numFmtId="182" fontId="0" fillId="0" borderId="0" xfId="0" applyNumberFormat="1" applyFont="1" applyFill="1" applyAlignment="1">
      <alignment vertical="center"/>
    </xf>
    <xf numFmtId="38" fontId="0" fillId="0" borderId="0" xfId="0" applyNumberFormat="1" applyFont="1" applyAlignment="1">
      <alignment horizontal="right" vertical="center"/>
    </xf>
    <xf numFmtId="38" fontId="0" fillId="0" borderId="0" xfId="0" applyNumberFormat="1" applyFont="1" applyAlignment="1">
      <alignment horizontal="left" vertical="center"/>
    </xf>
    <xf numFmtId="38" fontId="0" fillId="0" borderId="0" xfId="0" applyNumberFormat="1" applyFont="1" applyBorder="1" applyAlignment="1">
      <alignment vertical="center"/>
    </xf>
    <xf numFmtId="38" fontId="0" fillId="0" borderId="0" xfId="0" applyNumberFormat="1" applyFont="1" applyAlignment="1">
      <alignment vertical="center"/>
    </xf>
    <xf numFmtId="38" fontId="0" fillId="0" borderId="0" xfId="0" applyNumberFormat="1" applyFont="1" applyAlignment="1">
      <alignment horizontal="center" vertical="center"/>
    </xf>
    <xf numFmtId="38" fontId="290" fillId="0" borderId="0" xfId="0" quotePrefix="1" applyNumberFormat="1" applyFont="1" applyAlignment="1">
      <alignment horizontal="right" vertical="center"/>
    </xf>
    <xf numFmtId="38" fontId="290" fillId="0" borderId="0" xfId="0" applyNumberFormat="1" applyFont="1" applyAlignment="1">
      <alignment horizontal="left" vertical="center"/>
    </xf>
    <xf numFmtId="38" fontId="291" fillId="0" borderId="0" xfId="0" applyNumberFormat="1" applyFont="1" applyAlignment="1">
      <alignment horizontal="left" vertical="center"/>
    </xf>
    <xf numFmtId="0" fontId="37" fillId="0" borderId="0" xfId="25258" applyFont="1" applyBorder="1" applyAlignment="1">
      <alignment vertical="center"/>
    </xf>
    <xf numFmtId="0" fontId="292" fillId="0" borderId="0" xfId="25259" applyFont="1" applyBorder="1" applyAlignment="1">
      <alignment vertical="center"/>
    </xf>
    <xf numFmtId="38" fontId="290" fillId="0" borderId="0" xfId="0" quotePrefix="1" applyNumberFormat="1" applyFont="1" applyBorder="1" applyAlignment="1">
      <alignment horizontal="right" vertical="center"/>
    </xf>
    <xf numFmtId="38" fontId="290" fillId="0" borderId="0" xfId="0" applyNumberFormat="1" applyFont="1" applyBorder="1" applyAlignment="1">
      <alignment horizontal="left" vertical="center"/>
    </xf>
    <xf numFmtId="38" fontId="291" fillId="0" borderId="0" xfId="0" applyNumberFormat="1" applyFont="1" applyBorder="1" applyAlignment="1">
      <alignment horizontal="left" vertical="center"/>
    </xf>
    <xf numFmtId="38" fontId="292" fillId="0" borderId="0" xfId="0" applyNumberFormat="1" applyFont="1" applyAlignment="1">
      <alignment horizontal="right" vertical="center"/>
    </xf>
    <xf numFmtId="38" fontId="292" fillId="0" borderId="0" xfId="0" applyNumberFormat="1" applyFont="1" applyAlignment="1">
      <alignment horizontal="left" vertical="center"/>
    </xf>
    <xf numFmtId="0" fontId="292" fillId="0" borderId="0" xfId="0" applyFont="1"/>
    <xf numFmtId="38" fontId="251" fillId="0" borderId="0" xfId="0" quotePrefix="1" applyNumberFormat="1" applyFont="1" applyAlignment="1">
      <alignment horizontal="right" vertical="center"/>
    </xf>
    <xf numFmtId="38" fontId="292" fillId="0" borderId="0" xfId="0" applyNumberFormat="1" applyFont="1" applyAlignment="1">
      <alignment horizontal="distributed" vertical="center"/>
    </xf>
    <xf numFmtId="0" fontId="292" fillId="0" borderId="0" xfId="25260" applyFont="1" applyBorder="1" applyAlignment="1">
      <alignment horizontal="left" vertical="center"/>
    </xf>
    <xf numFmtId="38" fontId="292" fillId="0" borderId="0" xfId="0" applyNumberFormat="1" applyFont="1" applyBorder="1" applyAlignment="1">
      <alignment vertical="center"/>
    </xf>
    <xf numFmtId="38" fontId="292" fillId="0" borderId="0" xfId="0" applyNumberFormat="1" applyFont="1" applyAlignment="1">
      <alignment vertical="center"/>
    </xf>
    <xf numFmtId="38" fontId="292" fillId="0" borderId="0" xfId="0" quotePrefix="1" applyNumberFormat="1" applyFont="1" applyAlignment="1">
      <alignment horizontal="right" vertical="center"/>
    </xf>
    <xf numFmtId="38" fontId="292" fillId="0" borderId="0" xfId="0" applyNumberFormat="1" applyFont="1" applyBorder="1" applyAlignment="1">
      <alignment horizontal="right" vertical="center"/>
    </xf>
    <xf numFmtId="38" fontId="292" fillId="0" borderId="0" xfId="0" applyNumberFormat="1" applyFont="1" applyBorder="1" applyAlignment="1">
      <alignment horizontal="left" vertical="center"/>
    </xf>
    <xf numFmtId="38" fontId="292" fillId="0" borderId="0" xfId="0" applyNumberFormat="1" applyFont="1" applyBorder="1" applyAlignment="1">
      <alignment horizontal="center" vertical="center"/>
    </xf>
    <xf numFmtId="38" fontId="37" fillId="0" borderId="0" xfId="0" applyNumberFormat="1" applyFont="1" applyAlignment="1">
      <alignment horizontal="left" vertical="center"/>
    </xf>
    <xf numFmtId="0" fontId="292" fillId="0" borderId="0" xfId="0" applyFont="1" applyAlignment="1">
      <alignment horizontal="right" vertical="center"/>
    </xf>
    <xf numFmtId="0" fontId="292" fillId="0" borderId="0" xfId="0" applyFont="1" applyAlignment="1">
      <alignment horizontal="left" vertical="center"/>
    </xf>
    <xf numFmtId="38" fontId="292" fillId="0" borderId="213" xfId="0" applyNumberFormat="1" applyFont="1" applyBorder="1" applyAlignment="1">
      <alignment horizontal="center" vertical="center"/>
    </xf>
    <xf numFmtId="38" fontId="37" fillId="0" borderId="213" xfId="0" applyNumberFormat="1" applyFont="1" applyBorder="1" applyAlignment="1">
      <alignment horizontal="center" vertical="center"/>
    </xf>
    <xf numFmtId="0" fontId="233" fillId="0" borderId="0" xfId="12495" applyFont="1" applyAlignment="1">
      <alignment horizontal="distributed" vertical="center"/>
    </xf>
    <xf numFmtId="0" fontId="250" fillId="0" borderId="0" xfId="12495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Continuous" vertical="center"/>
    </xf>
    <xf numFmtId="0" fontId="236" fillId="0" borderId="0" xfId="0" applyFont="1" applyAlignment="1">
      <alignment vertical="center"/>
    </xf>
    <xf numFmtId="0" fontId="52" fillId="0" borderId="0" xfId="61" applyFont="1" applyAlignment="1">
      <alignment horizontal="center" vertical="center"/>
    </xf>
    <xf numFmtId="0" fontId="232" fillId="0" borderId="0" xfId="61" applyFont="1" applyAlignment="1">
      <alignment vertical="center"/>
    </xf>
    <xf numFmtId="0" fontId="53" fillId="0" borderId="0" xfId="61" applyFont="1" applyAlignment="1">
      <alignment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63" fillId="0" borderId="0" xfId="0" applyFont="1" applyAlignment="1">
      <alignment vertical="center"/>
    </xf>
    <xf numFmtId="0" fontId="56" fillId="0" borderId="0" xfId="0" applyFont="1" applyAlignment="1">
      <alignment horizontal="justify" vertical="center"/>
    </xf>
    <xf numFmtId="0" fontId="0" fillId="0" borderId="37" xfId="0" applyFont="1" applyFill="1" applyBorder="1" applyAlignment="1">
      <alignment vertical="center"/>
    </xf>
    <xf numFmtId="38" fontId="107" fillId="0" borderId="30" xfId="9222" applyNumberFormat="1" applyFont="1" applyFill="1" applyBorder="1" applyAlignment="1">
      <alignment horizontal="left" vertical="center"/>
    </xf>
    <xf numFmtId="0" fontId="107" fillId="0" borderId="40" xfId="0" applyFont="1" applyFill="1" applyBorder="1" applyAlignment="1">
      <alignment horizontal="distributed" vertical="center" indent="1"/>
    </xf>
    <xf numFmtId="0" fontId="107" fillId="0" borderId="38" xfId="0" applyFont="1" applyFill="1" applyBorder="1" applyAlignment="1">
      <alignment horizontal="center" vertical="center" shrinkToFit="1"/>
    </xf>
    <xf numFmtId="3" fontId="107" fillId="0" borderId="38" xfId="0" applyNumberFormat="1" applyFont="1" applyFill="1" applyBorder="1" applyAlignment="1">
      <alignment horizontal="center" vertical="center"/>
    </xf>
    <xf numFmtId="373" fontId="0" fillId="0" borderId="37" xfId="0" applyNumberFormat="1" applyFont="1" applyFill="1" applyBorder="1" applyAlignment="1">
      <alignment vertical="center"/>
    </xf>
    <xf numFmtId="190" fontId="107" fillId="0" borderId="37" xfId="65" applyNumberFormat="1" applyFont="1" applyFill="1" applyBorder="1" applyAlignment="1">
      <alignment vertical="center" shrinkToFit="1"/>
    </xf>
    <xf numFmtId="190" fontId="107" fillId="0" borderId="39" xfId="65" applyNumberFormat="1" applyFont="1" applyFill="1" applyBorder="1" applyAlignment="1">
      <alignment vertical="center" shrinkToFit="1"/>
    </xf>
    <xf numFmtId="0" fontId="0" fillId="0" borderId="66" xfId="11122" applyFont="1" applyFill="1" applyBorder="1" applyAlignment="1">
      <alignment horizontal="center" vertical="center"/>
    </xf>
    <xf numFmtId="0" fontId="0" fillId="0" borderId="237" xfId="9209" applyFont="1" applyBorder="1" applyAlignment="1">
      <alignment horizontal="center" vertical="center"/>
    </xf>
    <xf numFmtId="3" fontId="107" fillId="0" borderId="237" xfId="0" applyNumberFormat="1" applyFont="1" applyFill="1" applyBorder="1" applyAlignment="1">
      <alignment horizontal="center" vertical="center"/>
    </xf>
    <xf numFmtId="0" fontId="0" fillId="0" borderId="237" xfId="0" applyFont="1" applyFill="1" applyBorder="1" applyAlignment="1">
      <alignment vertical="center"/>
    </xf>
    <xf numFmtId="43" fontId="0" fillId="0" borderId="237" xfId="0" applyNumberFormat="1" applyFont="1" applyFill="1" applyBorder="1" applyAlignment="1">
      <alignment vertical="center"/>
    </xf>
    <xf numFmtId="0" fontId="107" fillId="0" borderId="156" xfId="0" applyFont="1" applyFill="1" applyBorder="1" applyAlignment="1">
      <alignment horizontal="center" vertical="center"/>
    </xf>
    <xf numFmtId="3" fontId="107" fillId="0" borderId="156" xfId="0" applyNumberFormat="1" applyFont="1" applyFill="1" applyBorder="1" applyAlignment="1">
      <alignment horizontal="center" vertical="center"/>
    </xf>
    <xf numFmtId="0" fontId="0" fillId="0" borderId="156" xfId="0" applyFont="1" applyFill="1" applyBorder="1" applyAlignment="1">
      <alignment vertical="center"/>
    </xf>
    <xf numFmtId="43" fontId="0" fillId="0" borderId="156" xfId="0" applyNumberFormat="1" applyFont="1" applyFill="1" applyBorder="1" applyAlignment="1">
      <alignment vertical="center"/>
    </xf>
    <xf numFmtId="0" fontId="0" fillId="0" borderId="168" xfId="9209" applyFont="1" applyBorder="1" applyAlignment="1">
      <alignment horizontal="center" vertical="center"/>
    </xf>
    <xf numFmtId="3" fontId="107" fillId="0" borderId="168" xfId="0" applyNumberFormat="1" applyFont="1" applyFill="1" applyBorder="1" applyAlignment="1">
      <alignment horizontal="center" vertical="center"/>
    </xf>
    <xf numFmtId="0" fontId="0" fillId="0" borderId="168" xfId="0" applyFont="1" applyFill="1" applyBorder="1" applyAlignment="1">
      <alignment vertical="center"/>
    </xf>
    <xf numFmtId="43" fontId="0" fillId="0" borderId="168" xfId="0" applyNumberFormat="1" applyFont="1" applyFill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107" fillId="0" borderId="241" xfId="0" applyFont="1" applyFill="1" applyBorder="1" applyAlignment="1">
      <alignment horizontal="distributed" vertical="center" indent="1"/>
    </xf>
    <xf numFmtId="0" fontId="107" fillId="0" borderId="48" xfId="0" applyFont="1" applyFill="1" applyBorder="1" applyAlignment="1">
      <alignment horizontal="center" vertical="center" shrinkToFit="1"/>
    </xf>
    <xf numFmtId="3" fontId="107" fillId="0" borderId="48" xfId="0" applyNumberFormat="1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vertical="center"/>
    </xf>
    <xf numFmtId="373" fontId="0" fillId="0" borderId="48" xfId="0" applyNumberFormat="1" applyFont="1" applyFill="1" applyBorder="1" applyAlignment="1">
      <alignment vertical="center"/>
    </xf>
    <xf numFmtId="190" fontId="107" fillId="0" borderId="48" xfId="65" applyNumberFormat="1" applyFont="1" applyFill="1" applyBorder="1" applyAlignment="1">
      <alignment vertical="center" shrinkToFit="1"/>
    </xf>
    <xf numFmtId="190" fontId="107" fillId="0" borderId="42" xfId="65" applyNumberFormat="1" applyFont="1" applyFill="1" applyBorder="1" applyAlignment="1">
      <alignment vertical="center" shrinkToFit="1"/>
    </xf>
    <xf numFmtId="41" fontId="250" fillId="0" borderId="240" xfId="65" applyNumberFormat="1" applyFont="1" applyFill="1" applyBorder="1" applyAlignment="1">
      <alignment vertical="center" shrinkToFit="1"/>
    </xf>
    <xf numFmtId="0" fontId="107" fillId="0" borderId="32" xfId="0" applyFont="1" applyFill="1" applyBorder="1" applyAlignment="1">
      <alignment horizontal="distributed" vertical="center" indent="1"/>
    </xf>
    <xf numFmtId="0" fontId="107" fillId="0" borderId="37" xfId="0" applyFont="1" applyFill="1" applyBorder="1" applyAlignment="1">
      <alignment horizontal="center" vertical="center"/>
    </xf>
    <xf numFmtId="3" fontId="107" fillId="0" borderId="37" xfId="0" applyNumberFormat="1" applyFont="1" applyFill="1" applyBorder="1" applyAlignment="1">
      <alignment horizontal="center" vertical="center"/>
    </xf>
    <xf numFmtId="373" fontId="107" fillId="0" borderId="25" xfId="65" applyNumberFormat="1" applyFont="1" applyFill="1" applyBorder="1" applyAlignment="1">
      <alignment vertical="center" shrinkToFit="1"/>
    </xf>
    <xf numFmtId="196" fontId="107" fillId="0" borderId="32" xfId="65" applyNumberFormat="1" applyFont="1" applyFill="1" applyBorder="1" applyAlignment="1">
      <alignment vertical="center" shrinkToFit="1"/>
    </xf>
    <xf numFmtId="190" fontId="107" fillId="0" borderId="33" xfId="65" applyNumberFormat="1" applyFont="1" applyFill="1" applyBorder="1" applyAlignment="1">
      <alignment vertical="center" shrinkToFit="1"/>
    </xf>
    <xf numFmtId="0" fontId="107" fillId="0" borderId="242" xfId="0" applyFont="1" applyFill="1" applyBorder="1" applyAlignment="1">
      <alignment horizontal="center" vertical="center"/>
    </xf>
    <xf numFmtId="0" fontId="107" fillId="0" borderId="240" xfId="0" applyFont="1" applyFill="1" applyBorder="1" applyAlignment="1">
      <alignment horizontal="center" vertical="center"/>
    </xf>
    <xf numFmtId="3" fontId="107" fillId="0" borderId="240" xfId="0" applyNumberFormat="1" applyFont="1" applyFill="1" applyBorder="1" applyAlignment="1">
      <alignment horizontal="center" vertical="center"/>
    </xf>
    <xf numFmtId="372" fontId="107" fillId="0" borderId="22" xfId="65" applyNumberFormat="1" applyFont="1" applyFill="1" applyBorder="1" applyAlignment="1">
      <alignment vertical="center" shrinkToFit="1"/>
    </xf>
    <xf numFmtId="196" fontId="107" fillId="0" borderId="242" xfId="65" applyNumberFormat="1" applyFont="1" applyFill="1" applyBorder="1" applyAlignment="1">
      <alignment vertical="center" shrinkToFit="1"/>
    </xf>
    <xf numFmtId="190" fontId="107" fillId="0" borderId="46" xfId="65" applyNumberFormat="1" applyFont="1" applyFill="1" applyBorder="1" applyAlignment="1">
      <alignment vertical="center" shrinkToFit="1"/>
    </xf>
    <xf numFmtId="41" fontId="250" fillId="0" borderId="38" xfId="65" applyNumberFormat="1" applyFont="1" applyFill="1" applyBorder="1" applyAlignment="1">
      <alignment vertical="center" shrinkToFit="1"/>
    </xf>
    <xf numFmtId="41" fontId="250" fillId="0" borderId="38" xfId="40" applyNumberFormat="1" applyFont="1" applyFill="1" applyBorder="1" applyAlignment="1">
      <alignment horizontal="center" vertical="center"/>
    </xf>
    <xf numFmtId="41" fontId="250" fillId="0" borderId="47" xfId="65" applyNumberFormat="1" applyFont="1" applyFill="1" applyBorder="1" applyAlignment="1">
      <alignment vertical="center"/>
    </xf>
    <xf numFmtId="41" fontId="250" fillId="0" borderId="48" xfId="65" applyNumberFormat="1" applyFont="1" applyFill="1" applyBorder="1" applyAlignment="1">
      <alignment vertical="center" shrinkToFit="1"/>
    </xf>
    <xf numFmtId="41" fontId="250" fillId="0" borderId="48" xfId="40" applyNumberFormat="1" applyFont="1" applyFill="1" applyBorder="1" applyAlignment="1">
      <alignment horizontal="center" vertical="center"/>
    </xf>
    <xf numFmtId="41" fontId="250" fillId="0" borderId="166" xfId="65" applyNumberFormat="1" applyFont="1" applyFill="1" applyBorder="1" applyAlignment="1">
      <alignment vertical="center"/>
    </xf>
    <xf numFmtId="41" fontId="250" fillId="0" borderId="37" xfId="65" applyNumberFormat="1" applyFont="1" applyFill="1" applyBorder="1" applyAlignment="1">
      <alignment vertical="center" shrinkToFit="1"/>
    </xf>
    <xf numFmtId="41" fontId="250" fillId="0" borderId="37" xfId="40" applyNumberFormat="1" applyFont="1" applyFill="1" applyBorder="1" applyAlignment="1">
      <alignment horizontal="center" vertical="center"/>
    </xf>
    <xf numFmtId="41" fontId="250" fillId="0" borderId="37" xfId="65" applyNumberFormat="1" applyFont="1" applyFill="1" applyBorder="1" applyAlignment="1">
      <alignment vertical="center"/>
    </xf>
    <xf numFmtId="41" fontId="250" fillId="0" borderId="240" xfId="40" applyNumberFormat="1" applyFont="1" applyFill="1" applyBorder="1" applyAlignment="1">
      <alignment horizontal="center" vertical="center"/>
    </xf>
    <xf numFmtId="41" fontId="250" fillId="0" borderId="12" xfId="65" applyNumberFormat="1" applyFont="1" applyFill="1" applyBorder="1" applyAlignment="1">
      <alignment vertical="center"/>
    </xf>
    <xf numFmtId="41" fontId="250" fillId="0" borderId="47" xfId="65" applyNumberFormat="1" applyFont="1" applyFill="1" applyBorder="1" applyAlignment="1">
      <alignment vertical="center" shrinkToFit="1"/>
    </xf>
    <xf numFmtId="0" fontId="228" fillId="0" borderId="237" xfId="0" applyFont="1" applyBorder="1" applyAlignment="1">
      <alignment vertical="center"/>
    </xf>
    <xf numFmtId="41" fontId="250" fillId="0" borderId="237" xfId="65" applyNumberFormat="1" applyFont="1" applyFill="1" applyBorder="1" applyAlignment="1">
      <alignment vertical="center"/>
    </xf>
    <xf numFmtId="190" fontId="250" fillId="0" borderId="47" xfId="65" applyNumberFormat="1" applyFont="1" applyFill="1" applyBorder="1" applyAlignment="1">
      <alignment vertical="center" shrinkToFit="1"/>
    </xf>
    <xf numFmtId="190" fontId="250" fillId="0" borderId="38" xfId="65" applyNumberFormat="1" applyFont="1" applyFill="1" applyBorder="1" applyAlignment="1">
      <alignment vertical="center" shrinkToFit="1"/>
    </xf>
    <xf numFmtId="0" fontId="228" fillId="0" borderId="156" xfId="0" applyFont="1" applyBorder="1" applyAlignment="1">
      <alignment vertical="center"/>
    </xf>
    <xf numFmtId="41" fontId="250" fillId="0" borderId="156" xfId="65" applyNumberFormat="1" applyFont="1" applyFill="1" applyBorder="1" applyAlignment="1">
      <alignment vertical="center"/>
    </xf>
    <xf numFmtId="190" fontId="250" fillId="0" borderId="168" xfId="65" applyNumberFormat="1" applyFont="1" applyFill="1" applyBorder="1" applyAlignment="1">
      <alignment vertical="center" shrinkToFit="1"/>
    </xf>
    <xf numFmtId="0" fontId="228" fillId="0" borderId="168" xfId="0" applyFont="1" applyBorder="1" applyAlignment="1">
      <alignment vertical="center"/>
    </xf>
    <xf numFmtId="41" fontId="250" fillId="0" borderId="168" xfId="65" applyNumberFormat="1" applyFont="1" applyFill="1" applyBorder="1" applyAlignment="1">
      <alignment vertical="center"/>
    </xf>
    <xf numFmtId="38" fontId="292" fillId="0" borderId="0" xfId="0" quotePrefix="1" applyNumberFormat="1" applyFont="1" applyBorder="1" applyAlignment="1">
      <alignment vertical="center"/>
    </xf>
    <xf numFmtId="0" fontId="107" fillId="0" borderId="151" xfId="9222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/>
    </xf>
    <xf numFmtId="41" fontId="107" fillId="0" borderId="151" xfId="9222" applyNumberFormat="1" applyFont="1" applyFill="1" applyBorder="1" applyAlignment="1">
      <alignment horizontal="center" vertical="center" shrinkToFit="1"/>
    </xf>
    <xf numFmtId="41" fontId="107" fillId="0" borderId="151" xfId="9222" applyNumberFormat="1" applyFont="1" applyFill="1" applyBorder="1" applyAlignment="1">
      <alignment horizontal="left" vertical="center" shrinkToFit="1"/>
    </xf>
    <xf numFmtId="41" fontId="107" fillId="0" borderId="174" xfId="9222" applyNumberFormat="1" applyFont="1" applyFill="1" applyBorder="1" applyAlignment="1">
      <alignment horizontal="center" vertical="center" shrinkToFit="1"/>
    </xf>
    <xf numFmtId="197" fontId="107" fillId="0" borderId="174" xfId="9222" applyNumberFormat="1" applyFont="1" applyFill="1" applyBorder="1" applyAlignment="1">
      <alignment horizontal="center" vertical="center" shrinkToFit="1"/>
    </xf>
    <xf numFmtId="0" fontId="107" fillId="0" borderId="174" xfId="9222" applyFont="1" applyFill="1" applyBorder="1" applyAlignment="1">
      <alignment horizontal="center" vertical="center" shrinkToFit="1"/>
    </xf>
    <xf numFmtId="0" fontId="107" fillId="0" borderId="174" xfId="9222" applyFont="1" applyFill="1" applyBorder="1" applyAlignment="1">
      <alignment vertical="center" shrinkToFit="1"/>
    </xf>
    <xf numFmtId="0" fontId="260" fillId="0" borderId="0" xfId="64" quotePrefix="1" applyFont="1" applyBorder="1" applyAlignment="1" applyProtection="1">
      <alignment horizontal="distributed" vertical="center"/>
      <protection locked="0"/>
    </xf>
    <xf numFmtId="0" fontId="158" fillId="0" borderId="0" xfId="64" applyFont="1" applyBorder="1" applyAlignment="1" applyProtection="1">
      <alignment horizontal="distributed" vertical="center"/>
      <protection locked="0"/>
    </xf>
    <xf numFmtId="182" fontId="252" fillId="0" borderId="0" xfId="0" applyNumberFormat="1" applyFont="1" applyFill="1" applyAlignment="1">
      <alignment vertical="center"/>
    </xf>
    <xf numFmtId="0" fontId="51" fillId="0" borderId="0" xfId="0" applyFont="1" applyAlignment="1">
      <alignment vertical="center"/>
    </xf>
    <xf numFmtId="380" fontId="260" fillId="0" borderId="0" xfId="64" quotePrefix="1" applyNumberFormat="1" applyFont="1" applyBorder="1" applyAlignment="1" applyProtection="1">
      <alignment vertical="center"/>
      <protection locked="0"/>
    </xf>
    <xf numFmtId="177" fontId="107" fillId="0" borderId="213" xfId="9222" applyNumberFormat="1" applyFont="1" applyFill="1" applyBorder="1" applyAlignment="1">
      <alignment horizontal="right" vertical="center"/>
    </xf>
    <xf numFmtId="3" fontId="107" fillId="0" borderId="213" xfId="9222" applyNumberFormat="1" applyFont="1" applyFill="1" applyBorder="1" applyAlignment="1">
      <alignment horizontal="center" vertical="center"/>
    </xf>
    <xf numFmtId="3" fontId="7" fillId="0" borderId="213" xfId="0" applyNumberFormat="1" applyFont="1" applyFill="1" applyBorder="1" applyAlignment="1">
      <alignment vertical="center"/>
    </xf>
    <xf numFmtId="2" fontId="7" fillId="0" borderId="213" xfId="0" applyNumberFormat="1" applyFont="1" applyFill="1" applyBorder="1" applyAlignment="1">
      <alignment vertical="center"/>
    </xf>
    <xf numFmtId="0" fontId="292" fillId="0" borderId="0" xfId="0" applyFont="1" applyBorder="1" applyAlignment="1">
      <alignment horizontal="distributed" vertical="center" indent="2"/>
    </xf>
    <xf numFmtId="0" fontId="292" fillId="0" borderId="0" xfId="0" applyFont="1" applyBorder="1" applyAlignment="1">
      <alignment horizontal="center" vertical="center"/>
    </xf>
    <xf numFmtId="176" fontId="292" fillId="0" borderId="0" xfId="0" applyNumberFormat="1" applyFont="1" applyBorder="1" applyAlignment="1">
      <alignment horizontal="center" vertical="center"/>
    </xf>
    <xf numFmtId="0" fontId="312" fillId="0" borderId="0" xfId="9221" applyFont="1" applyAlignment="1">
      <alignment horizontal="center" vertical="center"/>
    </xf>
    <xf numFmtId="0" fontId="313" fillId="0" borderId="0" xfId="9221" applyFont="1"/>
    <xf numFmtId="0" fontId="313" fillId="0" borderId="0" xfId="9221" applyFont="1" applyAlignment="1"/>
    <xf numFmtId="0" fontId="314" fillId="0" borderId="0" xfId="9221" applyFont="1" applyAlignment="1">
      <alignment horizontal="distributed" vertical="center"/>
    </xf>
    <xf numFmtId="0" fontId="315" fillId="0" borderId="0" xfId="9221" applyFont="1" applyAlignment="1">
      <alignment horizontal="distributed" vertical="center"/>
    </xf>
    <xf numFmtId="0" fontId="316" fillId="0" borderId="0" xfId="9221" applyFont="1"/>
    <xf numFmtId="0" fontId="316" fillId="0" borderId="0" xfId="9221" applyFont="1" applyAlignment="1">
      <alignment vertical="center"/>
    </xf>
    <xf numFmtId="0" fontId="316" fillId="0" borderId="0" xfId="9221" quotePrefix="1" applyFont="1" applyAlignment="1">
      <alignment vertical="center"/>
    </xf>
    <xf numFmtId="0" fontId="313" fillId="0" borderId="0" xfId="9221" applyFont="1" applyAlignment="1">
      <alignment vertical="center"/>
    </xf>
    <xf numFmtId="0" fontId="313" fillId="0" borderId="0" xfId="9221" applyFont="1" applyAlignment="1">
      <alignment horizontal="distributed" vertical="center"/>
    </xf>
    <xf numFmtId="0" fontId="313" fillId="0" borderId="0" xfId="9221" applyFont="1" applyAlignment="1">
      <alignment horizontal="distributed"/>
    </xf>
    <xf numFmtId="0" fontId="318" fillId="0" borderId="0" xfId="9221" applyFont="1" applyAlignment="1">
      <alignment horizontal="distributed" vertical="center"/>
    </xf>
    <xf numFmtId="0" fontId="317" fillId="0" borderId="0" xfId="9221" applyFont="1" applyAlignment="1">
      <alignment horizontal="distributed" vertical="center"/>
    </xf>
    <xf numFmtId="0" fontId="326" fillId="0" borderId="0" xfId="25269"/>
    <xf numFmtId="362" fontId="326" fillId="41" borderId="64" xfId="25269" applyNumberFormat="1" applyFill="1" applyBorder="1" applyAlignment="1">
      <alignment horizontal="center" vertical="center"/>
    </xf>
    <xf numFmtId="362" fontId="326" fillId="0" borderId="213" xfId="25269" applyNumberFormat="1" applyBorder="1" applyAlignment="1">
      <alignment horizontal="center" vertical="center"/>
    </xf>
    <xf numFmtId="362" fontId="326" fillId="0" borderId="61" xfId="25269" applyNumberFormat="1" applyBorder="1" applyAlignment="1">
      <alignment vertical="center"/>
    </xf>
    <xf numFmtId="362" fontId="326" fillId="0" borderId="213" xfId="25269" applyNumberFormat="1" applyBorder="1" applyAlignment="1">
      <alignment vertical="center"/>
    </xf>
    <xf numFmtId="379" fontId="326" fillId="0" borderId="213" xfId="25269" applyNumberFormat="1" applyBorder="1" applyAlignment="1">
      <alignment vertical="center"/>
    </xf>
    <xf numFmtId="362" fontId="326" fillId="0" borderId="62" xfId="25269" applyNumberFormat="1" applyBorder="1" applyAlignment="1">
      <alignment vertical="center" wrapText="1"/>
    </xf>
    <xf numFmtId="0" fontId="327" fillId="0" borderId="0" xfId="25269" applyFont="1" applyAlignment="1">
      <alignment vertical="center"/>
    </xf>
    <xf numFmtId="0" fontId="328" fillId="0" borderId="213" xfId="25269" applyFont="1" applyBorder="1" applyAlignment="1">
      <alignment vertical="center"/>
    </xf>
    <xf numFmtId="0" fontId="326" fillId="42" borderId="213" xfId="25269" applyFill="1" applyBorder="1" applyAlignment="1">
      <alignment vertical="center"/>
    </xf>
    <xf numFmtId="0" fontId="326" fillId="39" borderId="213" xfId="25269" applyFill="1" applyBorder="1" applyAlignment="1">
      <alignment vertical="center"/>
    </xf>
    <xf numFmtId="362" fontId="326" fillId="0" borderId="205" xfId="25269" applyNumberFormat="1" applyBorder="1" applyAlignment="1">
      <alignment vertical="center"/>
    </xf>
    <xf numFmtId="362" fontId="326" fillId="0" borderId="150" xfId="25269" applyNumberFormat="1" applyBorder="1" applyAlignment="1">
      <alignment vertical="center"/>
    </xf>
    <xf numFmtId="379" fontId="326" fillId="0" borderId="150" xfId="25269" applyNumberFormat="1" applyBorder="1" applyAlignment="1">
      <alignment vertical="center"/>
    </xf>
    <xf numFmtId="362" fontId="326" fillId="0" borderId="150" xfId="25269" applyNumberFormat="1" applyBorder="1" applyAlignment="1">
      <alignment horizontal="center" vertical="center"/>
    </xf>
    <xf numFmtId="362" fontId="326" fillId="0" borderId="204" xfId="25269" applyNumberFormat="1" applyBorder="1" applyAlignment="1">
      <alignment vertical="center" wrapText="1"/>
    </xf>
    <xf numFmtId="362" fontId="326" fillId="0" borderId="246" xfId="25269" applyNumberFormat="1" applyBorder="1" applyAlignment="1">
      <alignment horizontal="center" vertical="center"/>
    </xf>
    <xf numFmtId="362" fontId="326" fillId="0" borderId="64" xfId="25269" applyNumberFormat="1" applyBorder="1" applyAlignment="1">
      <alignment horizontal="center" vertical="center"/>
    </xf>
    <xf numFmtId="362" fontId="326" fillId="0" borderId="247" xfId="25269" applyNumberFormat="1" applyBorder="1" applyAlignment="1">
      <alignment horizontal="center" vertical="center" wrapText="1"/>
    </xf>
    <xf numFmtId="0" fontId="329" fillId="0" borderId="213" xfId="25269" applyFont="1" applyBorder="1" applyAlignment="1">
      <alignment vertical="center"/>
    </xf>
    <xf numFmtId="10" fontId="0" fillId="0" borderId="213" xfId="0" applyNumberFormat="1" applyBorder="1" applyAlignment="1">
      <alignment horizontal="center" vertical="center"/>
    </xf>
    <xf numFmtId="0" fontId="0" fillId="0" borderId="213" xfId="0" applyBorder="1" applyAlignment="1">
      <alignment horizontal="left" vertical="center"/>
    </xf>
    <xf numFmtId="181" fontId="0" fillId="0" borderId="213" xfId="0" applyNumberFormat="1" applyBorder="1" applyAlignment="1">
      <alignment horizontal="center" vertical="center"/>
    </xf>
    <xf numFmtId="0" fontId="0" fillId="0" borderId="213" xfId="0" applyBorder="1" applyAlignment="1">
      <alignment horizontal="left" vertical="center" wrapText="1"/>
    </xf>
    <xf numFmtId="0" fontId="107" fillId="0" borderId="166" xfId="9222" applyFont="1" applyFill="1" applyBorder="1" applyAlignment="1">
      <alignment horizontal="center" vertical="center"/>
    </xf>
    <xf numFmtId="362" fontId="0" fillId="0" borderId="61" xfId="0" applyNumberFormat="1" applyBorder="1" applyAlignment="1">
      <alignment vertical="center"/>
    </xf>
    <xf numFmtId="362" fontId="0" fillId="0" borderId="213" xfId="0" applyNumberFormat="1" applyBorder="1" applyAlignment="1">
      <alignment vertical="center"/>
    </xf>
    <xf numFmtId="362" fontId="0" fillId="0" borderId="213" xfId="0" applyNumberFormat="1" applyBorder="1" applyAlignment="1">
      <alignment horizontal="center" vertical="center"/>
    </xf>
    <xf numFmtId="379" fontId="0" fillId="0" borderId="213" xfId="0" applyNumberFormat="1" applyBorder="1" applyAlignment="1">
      <alignment vertical="center"/>
    </xf>
    <xf numFmtId="362" fontId="0" fillId="0" borderId="62" xfId="0" applyNumberFormat="1" applyBorder="1" applyAlignment="1">
      <alignment vertical="center" wrapText="1"/>
    </xf>
    <xf numFmtId="0" fontId="0" fillId="0" borderId="213" xfId="0" applyNumberFormat="1" applyBorder="1" applyAlignment="1">
      <alignment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1" fillId="0" borderId="0" xfId="0" applyFont="1" applyAlignment="1">
      <alignment horizontal="right" vertical="center"/>
    </xf>
    <xf numFmtId="0" fontId="57" fillId="0" borderId="0" xfId="61" applyFont="1" applyAlignment="1">
      <alignment horizontal="center" vertical="center"/>
    </xf>
    <xf numFmtId="0" fontId="264" fillId="0" borderId="0" xfId="0" applyFont="1" applyAlignment="1">
      <alignment horizontal="center" vertical="center"/>
    </xf>
    <xf numFmtId="0" fontId="266" fillId="0" borderId="0" xfId="0" applyFont="1" applyAlignment="1">
      <alignment horizontal="distributed" vertical="center"/>
    </xf>
    <xf numFmtId="0" fontId="267" fillId="0" borderId="0" xfId="0" applyFont="1" applyAlignment="1">
      <alignment horizontal="distributed" vertical="center"/>
    </xf>
    <xf numFmtId="0" fontId="233" fillId="0" borderId="0" xfId="12495" applyFont="1" applyAlignment="1">
      <alignment horizontal="distributed" vertical="center"/>
    </xf>
    <xf numFmtId="0" fontId="276" fillId="0" borderId="0" xfId="12495" applyFont="1" applyAlignment="1">
      <alignment horizontal="distributed" vertical="center"/>
    </xf>
    <xf numFmtId="0" fontId="0" fillId="0" borderId="0" xfId="0" applyAlignment="1">
      <alignment horizontal="center"/>
    </xf>
    <xf numFmtId="0" fontId="287" fillId="0" borderId="0" xfId="0" applyFont="1" applyAlignment="1">
      <alignment horizontal="left" vertical="center"/>
    </xf>
    <xf numFmtId="0" fontId="233" fillId="0" borderId="0" xfId="64" applyFont="1" applyAlignment="1">
      <alignment horizontal="center" vertical="center"/>
    </xf>
    <xf numFmtId="0" fontId="36" fillId="0" borderId="15" xfId="64" applyFont="1" applyBorder="1" applyAlignment="1">
      <alignment horizontal="center" vertical="center"/>
    </xf>
    <xf numFmtId="3" fontId="36" fillId="0" borderId="142" xfId="64" applyNumberFormat="1" applyFont="1" applyBorder="1" applyAlignment="1">
      <alignment horizontal="center" vertical="center"/>
    </xf>
    <xf numFmtId="3" fontId="36" fillId="0" borderId="59" xfId="64" applyNumberFormat="1" applyFont="1" applyBorder="1" applyAlignment="1">
      <alignment horizontal="center" vertical="center"/>
    </xf>
    <xf numFmtId="3" fontId="36" fillId="0" borderId="46" xfId="64" applyNumberFormat="1" applyFont="1" applyBorder="1" applyAlignment="1">
      <alignment horizontal="center" vertical="center"/>
    </xf>
    <xf numFmtId="3" fontId="36" fillId="0" borderId="141" xfId="64" applyNumberFormat="1" applyFont="1" applyBorder="1" applyAlignment="1">
      <alignment horizontal="center" vertical="center"/>
    </xf>
    <xf numFmtId="3" fontId="36" fillId="0" borderId="143" xfId="64" applyNumberFormat="1" applyFont="1" applyBorder="1" applyAlignment="1">
      <alignment horizontal="center" vertical="center"/>
    </xf>
    <xf numFmtId="0" fontId="36" fillId="0" borderId="147" xfId="64" applyFont="1" applyBorder="1" applyAlignment="1">
      <alignment horizontal="center" vertical="center"/>
    </xf>
    <xf numFmtId="0" fontId="36" fillId="0" borderId="146" xfId="64" applyFont="1" applyBorder="1" applyAlignment="1">
      <alignment horizontal="center" vertical="center"/>
    </xf>
    <xf numFmtId="0" fontId="36" fillId="0" borderId="34" xfId="64" applyFont="1" applyBorder="1" applyAlignment="1">
      <alignment horizontal="center" vertical="center"/>
    </xf>
    <xf numFmtId="3" fontId="36" fillId="0" borderId="33" xfId="64" applyNumberFormat="1" applyFont="1" applyBorder="1" applyAlignment="1">
      <alignment horizontal="center" vertical="center"/>
    </xf>
    <xf numFmtId="0" fontId="228" fillId="0" borderId="225" xfId="0" applyFont="1" applyBorder="1" applyAlignment="1">
      <alignment horizontal="left" vertical="center"/>
    </xf>
    <xf numFmtId="0" fontId="228" fillId="0" borderId="231" xfId="0" applyFont="1" applyBorder="1" applyAlignment="1">
      <alignment horizontal="left" vertical="center"/>
    </xf>
    <xf numFmtId="0" fontId="0" fillId="0" borderId="225" xfId="0" applyFont="1" applyBorder="1" applyAlignment="1">
      <alignment horizontal="center" vertical="center"/>
    </xf>
    <xf numFmtId="0" fontId="0" fillId="0" borderId="231" xfId="0" applyFont="1" applyBorder="1" applyAlignment="1">
      <alignment horizontal="center" vertical="center"/>
    </xf>
    <xf numFmtId="41" fontId="107" fillId="0" borderId="0" xfId="9221" applyNumberFormat="1" applyFont="1" applyAlignment="1">
      <alignment horizontal="center" vertical="center"/>
    </xf>
    <xf numFmtId="0" fontId="107" fillId="0" borderId="0" xfId="9221" applyFont="1" applyAlignment="1">
      <alignment horizontal="center" vertical="center"/>
    </xf>
    <xf numFmtId="0" fontId="258" fillId="0" borderId="0" xfId="548" applyFont="1" applyAlignment="1">
      <alignment horizontal="center" vertical="center"/>
    </xf>
    <xf numFmtId="0" fontId="107" fillId="38" borderId="225" xfId="9221" applyFont="1" applyFill="1" applyBorder="1" applyAlignment="1">
      <alignment horizontal="distributed" vertical="center" indent="12"/>
    </xf>
    <xf numFmtId="0" fontId="107" fillId="38" borderId="229" xfId="9221" applyFont="1" applyFill="1" applyBorder="1" applyAlignment="1">
      <alignment horizontal="distributed" vertical="center" indent="12"/>
    </xf>
    <xf numFmtId="0" fontId="107" fillId="38" borderId="231" xfId="9221" applyFont="1" applyFill="1" applyBorder="1" applyAlignment="1">
      <alignment horizontal="distributed" vertical="center" indent="12"/>
    </xf>
    <xf numFmtId="0" fontId="107" fillId="0" borderId="150" xfId="9221" applyFont="1" applyBorder="1" applyAlignment="1">
      <alignment horizontal="center" vertical="center" wrapText="1"/>
    </xf>
    <xf numFmtId="0" fontId="107" fillId="0" borderId="166" xfId="9221" applyFont="1" applyBorder="1" applyAlignment="1">
      <alignment horizontal="center" vertical="center" wrapText="1"/>
    </xf>
    <xf numFmtId="0" fontId="107" fillId="0" borderId="12" xfId="9221" applyFont="1" applyBorder="1" applyAlignment="1">
      <alignment horizontal="center" vertical="center" wrapText="1"/>
    </xf>
    <xf numFmtId="0" fontId="107" fillId="38" borderId="139" xfId="9221" applyFont="1" applyFill="1" applyBorder="1" applyAlignment="1">
      <alignment horizontal="left" vertical="center" wrapText="1"/>
    </xf>
    <xf numFmtId="0" fontId="107" fillId="38" borderId="44" xfId="9221" applyFont="1" applyFill="1" applyBorder="1" applyAlignment="1">
      <alignment horizontal="left" vertical="center" wrapText="1"/>
    </xf>
    <xf numFmtId="0" fontId="107" fillId="38" borderId="29" xfId="9221" applyFont="1" applyFill="1" applyBorder="1" applyAlignment="1">
      <alignment horizontal="left" vertical="center" wrapText="1"/>
    </xf>
    <xf numFmtId="0" fontId="107" fillId="38" borderId="31" xfId="9221" applyFont="1" applyFill="1" applyBorder="1" applyAlignment="1">
      <alignment horizontal="left" vertical="center" wrapText="1"/>
    </xf>
    <xf numFmtId="0" fontId="107" fillId="38" borderId="88" xfId="9221" applyFont="1" applyFill="1" applyBorder="1" applyAlignment="1">
      <alignment horizontal="right" vertical="center"/>
    </xf>
    <xf numFmtId="0" fontId="107" fillId="38" borderId="90" xfId="9221" applyFont="1" applyFill="1" applyBorder="1" applyAlignment="1">
      <alignment horizontal="right" vertical="center"/>
    </xf>
    <xf numFmtId="0" fontId="107" fillId="38" borderId="139" xfId="9221" applyFont="1" applyFill="1" applyBorder="1" applyAlignment="1">
      <alignment horizontal="right" vertical="center"/>
    </xf>
    <xf numFmtId="0" fontId="107" fillId="38" borderId="44" xfId="9221" applyFont="1" applyFill="1" applyBorder="1" applyAlignment="1">
      <alignment horizontal="right" vertical="center"/>
    </xf>
    <xf numFmtId="0" fontId="107" fillId="38" borderId="150" xfId="9221" applyFont="1" applyFill="1" applyBorder="1" applyAlignment="1">
      <alignment horizontal="center" vertical="center" justifyLastLine="1"/>
    </xf>
    <xf numFmtId="0" fontId="107" fillId="38" borderId="166" xfId="9221" applyFont="1" applyFill="1" applyBorder="1" applyAlignment="1">
      <alignment horizontal="center" vertical="center" justifyLastLine="1"/>
    </xf>
    <xf numFmtId="0" fontId="107" fillId="38" borderId="12" xfId="9221" applyFont="1" applyFill="1" applyBorder="1" applyAlignment="1">
      <alignment horizontal="center" vertical="center" justifyLastLine="1"/>
    </xf>
    <xf numFmtId="0" fontId="107" fillId="38" borderId="150" xfId="9221" applyFont="1" applyFill="1" applyBorder="1" applyAlignment="1">
      <alignment horizontal="center" vertical="center" wrapText="1" justifyLastLine="1"/>
    </xf>
    <xf numFmtId="0" fontId="107" fillId="38" borderId="166" xfId="9221" applyFont="1" applyFill="1" applyBorder="1" applyAlignment="1">
      <alignment horizontal="center" vertical="center" wrapText="1" justifyLastLine="1"/>
    </xf>
    <xf numFmtId="0" fontId="107" fillId="38" borderId="12" xfId="9221" applyFont="1" applyFill="1" applyBorder="1" applyAlignment="1">
      <alignment horizontal="center" vertical="center" wrapText="1" justifyLastLine="1"/>
    </xf>
    <xf numFmtId="0" fontId="107" fillId="38" borderId="151" xfId="9221" applyFont="1" applyFill="1" applyBorder="1" applyAlignment="1">
      <alignment horizontal="distributed" vertical="center" indent="1"/>
    </xf>
    <xf numFmtId="0" fontId="107" fillId="38" borderId="151" xfId="9221" quotePrefix="1" applyFont="1" applyFill="1" applyBorder="1" applyAlignment="1">
      <alignment horizontal="center" vertical="center"/>
    </xf>
    <xf numFmtId="0" fontId="107" fillId="38" borderId="151" xfId="9221" applyFont="1" applyFill="1" applyBorder="1" applyAlignment="1">
      <alignment horizontal="center" vertical="center"/>
    </xf>
    <xf numFmtId="2" fontId="107" fillId="38" borderId="151" xfId="9221" applyNumberFormat="1" applyFont="1" applyFill="1" applyBorder="1" applyAlignment="1">
      <alignment horizontal="center" vertical="center"/>
    </xf>
    <xf numFmtId="0" fontId="107" fillId="0" borderId="151" xfId="9221" applyFont="1" applyFill="1" applyBorder="1" applyAlignment="1">
      <alignment horizontal="center" vertical="center" wrapText="1"/>
    </xf>
    <xf numFmtId="0" fontId="107" fillId="0" borderId="151" xfId="9221" applyFont="1" applyFill="1" applyBorder="1" applyAlignment="1">
      <alignment horizontal="center" vertical="center"/>
    </xf>
    <xf numFmtId="0" fontId="233" fillId="0" borderId="0" xfId="549" applyFont="1" applyFill="1" applyAlignment="1">
      <alignment horizontal="center" vertical="center" shrinkToFit="1"/>
    </xf>
    <xf numFmtId="0" fontId="38" fillId="0" borderId="157" xfId="549" applyFont="1" applyFill="1" applyBorder="1" applyAlignment="1">
      <alignment horizontal="distributed" vertical="center" indent="1"/>
    </xf>
    <xf numFmtId="0" fontId="38" fillId="0" borderId="71" xfId="549" applyFont="1" applyFill="1" applyBorder="1" applyAlignment="1">
      <alignment horizontal="distributed" vertical="center" indent="1"/>
    </xf>
    <xf numFmtId="0" fontId="38" fillId="0" borderId="54" xfId="549" applyFont="1" applyFill="1" applyBorder="1" applyAlignment="1">
      <alignment horizontal="center" vertical="center"/>
    </xf>
    <xf numFmtId="0" fontId="38" fillId="0" borderId="12" xfId="549" applyFont="1" applyFill="1" applyBorder="1" applyAlignment="1">
      <alignment horizontal="center" vertical="center"/>
    </xf>
    <xf numFmtId="0" fontId="38" fillId="0" borderId="60" xfId="549" applyFont="1" applyFill="1" applyBorder="1" applyAlignment="1">
      <alignment horizontal="center" vertical="center"/>
    </xf>
    <xf numFmtId="0" fontId="38" fillId="0" borderId="30" xfId="549" applyFont="1" applyFill="1" applyBorder="1" applyAlignment="1">
      <alignment horizontal="center" vertical="center"/>
    </xf>
    <xf numFmtId="0" fontId="38" fillId="0" borderId="69" xfId="549" applyNumberFormat="1" applyFont="1" applyFill="1" applyBorder="1" applyAlignment="1">
      <alignment horizontal="center" vertical="center"/>
    </xf>
    <xf numFmtId="0" fontId="38" fillId="0" borderId="63" xfId="549" applyNumberFormat="1" applyFont="1" applyFill="1" applyBorder="1" applyAlignment="1">
      <alignment horizontal="center" vertical="center"/>
    </xf>
    <xf numFmtId="0" fontId="38" fillId="0" borderId="157" xfId="549" applyFont="1" applyFill="1" applyBorder="1" applyAlignment="1">
      <alignment horizontal="center" vertical="center"/>
    </xf>
    <xf numFmtId="0" fontId="38" fillId="0" borderId="71" xfId="549" applyFont="1" applyFill="1" applyBorder="1" applyAlignment="1">
      <alignment horizontal="center" vertical="center"/>
    </xf>
    <xf numFmtId="0" fontId="38" fillId="0" borderId="150" xfId="549" applyFont="1" applyFill="1" applyBorder="1" applyAlignment="1">
      <alignment horizontal="center" vertical="center"/>
    </xf>
    <xf numFmtId="0" fontId="38" fillId="0" borderId="88" xfId="549" applyFont="1" applyFill="1" applyBorder="1" applyAlignment="1">
      <alignment horizontal="center" vertical="center"/>
    </xf>
    <xf numFmtId="0" fontId="38" fillId="0" borderId="89" xfId="549" applyFont="1" applyFill="1" applyBorder="1" applyAlignment="1">
      <alignment horizontal="center" vertical="center"/>
    </xf>
    <xf numFmtId="0" fontId="38" fillId="0" borderId="90" xfId="549" applyFont="1" applyFill="1" applyBorder="1" applyAlignment="1">
      <alignment horizontal="center" vertical="center"/>
    </xf>
    <xf numFmtId="0" fontId="38" fillId="0" borderId="29" xfId="549" applyFont="1" applyFill="1" applyBorder="1" applyAlignment="1">
      <alignment horizontal="center" vertical="center"/>
    </xf>
    <xf numFmtId="0" fontId="38" fillId="0" borderId="31" xfId="549" applyFont="1" applyFill="1" applyBorder="1" applyAlignment="1">
      <alignment horizontal="center" vertical="center"/>
    </xf>
    <xf numFmtId="0" fontId="38" fillId="0" borderId="152" xfId="549" applyFont="1" applyFill="1" applyBorder="1" applyAlignment="1">
      <alignment horizontal="distributed" vertical="center" indent="2"/>
    </xf>
    <xf numFmtId="0" fontId="38" fillId="0" borderId="154" xfId="549" applyFont="1" applyFill="1" applyBorder="1" applyAlignment="1">
      <alignment horizontal="distributed" vertical="center" indent="2"/>
    </xf>
    <xf numFmtId="0" fontId="38" fillId="0" borderId="36" xfId="551" applyNumberFormat="1" applyFont="1" applyFill="1" applyBorder="1" applyAlignment="1">
      <alignment horizontal="center" vertical="center"/>
    </xf>
    <xf numFmtId="0" fontId="38" fillId="0" borderId="12" xfId="551" applyNumberFormat="1" applyFont="1" applyFill="1" applyBorder="1" applyAlignment="1">
      <alignment horizontal="center" vertical="center"/>
    </xf>
    <xf numFmtId="0" fontId="38" fillId="0" borderId="29" xfId="551" applyNumberFormat="1" applyFont="1" applyFill="1" applyBorder="1" applyAlignment="1">
      <alignment horizontal="distributed" vertical="center" indent="1"/>
    </xf>
    <xf numFmtId="0" fontId="38" fillId="0" borderId="31" xfId="551" applyNumberFormat="1" applyFont="1" applyFill="1" applyBorder="1" applyAlignment="1">
      <alignment horizontal="distributed" vertical="center" indent="1"/>
    </xf>
    <xf numFmtId="0" fontId="38" fillId="0" borderId="35" xfId="551" applyNumberFormat="1" applyFont="1" applyFill="1" applyBorder="1" applyAlignment="1">
      <alignment horizontal="distributed" vertical="center" indent="1"/>
    </xf>
    <xf numFmtId="0" fontId="38" fillId="0" borderId="34" xfId="551" applyNumberFormat="1" applyFont="1" applyFill="1" applyBorder="1" applyAlignment="1">
      <alignment horizontal="distributed" vertical="center" indent="1"/>
    </xf>
    <xf numFmtId="0" fontId="38" fillId="0" borderId="88" xfId="551" quotePrefix="1" applyNumberFormat="1" applyFont="1" applyFill="1" applyBorder="1" applyAlignment="1">
      <alignment horizontal="distributed" vertical="center" indent="1"/>
    </xf>
    <xf numFmtId="0" fontId="38" fillId="0" borderId="90" xfId="551" quotePrefix="1" applyNumberFormat="1" applyFont="1" applyFill="1" applyBorder="1" applyAlignment="1">
      <alignment horizontal="distributed" vertical="center" indent="1"/>
    </xf>
    <xf numFmtId="0" fontId="38" fillId="0" borderId="29" xfId="551" quotePrefix="1" applyNumberFormat="1" applyFont="1" applyFill="1" applyBorder="1" applyAlignment="1">
      <alignment horizontal="distributed" vertical="center" indent="1"/>
    </xf>
    <xf numFmtId="0" fontId="38" fillId="0" borderId="31" xfId="551" quotePrefix="1" applyNumberFormat="1" applyFont="1" applyFill="1" applyBorder="1" applyAlignment="1">
      <alignment horizontal="distributed" vertical="center" indent="1"/>
    </xf>
    <xf numFmtId="0" fontId="38" fillId="0" borderId="10" xfId="551" quotePrefix="1" applyNumberFormat="1" applyFont="1" applyFill="1" applyBorder="1" applyAlignment="1">
      <alignment horizontal="center" vertical="center"/>
    </xf>
    <xf numFmtId="0" fontId="38" fillId="0" borderId="10" xfId="551" applyNumberFormat="1" applyFont="1" applyFill="1" applyBorder="1" applyAlignment="1">
      <alignment horizontal="center" vertical="center"/>
    </xf>
    <xf numFmtId="0" fontId="316" fillId="0" borderId="0" xfId="9221" quotePrefix="1" applyFont="1" applyAlignment="1">
      <alignment horizontal="center" vertical="center"/>
    </xf>
    <xf numFmtId="0" fontId="316" fillId="0" borderId="0" xfId="9221" applyFont="1" applyAlignment="1">
      <alignment horizontal="center" vertical="center"/>
    </xf>
    <xf numFmtId="0" fontId="316" fillId="0" borderId="0" xfId="9221" applyFont="1" applyAlignment="1">
      <alignment horizontal="distributed" vertical="center"/>
    </xf>
    <xf numFmtId="0" fontId="317" fillId="0" borderId="0" xfId="9221" applyFont="1" applyAlignment="1">
      <alignment horizontal="center" vertical="center"/>
    </xf>
    <xf numFmtId="0" fontId="292" fillId="0" borderId="225" xfId="0" applyNumberFormat="1" applyFont="1" applyBorder="1" applyAlignment="1">
      <alignment horizontal="center" vertical="center"/>
    </xf>
    <xf numFmtId="0" fontId="292" fillId="0" borderId="231" xfId="0" applyNumberFormat="1" applyFont="1" applyBorder="1" applyAlignment="1">
      <alignment horizontal="center" vertical="center"/>
    </xf>
    <xf numFmtId="38" fontId="292" fillId="0" borderId="225" xfId="0" applyNumberFormat="1" applyFont="1" applyBorder="1" applyAlignment="1">
      <alignment horizontal="center" vertical="center"/>
    </xf>
    <xf numFmtId="38" fontId="292" fillId="0" borderId="231" xfId="0" applyNumberFormat="1" applyFont="1" applyBorder="1" applyAlignment="1">
      <alignment horizontal="center" vertical="center"/>
    </xf>
    <xf numFmtId="176" fontId="292" fillId="0" borderId="213" xfId="0" applyNumberFormat="1" applyFont="1" applyBorder="1" applyAlignment="1">
      <alignment horizontal="center" vertical="center"/>
    </xf>
    <xf numFmtId="0" fontId="292" fillId="0" borderId="213" xfId="0" applyFont="1" applyBorder="1" applyAlignment="1">
      <alignment horizontal="center" vertical="center"/>
    </xf>
    <xf numFmtId="38" fontId="292" fillId="0" borderId="213" xfId="0" applyNumberFormat="1" applyFont="1" applyBorder="1" applyAlignment="1">
      <alignment horizontal="distributed" vertical="center" indent="2"/>
    </xf>
    <xf numFmtId="38" fontId="292" fillId="0" borderId="229" xfId="0" applyNumberFormat="1" applyFont="1" applyBorder="1" applyAlignment="1">
      <alignment horizontal="center" vertical="center"/>
    </xf>
    <xf numFmtId="38" fontId="37" fillId="0" borderId="213" xfId="0" applyNumberFormat="1" applyFont="1" applyBorder="1" applyAlignment="1">
      <alignment horizontal="distributed" vertical="center" indent="3"/>
    </xf>
    <xf numFmtId="38" fontId="37" fillId="0" borderId="213" xfId="0" applyNumberFormat="1" applyFont="1" applyBorder="1" applyAlignment="1">
      <alignment horizontal="center" vertical="center"/>
    </xf>
    <xf numFmtId="38" fontId="37" fillId="0" borderId="225" xfId="0" applyNumberFormat="1" applyFont="1" applyBorder="1" applyAlignment="1">
      <alignment horizontal="center" vertical="center"/>
    </xf>
    <xf numFmtId="38" fontId="37" fillId="0" borderId="231" xfId="0" applyNumberFormat="1" applyFont="1" applyBorder="1" applyAlignment="1">
      <alignment horizontal="center" vertical="center"/>
    </xf>
    <xf numFmtId="0" fontId="225" fillId="0" borderId="0" xfId="0" applyFont="1" applyAlignment="1">
      <alignment horizontal="left" vertical="center"/>
    </xf>
    <xf numFmtId="0" fontId="37" fillId="0" borderId="225" xfId="0" applyFont="1" applyBorder="1" applyAlignment="1">
      <alignment horizontal="distributed" vertical="center" indent="2"/>
    </xf>
    <xf numFmtId="0" fontId="37" fillId="0" borderId="229" xfId="0" applyFont="1" applyBorder="1" applyAlignment="1">
      <alignment horizontal="distributed" vertical="center" indent="2"/>
    </xf>
    <xf numFmtId="0" fontId="37" fillId="0" borderId="231" xfId="0" applyFont="1" applyBorder="1" applyAlignment="1">
      <alignment horizontal="distributed" vertical="center" indent="2"/>
    </xf>
    <xf numFmtId="0" fontId="37" fillId="0" borderId="213" xfId="0" applyFont="1" applyBorder="1" applyAlignment="1">
      <alignment horizontal="center" vertical="center"/>
    </xf>
    <xf numFmtId="0" fontId="292" fillId="0" borderId="225" xfId="0" applyFont="1" applyBorder="1" applyAlignment="1">
      <alignment horizontal="distributed" vertical="center" indent="2"/>
    </xf>
    <xf numFmtId="0" fontId="292" fillId="0" borderId="229" xfId="0" applyFont="1" applyBorder="1" applyAlignment="1">
      <alignment horizontal="distributed" vertical="center" indent="2"/>
    </xf>
    <xf numFmtId="0" fontId="292" fillId="0" borderId="231" xfId="0" applyFont="1" applyBorder="1" applyAlignment="1">
      <alignment horizontal="distributed" vertical="center" indent="2"/>
    </xf>
    <xf numFmtId="38" fontId="292" fillId="0" borderId="0" xfId="0" applyNumberFormat="1" applyFont="1" applyBorder="1" applyAlignment="1">
      <alignment horizontal="distributed" vertical="center"/>
    </xf>
    <xf numFmtId="0" fontId="234" fillId="0" borderId="139" xfId="64" applyFont="1" applyBorder="1" applyAlignment="1" applyProtection="1">
      <alignment horizontal="center" vertical="center"/>
      <protection locked="0"/>
    </xf>
    <xf numFmtId="0" fontId="234" fillId="0" borderId="0" xfId="64" applyFont="1" applyBorder="1" applyAlignment="1" applyProtection="1">
      <alignment horizontal="center" vertical="center"/>
      <protection locked="0"/>
    </xf>
    <xf numFmtId="0" fontId="260" fillId="0" borderId="0" xfId="64" quotePrefix="1" applyFont="1" applyBorder="1" applyAlignment="1" applyProtection="1">
      <alignment horizontal="distributed" vertical="center"/>
      <protection locked="0"/>
    </xf>
    <xf numFmtId="0" fontId="319" fillId="0" borderId="139" xfId="64" quotePrefix="1" applyFont="1" applyBorder="1" applyAlignment="1" applyProtection="1">
      <alignment horizontal="distributed" vertical="center" indent="5"/>
      <protection locked="0"/>
    </xf>
    <xf numFmtId="0" fontId="319" fillId="0" borderId="0" xfId="64" applyFont="1" applyBorder="1" applyAlignment="1" applyProtection="1">
      <alignment horizontal="distributed" vertical="center" indent="5"/>
      <protection locked="0"/>
    </xf>
    <xf numFmtId="0" fontId="319" fillId="0" borderId="44" xfId="64" applyFont="1" applyBorder="1" applyAlignment="1" applyProtection="1">
      <alignment horizontal="distributed" vertical="center" indent="5"/>
      <protection locked="0"/>
    </xf>
    <xf numFmtId="0" fontId="158" fillId="0" borderId="0" xfId="64" applyFont="1" applyBorder="1" applyAlignment="1" applyProtection="1">
      <alignment horizontal="distributed" vertical="center"/>
      <protection locked="0"/>
    </xf>
    <xf numFmtId="0" fontId="234" fillId="0" borderId="89" xfId="64" applyFont="1" applyBorder="1" applyAlignment="1" applyProtection="1">
      <alignment horizontal="center" vertical="center"/>
      <protection locked="0"/>
    </xf>
    <xf numFmtId="0" fontId="234" fillId="0" borderId="30" xfId="64" applyFont="1" applyBorder="1" applyAlignment="1" applyProtection="1">
      <alignment horizontal="center" vertical="center"/>
      <protection locked="0"/>
    </xf>
    <xf numFmtId="0" fontId="36" fillId="0" borderId="90" xfId="64" applyFont="1" applyBorder="1" applyAlignment="1" applyProtection="1">
      <alignment horizontal="center" vertical="center"/>
      <protection locked="0"/>
    </xf>
    <xf numFmtId="0" fontId="36" fillId="0" borderId="44" xfId="64" applyFont="1" applyBorder="1" applyAlignment="1" applyProtection="1">
      <alignment horizontal="center" vertical="center"/>
      <protection locked="0"/>
    </xf>
    <xf numFmtId="0" fontId="36" fillId="0" borderId="31" xfId="64" applyFont="1" applyBorder="1" applyAlignment="1" applyProtection="1">
      <alignment horizontal="center" vertical="center"/>
      <protection locked="0"/>
    </xf>
    <xf numFmtId="0" fontId="234" fillId="0" borderId="89" xfId="64" applyFont="1" applyBorder="1" applyAlignment="1">
      <alignment horizontal="center" vertical="center"/>
    </xf>
    <xf numFmtId="0" fontId="234" fillId="0" borderId="0" xfId="64" applyFont="1" applyBorder="1" applyAlignment="1">
      <alignment horizontal="center" vertical="center"/>
    </xf>
    <xf numFmtId="0" fontId="234" fillId="0" borderId="30" xfId="64" applyFont="1" applyBorder="1" applyAlignment="1">
      <alignment horizontal="center" vertical="center"/>
    </xf>
    <xf numFmtId="370" fontId="262" fillId="0" borderId="0" xfId="64" quotePrefix="1" applyNumberFormat="1" applyFont="1" applyFill="1" applyBorder="1" applyAlignment="1">
      <alignment horizontal="left" vertical="center"/>
    </xf>
    <xf numFmtId="189" fontId="249" fillId="0" borderId="0" xfId="64" applyNumberFormat="1" applyFont="1" applyBorder="1" applyAlignment="1" applyProtection="1">
      <alignment horizontal="left" vertical="center"/>
      <protection locked="0"/>
    </xf>
    <xf numFmtId="0" fontId="249" fillId="0" borderId="0" xfId="64" quotePrefix="1" applyFont="1" applyBorder="1" applyAlignment="1" applyProtection="1">
      <alignment horizontal="distributed" vertical="center"/>
      <protection locked="0"/>
    </xf>
    <xf numFmtId="0" fontId="249" fillId="0" borderId="0" xfId="64" applyFont="1" applyBorder="1" applyAlignment="1" applyProtection="1">
      <alignment horizontal="distributed" vertical="center"/>
      <protection locked="0"/>
    </xf>
    <xf numFmtId="0" fontId="107" fillId="0" borderId="174" xfId="9222" applyFont="1" applyFill="1" applyBorder="1" applyAlignment="1">
      <alignment horizontal="distributed" vertical="center" indent="1"/>
    </xf>
    <xf numFmtId="0" fontId="107" fillId="0" borderId="151" xfId="9222" applyFont="1" applyFill="1" applyBorder="1" applyAlignment="1">
      <alignment horizontal="center" vertical="center"/>
    </xf>
    <xf numFmtId="0" fontId="107" fillId="0" borderId="150" xfId="9222" applyFont="1" applyFill="1" applyBorder="1" applyAlignment="1">
      <alignment horizontal="center" vertical="center" wrapText="1"/>
    </xf>
    <xf numFmtId="0" fontId="107" fillId="0" borderId="166" xfId="9222" applyFont="1" applyFill="1" applyBorder="1" applyAlignment="1">
      <alignment horizontal="center" vertical="center"/>
    </xf>
    <xf numFmtId="0" fontId="107" fillId="0" borderId="12" xfId="9222" applyFont="1" applyFill="1" applyBorder="1" applyAlignment="1">
      <alignment horizontal="center" vertical="center"/>
    </xf>
    <xf numFmtId="0" fontId="107" fillId="0" borderId="152" xfId="9222" applyFont="1" applyFill="1" applyBorder="1" applyAlignment="1">
      <alignment horizontal="distributed" vertical="center" indent="1"/>
    </xf>
    <xf numFmtId="0" fontId="107" fillId="0" borderId="154" xfId="9222" applyFont="1" applyFill="1" applyBorder="1" applyAlignment="1">
      <alignment horizontal="distributed" vertical="center" indent="1"/>
    </xf>
    <xf numFmtId="0" fontId="107" fillId="0" borderId="175" xfId="9222" applyFont="1" applyFill="1" applyBorder="1" applyAlignment="1">
      <alignment horizontal="center" vertical="center"/>
    </xf>
    <xf numFmtId="0" fontId="107" fillId="0" borderId="176" xfId="9222" applyFont="1" applyFill="1" applyBorder="1" applyAlignment="1">
      <alignment horizontal="center" vertical="center"/>
    </xf>
    <xf numFmtId="0" fontId="247" fillId="0" borderId="0" xfId="9222" applyFont="1" applyFill="1" applyBorder="1" applyAlignment="1">
      <alignment horizontal="center" vertical="center"/>
    </xf>
    <xf numFmtId="0" fontId="107" fillId="0" borderId="151" xfId="9222" applyFont="1" applyFill="1" applyBorder="1" applyAlignment="1">
      <alignment horizontal="center" vertical="center" shrinkToFit="1"/>
    </xf>
    <xf numFmtId="0" fontId="0" fillId="0" borderId="3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107" fillId="0" borderId="35" xfId="9222" applyFont="1" applyFill="1" applyBorder="1" applyAlignment="1">
      <alignment horizontal="center" vertical="center"/>
    </xf>
    <xf numFmtId="0" fontId="107" fillId="0" borderId="14" xfId="9222" applyFont="1" applyFill="1" applyBorder="1" applyAlignment="1">
      <alignment horizontal="center" vertical="center"/>
    </xf>
    <xf numFmtId="0" fontId="107" fillId="0" borderId="34" xfId="9222" applyFont="1" applyFill="1" applyBorder="1" applyAlignment="1">
      <alignment horizontal="center" vertical="center"/>
    </xf>
    <xf numFmtId="362" fontId="326" fillId="41" borderId="244" xfId="25269" applyNumberFormat="1" applyFill="1" applyBorder="1" applyAlignment="1">
      <alignment horizontal="center" vertical="center"/>
    </xf>
    <xf numFmtId="362" fontId="326" fillId="41" borderId="245" xfId="25269" applyNumberFormat="1" applyFill="1" applyBorder="1" applyAlignment="1">
      <alignment horizontal="center" vertical="center" wrapText="1"/>
    </xf>
    <xf numFmtId="362" fontId="326" fillId="41" borderId="247" xfId="25269" applyNumberFormat="1" applyFill="1" applyBorder="1" applyAlignment="1">
      <alignment horizontal="center" vertical="center" wrapText="1"/>
    </xf>
    <xf numFmtId="362" fontId="326" fillId="41" borderId="243" xfId="25269" applyNumberFormat="1" applyFill="1" applyBorder="1" applyAlignment="1">
      <alignment horizontal="center" vertical="center"/>
    </xf>
    <xf numFmtId="362" fontId="326" fillId="41" borderId="246" xfId="25269" applyNumberFormat="1" applyFill="1" applyBorder="1" applyAlignment="1">
      <alignment horizontal="center" vertical="center"/>
    </xf>
    <xf numFmtId="362" fontId="326" fillId="41" borderId="64" xfId="25269" applyNumberFormat="1" applyFill="1" applyBorder="1" applyAlignment="1">
      <alignment horizontal="center" vertical="center"/>
    </xf>
    <xf numFmtId="0" fontId="0" fillId="0" borderId="151" xfId="0" applyFont="1" applyBorder="1" applyAlignment="1">
      <alignment horizontal="center" vertical="center"/>
    </xf>
    <xf numFmtId="0" fontId="296" fillId="0" borderId="30" xfId="0" applyFont="1" applyFill="1" applyBorder="1" applyAlignment="1">
      <alignment horizontal="center" vertical="center"/>
    </xf>
    <xf numFmtId="0" fontId="107" fillId="0" borderId="32" xfId="0" applyFont="1" applyFill="1" applyBorder="1" applyAlignment="1">
      <alignment horizontal="distributed" vertical="center" indent="1"/>
    </xf>
    <xf numFmtId="0" fontId="107" fillId="0" borderId="169" xfId="0" applyFont="1" applyFill="1" applyBorder="1" applyAlignment="1">
      <alignment horizontal="distributed" vertical="center" indent="1"/>
    </xf>
    <xf numFmtId="0" fontId="107" fillId="0" borderId="37" xfId="0" applyFont="1" applyFill="1" applyBorder="1" applyAlignment="1">
      <alignment horizontal="center" vertical="center"/>
    </xf>
    <xf numFmtId="0" fontId="107" fillId="0" borderId="170" xfId="0" applyFont="1" applyFill="1" applyBorder="1" applyAlignment="1">
      <alignment horizontal="center" vertical="center"/>
    </xf>
    <xf numFmtId="0" fontId="107" fillId="0" borderId="150" xfId="0" applyFont="1" applyFill="1" applyBorder="1" applyAlignment="1">
      <alignment horizontal="center" vertical="center"/>
    </xf>
    <xf numFmtId="0" fontId="107" fillId="0" borderId="12" xfId="0" applyFont="1" applyFill="1" applyBorder="1" applyAlignment="1">
      <alignment horizontal="center" vertical="center"/>
    </xf>
    <xf numFmtId="0" fontId="107" fillId="0" borderId="33" xfId="0" applyFont="1" applyFill="1" applyBorder="1" applyAlignment="1">
      <alignment horizontal="center" vertical="center"/>
    </xf>
    <xf numFmtId="0" fontId="107" fillId="0" borderId="46" xfId="0" applyFont="1" applyFill="1" applyBorder="1" applyAlignment="1">
      <alignment horizontal="center" vertical="center"/>
    </xf>
    <xf numFmtId="0" fontId="107" fillId="0" borderId="170" xfId="0" applyFont="1" applyFill="1" applyBorder="1" applyAlignment="1">
      <alignment vertical="center"/>
    </xf>
    <xf numFmtId="0" fontId="0" fillId="0" borderId="174" xfId="0" applyBorder="1" applyAlignment="1">
      <alignment horizontal="distributed" vertical="center" indent="1"/>
    </xf>
    <xf numFmtId="0" fontId="0" fillId="0" borderId="174" xfId="0" applyBorder="1" applyAlignment="1">
      <alignment horizontal="center" vertical="center"/>
    </xf>
    <xf numFmtId="0" fontId="289" fillId="0" borderId="174" xfId="0" applyFont="1" applyBorder="1" applyAlignment="1">
      <alignment horizontal="center" vertical="center"/>
    </xf>
    <xf numFmtId="0" fontId="238" fillId="0" borderId="152" xfId="0" applyFont="1" applyBorder="1" applyAlignment="1">
      <alignment horizontal="center" vertical="center"/>
    </xf>
    <xf numFmtId="0" fontId="238" fillId="0" borderId="153" xfId="0" applyFont="1" applyBorder="1" applyAlignment="1">
      <alignment horizontal="center" vertical="center"/>
    </xf>
    <xf numFmtId="0" fontId="238" fillId="0" borderId="154" xfId="0" applyFont="1" applyBorder="1" applyAlignment="1">
      <alignment horizontal="center" vertical="center"/>
    </xf>
    <xf numFmtId="0" fontId="226" fillId="0" borderId="128" xfId="9211" applyFont="1" applyBorder="1" applyAlignment="1">
      <alignment horizontal="center" vertical="center" wrapText="1"/>
    </xf>
    <xf numFmtId="0" fontId="226" fillId="0" borderId="127" xfId="9211" applyFont="1" applyBorder="1" applyAlignment="1">
      <alignment horizontal="center" vertical="center" wrapText="1"/>
    </xf>
    <xf numFmtId="0" fontId="226" fillId="0" borderId="129" xfId="9211" applyFont="1" applyBorder="1" applyAlignment="1">
      <alignment horizontal="justify" vertical="center" wrapText="1"/>
    </xf>
    <xf numFmtId="0" fontId="226" fillId="0" borderId="135" xfId="9211" applyFont="1" applyBorder="1" applyAlignment="1">
      <alignment horizontal="justify" vertical="center" wrapText="1"/>
    </xf>
    <xf numFmtId="0" fontId="38" fillId="0" borderId="109" xfId="9211" applyFont="1" applyBorder="1" applyAlignment="1">
      <alignment vertical="center" wrapText="1"/>
    </xf>
    <xf numFmtId="0" fontId="38" fillId="0" borderId="111" xfId="9211" applyFont="1" applyBorder="1" applyAlignment="1">
      <alignment vertical="center" wrapText="1"/>
    </xf>
    <xf numFmtId="0" fontId="226" fillId="0" borderId="134" xfId="9211" applyFont="1" applyBorder="1" applyAlignment="1">
      <alignment horizontal="center" vertical="center" wrapText="1"/>
    </xf>
    <xf numFmtId="0" fontId="226" fillId="0" borderId="111" xfId="9211" applyFont="1" applyBorder="1" applyAlignment="1">
      <alignment horizontal="center" vertical="center" wrapText="1"/>
    </xf>
    <xf numFmtId="0" fontId="226" fillId="0" borderId="121" xfId="9211" applyFont="1" applyBorder="1" applyAlignment="1">
      <alignment horizontal="center" vertical="center" wrapText="1"/>
    </xf>
    <xf numFmtId="0" fontId="226" fillId="0" borderId="122" xfId="9211" applyFont="1" applyBorder="1" applyAlignment="1">
      <alignment horizontal="center" vertical="center" wrapText="1"/>
    </xf>
    <xf numFmtId="0" fontId="225" fillId="0" borderId="123" xfId="9211" applyFont="1" applyBorder="1" applyAlignment="1">
      <alignment horizontal="center" vertical="center" wrapText="1"/>
    </xf>
    <xf numFmtId="0" fontId="225" fillId="0" borderId="137" xfId="9211" applyFont="1" applyBorder="1" applyAlignment="1">
      <alignment horizontal="center" vertical="center" wrapText="1"/>
    </xf>
    <xf numFmtId="0" fontId="226" fillId="0" borderId="126" xfId="9211" applyFont="1" applyBorder="1" applyAlignment="1">
      <alignment horizontal="center" vertical="center" wrapText="1"/>
    </xf>
    <xf numFmtId="0" fontId="226" fillId="0" borderId="109" xfId="9211" applyFont="1" applyBorder="1" applyAlignment="1">
      <alignment horizontal="center" vertical="center" wrapText="1"/>
    </xf>
    <xf numFmtId="0" fontId="226" fillId="0" borderId="131" xfId="9211" applyFont="1" applyBorder="1" applyAlignment="1">
      <alignment horizontal="center" vertical="center" wrapText="1"/>
    </xf>
    <xf numFmtId="0" fontId="38" fillId="0" borderId="121" xfId="9211" applyFont="1" applyBorder="1" applyAlignment="1">
      <alignment vertical="center" wrapText="1"/>
    </xf>
    <xf numFmtId="0" fontId="38" fillId="0" borderId="122" xfId="9211" applyFont="1" applyBorder="1" applyAlignment="1">
      <alignment vertical="center" wrapText="1"/>
    </xf>
    <xf numFmtId="0" fontId="226" fillId="0" borderId="123" xfId="9211" applyFont="1" applyBorder="1" applyAlignment="1">
      <alignment horizontal="center" vertical="center" wrapText="1"/>
    </xf>
    <xf numFmtId="0" fontId="226" fillId="0" borderId="125" xfId="9211" applyFont="1" applyBorder="1" applyAlignment="1">
      <alignment horizontal="center" vertical="center" wrapText="1"/>
    </xf>
    <xf numFmtId="0" fontId="226" fillId="0" borderId="124" xfId="9211" applyFont="1" applyBorder="1" applyAlignment="1">
      <alignment horizontal="center" vertical="center" wrapText="1"/>
    </xf>
    <xf numFmtId="0" fontId="226" fillId="0" borderId="119" xfId="9211" applyFont="1" applyBorder="1" applyAlignment="1">
      <alignment horizontal="center" vertical="center" wrapText="1"/>
    </xf>
    <xf numFmtId="0" fontId="226" fillId="0" borderId="120" xfId="9211" applyFont="1" applyBorder="1" applyAlignment="1">
      <alignment horizontal="center" vertical="center" wrapText="1"/>
    </xf>
    <xf numFmtId="0" fontId="253" fillId="0" borderId="35" xfId="11121" applyFont="1" applyBorder="1" applyAlignment="1">
      <alignment horizontal="center" vertical="center"/>
    </xf>
    <xf numFmtId="0" fontId="253" fillId="0" borderId="34" xfId="11121" applyFont="1" applyBorder="1" applyAlignment="1">
      <alignment horizontal="center" vertical="center"/>
    </xf>
    <xf numFmtId="0" fontId="226" fillId="0" borderId="118" xfId="9211" applyFont="1" applyBorder="1" applyAlignment="1">
      <alignment horizontal="center" vertical="center" wrapText="1"/>
    </xf>
    <xf numFmtId="0" fontId="226" fillId="0" borderId="114" xfId="9211" applyFont="1" applyBorder="1" applyAlignment="1">
      <alignment horizontal="center" vertical="center" wrapText="1"/>
    </xf>
    <xf numFmtId="0" fontId="226" fillId="0" borderId="115" xfId="9211" applyFont="1" applyBorder="1" applyAlignment="1">
      <alignment horizontal="center" vertical="center" wrapText="1"/>
    </xf>
    <xf numFmtId="0" fontId="227" fillId="0" borderId="124" xfId="9211" applyFont="1" applyBorder="1" applyAlignment="1">
      <alignment horizontal="center" vertical="center" wrapText="1"/>
    </xf>
    <xf numFmtId="0" fontId="227" fillId="0" borderId="119" xfId="9211" applyFont="1" applyBorder="1" applyAlignment="1">
      <alignment horizontal="center" vertical="center" wrapText="1"/>
    </xf>
    <xf numFmtId="0" fontId="227" fillId="0" borderId="120" xfId="9211" applyFont="1" applyBorder="1" applyAlignment="1">
      <alignment horizontal="center" vertical="center" wrapText="1"/>
    </xf>
    <xf numFmtId="0" fontId="226" fillId="0" borderId="97" xfId="9211" applyFont="1" applyBorder="1" applyAlignment="1">
      <alignment horizontal="center" vertical="center" wrapText="1"/>
    </xf>
    <xf numFmtId="0" fontId="226" fillId="0" borderId="98" xfId="9211" applyFont="1" applyBorder="1" applyAlignment="1">
      <alignment horizontal="center" vertical="center" wrapText="1"/>
    </xf>
    <xf numFmtId="0" fontId="226" fillId="0" borderId="105" xfId="9211" applyFont="1" applyBorder="1" applyAlignment="1">
      <alignment horizontal="center" vertical="center" wrapText="1"/>
    </xf>
    <xf numFmtId="0" fontId="226" fillId="0" borderId="106" xfId="9211" applyFont="1" applyBorder="1" applyAlignment="1">
      <alignment horizontal="center" vertical="center" wrapText="1"/>
    </xf>
    <xf numFmtId="0" fontId="226" fillId="0" borderId="99" xfId="9211" applyFont="1" applyBorder="1" applyAlignment="1">
      <alignment horizontal="center" vertical="center" wrapText="1"/>
    </xf>
    <xf numFmtId="0" fontId="226" fillId="0" borderId="107" xfId="9211" applyFont="1" applyBorder="1" applyAlignment="1">
      <alignment horizontal="center" vertical="center" wrapText="1"/>
    </xf>
    <xf numFmtId="0" fontId="226" fillId="40" borderId="97" xfId="9211" applyFont="1" applyFill="1" applyBorder="1" applyAlignment="1">
      <alignment horizontal="center" vertical="center" wrapText="1"/>
    </xf>
    <xf numFmtId="0" fontId="226" fillId="40" borderId="101" xfId="9211" applyFont="1" applyFill="1" applyBorder="1" applyAlignment="1">
      <alignment horizontal="center" vertical="center" wrapText="1"/>
    </xf>
    <xf numFmtId="0" fontId="226" fillId="40" borderId="98" xfId="9211" applyFont="1" applyFill="1" applyBorder="1" applyAlignment="1">
      <alignment horizontal="center" vertical="center" wrapText="1"/>
    </xf>
    <xf numFmtId="0" fontId="226" fillId="40" borderId="102" xfId="9211" applyFont="1" applyFill="1" applyBorder="1" applyAlignment="1">
      <alignment horizontal="center" vertical="center" wrapText="1"/>
    </xf>
    <xf numFmtId="0" fontId="226" fillId="40" borderId="103" xfId="9211" applyFont="1" applyFill="1" applyBorder="1" applyAlignment="1">
      <alignment horizontal="center" vertical="center" wrapText="1"/>
    </xf>
    <xf numFmtId="0" fontId="226" fillId="40" borderId="104" xfId="9211" applyFont="1" applyFill="1" applyBorder="1" applyAlignment="1">
      <alignment horizontal="center" vertical="center" wrapText="1"/>
    </xf>
    <xf numFmtId="0" fontId="226" fillId="40" borderId="109" xfId="9211" applyFont="1" applyFill="1" applyBorder="1" applyAlignment="1">
      <alignment horizontal="center" vertical="center" wrapText="1"/>
    </xf>
    <xf numFmtId="0" fontId="226" fillId="40" borderId="110" xfId="9211" applyFont="1" applyFill="1" applyBorder="1" applyAlignment="1">
      <alignment horizontal="center" vertical="center" wrapText="1"/>
    </xf>
    <xf numFmtId="0" fontId="226" fillId="40" borderId="111" xfId="9211" applyFont="1" applyFill="1" applyBorder="1" applyAlignment="1">
      <alignment horizontal="center" vertical="center" wrapText="1"/>
    </xf>
    <xf numFmtId="0" fontId="226" fillId="0" borderId="132" xfId="9211" applyFont="1" applyBorder="1" applyAlignment="1">
      <alignment horizontal="justify" vertical="center" wrapText="1"/>
    </xf>
    <xf numFmtId="0" fontId="226" fillId="0" borderId="129" xfId="9211" applyFont="1" applyBorder="1" applyAlignment="1">
      <alignment horizontal="center" vertical="center" wrapText="1"/>
    </xf>
    <xf numFmtId="0" fontId="226" fillId="0" borderId="132" xfId="9211" applyFont="1" applyBorder="1" applyAlignment="1">
      <alignment horizontal="center" vertical="center" wrapText="1"/>
    </xf>
    <xf numFmtId="0" fontId="226" fillId="0" borderId="135" xfId="9211" applyFont="1" applyBorder="1" applyAlignment="1">
      <alignment horizontal="center" vertical="center" wrapText="1"/>
    </xf>
    <xf numFmtId="0" fontId="226" fillId="0" borderId="130" xfId="9211" applyFont="1" applyBorder="1" applyAlignment="1">
      <alignment horizontal="center" vertical="center" wrapText="1"/>
    </xf>
    <xf numFmtId="0" fontId="226" fillId="0" borderId="133" xfId="9211" applyFont="1" applyBorder="1" applyAlignment="1">
      <alignment horizontal="center" vertical="center" wrapText="1"/>
    </xf>
    <xf numFmtId="0" fontId="226" fillId="0" borderId="136" xfId="9211" applyFont="1" applyBorder="1" applyAlignment="1">
      <alignment horizontal="center" vertical="center" wrapText="1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7" fillId="0" borderId="88" xfId="9222" applyFont="1" applyFill="1" applyBorder="1" applyAlignment="1">
      <alignment horizontal="center" vertical="center"/>
    </xf>
    <xf numFmtId="0" fontId="107" fillId="0" borderId="90" xfId="9222" applyFont="1" applyFill="1" applyBorder="1" applyAlignment="1">
      <alignment horizontal="center" vertical="center"/>
    </xf>
    <xf numFmtId="0" fontId="233" fillId="0" borderId="0" xfId="62" applyFont="1" applyFill="1" applyAlignment="1">
      <alignment horizontal="left" vertical="center"/>
    </xf>
    <xf numFmtId="0" fontId="107" fillId="0" borderId="88" xfId="62" applyFont="1" applyFill="1" applyBorder="1" applyAlignment="1">
      <alignment horizontal="center" vertical="center"/>
    </xf>
    <xf numFmtId="0" fontId="107" fillId="0" borderId="29" xfId="62" applyFont="1" applyFill="1" applyBorder="1" applyAlignment="1">
      <alignment horizontal="center" vertical="center"/>
    </xf>
    <xf numFmtId="0" fontId="107" fillId="0" borderId="35" xfId="62" applyFont="1" applyFill="1" applyBorder="1" applyAlignment="1">
      <alignment horizontal="center" vertical="center"/>
    </xf>
    <xf numFmtId="0" fontId="107" fillId="0" borderId="34" xfId="62" applyFont="1" applyFill="1" applyBorder="1" applyAlignment="1">
      <alignment horizontal="center" vertical="center"/>
    </xf>
    <xf numFmtId="0" fontId="107" fillId="0" borderId="14" xfId="62" applyFont="1" applyFill="1" applyBorder="1" applyAlignment="1">
      <alignment horizontal="center" vertical="center"/>
    </xf>
    <xf numFmtId="0" fontId="107" fillId="0" borderId="90" xfId="62" applyFont="1" applyFill="1" applyBorder="1" applyAlignment="1">
      <alignment horizontal="center" vertical="center"/>
    </xf>
    <xf numFmtId="0" fontId="107" fillId="0" borderId="31" xfId="62" applyFont="1" applyFill="1" applyBorder="1" applyAlignment="1">
      <alignment horizontal="center" vertical="center"/>
    </xf>
    <xf numFmtId="0" fontId="107" fillId="0" borderId="36" xfId="62" applyFont="1" applyFill="1" applyBorder="1" applyAlignment="1">
      <alignment horizontal="center" vertical="center"/>
    </xf>
    <xf numFmtId="0" fontId="107" fillId="0" borderId="12" xfId="62" applyFont="1" applyFill="1" applyBorder="1" applyAlignment="1">
      <alignment horizontal="center" vertical="center"/>
    </xf>
    <xf numFmtId="0" fontId="107" fillId="0" borderId="26" xfId="62" applyFont="1" applyFill="1" applyBorder="1" applyAlignment="1">
      <alignment horizontal="left" vertical="center"/>
    </xf>
    <xf numFmtId="0" fontId="107" fillId="0" borderId="27" xfId="62" applyFont="1" applyFill="1" applyBorder="1" applyAlignment="1">
      <alignment horizontal="left" vertical="center"/>
    </xf>
    <xf numFmtId="0" fontId="107" fillId="0" borderId="28" xfId="62" applyFont="1" applyFill="1" applyBorder="1" applyAlignment="1">
      <alignment horizontal="left" vertical="center"/>
    </xf>
    <xf numFmtId="0" fontId="107" fillId="0" borderId="29" xfId="62" applyFont="1" applyFill="1" applyBorder="1" applyAlignment="1">
      <alignment horizontal="left" vertical="center"/>
    </xf>
    <xf numFmtId="0" fontId="107" fillId="0" borderId="30" xfId="62" applyFont="1" applyFill="1" applyBorder="1" applyAlignment="1">
      <alignment horizontal="left" vertical="center"/>
    </xf>
    <xf numFmtId="0" fontId="107" fillId="0" borderId="31" xfId="62" applyFont="1" applyFill="1" applyBorder="1" applyAlignment="1">
      <alignment horizontal="left" vertical="center"/>
    </xf>
    <xf numFmtId="0" fontId="107" fillId="0" borderId="11" xfId="62" applyFont="1" applyFill="1" applyBorder="1" applyAlignment="1">
      <alignment horizontal="center" vertical="center"/>
    </xf>
    <xf numFmtId="0" fontId="250" fillId="0" borderId="36" xfId="62" applyFont="1" applyFill="1" applyBorder="1" applyAlignment="1">
      <alignment horizontal="center" vertical="center"/>
    </xf>
    <xf numFmtId="0" fontId="250" fillId="0" borderId="12" xfId="62" applyFont="1" applyFill="1" applyBorder="1" applyAlignment="1">
      <alignment horizontal="center" vertical="center"/>
    </xf>
    <xf numFmtId="0" fontId="107" fillId="0" borderId="36" xfId="62" applyFont="1" applyFill="1" applyBorder="1" applyAlignment="1">
      <alignment horizontal="center" vertical="center" shrinkToFit="1"/>
    </xf>
    <xf numFmtId="0" fontId="107" fillId="0" borderId="12" xfId="62" applyFont="1" applyFill="1" applyBorder="1" applyAlignment="1">
      <alignment horizontal="center" vertical="center" shrinkToFit="1"/>
    </xf>
    <xf numFmtId="0" fontId="38" fillId="0" borderId="35" xfId="9222" applyFont="1" applyFill="1" applyBorder="1" applyAlignment="1">
      <alignment horizontal="left" vertical="center"/>
    </xf>
    <xf numFmtId="0" fontId="38" fillId="0" borderId="14" xfId="9222" applyFont="1" applyFill="1" applyBorder="1" applyAlignment="1">
      <alignment horizontal="left" vertical="center"/>
    </xf>
    <xf numFmtId="0" fontId="250" fillId="0" borderId="35" xfId="9222" applyFont="1" applyFill="1" applyBorder="1" applyAlignment="1">
      <alignment horizontal="center" vertical="center"/>
    </xf>
    <xf numFmtId="0" fontId="250" fillId="0" borderId="34" xfId="9222" applyFont="1" applyFill="1" applyBorder="1" applyAlignment="1">
      <alignment horizontal="center" vertical="center"/>
    </xf>
    <xf numFmtId="0" fontId="265" fillId="0" borderId="35" xfId="9222" applyFont="1" applyFill="1" applyBorder="1" applyAlignment="1">
      <alignment horizontal="center" vertical="center"/>
    </xf>
    <xf numFmtId="0" fontId="265" fillId="0" borderId="14" xfId="9222" applyFont="1" applyFill="1" applyBorder="1" applyAlignment="1">
      <alignment horizontal="center" vertical="center"/>
    </xf>
    <xf numFmtId="0" fontId="107" fillId="0" borderId="35" xfId="9222" applyFont="1" applyFill="1" applyBorder="1" applyAlignment="1">
      <alignment horizontal="left" vertical="center"/>
    </xf>
    <xf numFmtId="0" fontId="107" fillId="0" borderId="14" xfId="9222" applyFont="1" applyFill="1" applyBorder="1" applyAlignment="1">
      <alignment horizontal="left" vertical="center"/>
    </xf>
    <xf numFmtId="197" fontId="107" fillId="0" borderId="225" xfId="5791" applyNumberFormat="1" applyFont="1" applyFill="1" applyBorder="1" applyAlignment="1">
      <alignment horizontal="left" vertical="center"/>
    </xf>
    <xf numFmtId="197" fontId="107" fillId="0" borderId="231" xfId="5791" applyNumberFormat="1" applyFont="1" applyFill="1" applyBorder="1" applyAlignment="1">
      <alignment horizontal="left" vertical="center"/>
    </xf>
    <xf numFmtId="0" fontId="238" fillId="0" borderId="35" xfId="9222" applyFont="1" applyFill="1" applyBorder="1" applyAlignment="1">
      <alignment horizontal="center" vertical="center"/>
    </xf>
    <xf numFmtId="0" fontId="238" fillId="0" borderId="14" xfId="9222" applyFont="1" applyFill="1" applyBorder="1" applyAlignment="1">
      <alignment horizontal="center" vertical="center"/>
    </xf>
    <xf numFmtId="0" fontId="238" fillId="0" borderId="34" xfId="9222" applyFont="1" applyFill="1" applyBorder="1" applyAlignment="1">
      <alignment horizontal="center" vertical="center"/>
    </xf>
    <xf numFmtId="0" fontId="265" fillId="0" borderId="34" xfId="9222" applyFont="1" applyFill="1" applyBorder="1" applyAlignment="1">
      <alignment horizontal="center" vertical="center"/>
    </xf>
    <xf numFmtId="0" fontId="38" fillId="0" borderId="89" xfId="9222" applyFont="1" applyFill="1" applyBorder="1" applyAlignment="1">
      <alignment horizontal="left" vertical="center"/>
    </xf>
    <xf numFmtId="0" fontId="233" fillId="0" borderId="0" xfId="58" applyFont="1" applyFill="1" applyBorder="1" applyAlignment="1">
      <alignment horizontal="left" vertical="center"/>
    </xf>
    <xf numFmtId="0" fontId="0" fillId="0" borderId="152" xfId="0" applyFont="1" applyBorder="1" applyAlignment="1">
      <alignment horizontal="center" vertical="center"/>
    </xf>
    <xf numFmtId="0" fontId="0" fillId="0" borderId="154" xfId="0" applyFont="1" applyBorder="1" applyAlignment="1">
      <alignment horizontal="center" vertical="center"/>
    </xf>
    <xf numFmtId="0" fontId="255" fillId="0" borderId="30" xfId="0" applyFont="1" applyBorder="1" applyAlignment="1">
      <alignment horizontal="center" vertical="center"/>
    </xf>
    <xf numFmtId="0" fontId="238" fillId="0" borderId="175" xfId="0" applyFont="1" applyBorder="1" applyAlignment="1">
      <alignment horizontal="center" vertical="center"/>
    </xf>
    <xf numFmtId="0" fontId="238" fillId="0" borderId="176" xfId="0" applyFont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76" xfId="0" applyBorder="1" applyAlignment="1">
      <alignment horizontal="center" vertical="center"/>
    </xf>
    <xf numFmtId="0" fontId="258" fillId="0" borderId="0" xfId="0" applyFont="1" applyAlignment="1">
      <alignment horizontal="center" vertical="center"/>
    </xf>
    <xf numFmtId="182" fontId="0" fillId="0" borderId="151" xfId="65" applyNumberFormat="1" applyFont="1" applyBorder="1" applyAlignment="1">
      <alignment horizontal="center" vertical="center"/>
    </xf>
    <xf numFmtId="0" fontId="250" fillId="0" borderId="150" xfId="11121" applyFont="1" applyFill="1" applyBorder="1" applyAlignment="1">
      <alignment horizontal="center" vertical="center"/>
    </xf>
    <xf numFmtId="0" fontId="250" fillId="0" borderId="12" xfId="11121" applyFont="1" applyFill="1" applyBorder="1" applyAlignment="1">
      <alignment horizontal="center" vertical="center"/>
    </xf>
    <xf numFmtId="0" fontId="107" fillId="0" borderId="150" xfId="11121" applyFont="1" applyFill="1" applyBorder="1" applyAlignment="1">
      <alignment horizontal="distributed" vertical="center"/>
    </xf>
    <xf numFmtId="0" fontId="107" fillId="0" borderId="12" xfId="11121" applyFont="1" applyFill="1" applyBorder="1" applyAlignment="1">
      <alignment horizontal="distributed" vertical="center"/>
    </xf>
    <xf numFmtId="0" fontId="107" fillId="0" borderId="152" xfId="11121" applyFont="1" applyFill="1" applyBorder="1" applyAlignment="1">
      <alignment horizontal="center" vertical="center"/>
    </xf>
    <xf numFmtId="0" fontId="107" fillId="0" borderId="153" xfId="11121" applyFont="1" applyFill="1" applyBorder="1" applyAlignment="1">
      <alignment horizontal="center" vertical="center"/>
    </xf>
    <xf numFmtId="0" fontId="107" fillId="0" borderId="154" xfId="11121" applyFont="1" applyFill="1" applyBorder="1" applyAlignment="1">
      <alignment horizontal="center" vertical="center"/>
    </xf>
    <xf numFmtId="0" fontId="250" fillId="0" borderId="88" xfId="11121" applyFont="1" applyFill="1" applyBorder="1" applyAlignment="1">
      <alignment horizontal="center" vertical="center"/>
    </xf>
    <xf numFmtId="0" fontId="250" fillId="0" borderId="89" xfId="11121" applyFont="1" applyFill="1" applyBorder="1" applyAlignment="1">
      <alignment horizontal="center" vertical="center"/>
    </xf>
    <xf numFmtId="0" fontId="250" fillId="0" borderId="90" xfId="11121" applyFont="1" applyFill="1" applyBorder="1" applyAlignment="1">
      <alignment horizontal="center" vertical="center"/>
    </xf>
    <xf numFmtId="0" fontId="250" fillId="0" borderId="29" xfId="11121" applyFont="1" applyFill="1" applyBorder="1" applyAlignment="1">
      <alignment horizontal="center" vertical="center"/>
    </xf>
    <xf numFmtId="0" fontId="250" fillId="0" borderId="30" xfId="11121" applyFont="1" applyFill="1" applyBorder="1" applyAlignment="1">
      <alignment horizontal="center" vertical="center"/>
    </xf>
    <xf numFmtId="0" fontId="250" fillId="0" borderId="31" xfId="11121" applyFont="1" applyFill="1" applyBorder="1" applyAlignment="1">
      <alignment horizontal="center" vertical="center"/>
    </xf>
    <xf numFmtId="0" fontId="250" fillId="0" borderId="150" xfId="11121" applyFont="1" applyFill="1" applyBorder="1" applyAlignment="1">
      <alignment horizontal="distributed" vertical="center"/>
    </xf>
    <xf numFmtId="0" fontId="250" fillId="0" borderId="12" xfId="11121" applyFont="1" applyFill="1" applyBorder="1" applyAlignment="1">
      <alignment horizontal="distributed" vertical="center"/>
    </xf>
    <xf numFmtId="0" fontId="0" fillId="0" borderId="12" xfId="0" applyFont="1" applyBorder="1" applyAlignment="1">
      <alignment horizontal="center" vertical="center"/>
    </xf>
    <xf numFmtId="0" fontId="0" fillId="0" borderId="150" xfId="0" applyFont="1" applyBorder="1" applyAlignment="1">
      <alignment horizontal="center" vertical="center"/>
    </xf>
    <xf numFmtId="0" fontId="0" fillId="0" borderId="88" xfId="0" quotePrefix="1" applyFont="1" applyBorder="1" applyAlignment="1">
      <alignment horizontal="left" vertical="center"/>
    </xf>
    <xf numFmtId="0" fontId="0" fillId="0" borderId="90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31" xfId="0" applyFont="1" applyBorder="1" applyAlignment="1">
      <alignment horizontal="left" vertical="center"/>
    </xf>
    <xf numFmtId="0" fontId="0" fillId="0" borderId="151" xfId="0" applyFont="1" applyBorder="1" applyAlignment="1">
      <alignment horizontal="left" vertical="center"/>
    </xf>
    <xf numFmtId="0" fontId="0" fillId="0" borderId="151" xfId="0" applyFont="1" applyBorder="1" applyAlignment="1">
      <alignment horizontal="distributed" vertical="center" indent="1"/>
    </xf>
    <xf numFmtId="0" fontId="0" fillId="0" borderId="139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0" fillId="0" borderId="88" xfId="0" applyFont="1" applyBorder="1" applyAlignment="1">
      <alignment horizontal="left" vertical="center"/>
    </xf>
    <xf numFmtId="0" fontId="0" fillId="0" borderId="88" xfId="0" quotePrefix="1" applyFont="1" applyBorder="1" applyAlignment="1">
      <alignment horizontal="left" vertical="center" wrapText="1"/>
    </xf>
    <xf numFmtId="0" fontId="0" fillId="0" borderId="16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50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left" vertical="center"/>
    </xf>
    <xf numFmtId="0" fontId="0" fillId="0" borderId="88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90" xfId="0" quotePrefix="1" applyFont="1" applyBorder="1" applyAlignment="1">
      <alignment horizontal="left" vertical="center"/>
    </xf>
    <xf numFmtId="0" fontId="0" fillId="0" borderId="29" xfId="0" quotePrefix="1" applyFont="1" applyBorder="1" applyAlignment="1">
      <alignment horizontal="left" vertical="center"/>
    </xf>
    <xf numFmtId="0" fontId="0" fillId="0" borderId="31" xfId="0" quotePrefix="1" applyFont="1" applyBorder="1" applyAlignment="1">
      <alignment horizontal="left" vertical="center"/>
    </xf>
    <xf numFmtId="0" fontId="0" fillId="0" borderId="150" xfId="0" applyFont="1" applyBorder="1" applyAlignment="1">
      <alignment horizontal="distributed" vertical="center" indent="1"/>
    </xf>
    <xf numFmtId="0" fontId="0" fillId="0" borderId="12" xfId="0" applyFont="1" applyBorder="1" applyAlignment="1">
      <alignment horizontal="distributed" vertical="center" indent="1"/>
    </xf>
    <xf numFmtId="0" fontId="0" fillId="0" borderId="166" xfId="0" applyFont="1" applyBorder="1" applyAlignment="1">
      <alignment horizontal="distributed" vertical="center" indent="1"/>
    </xf>
    <xf numFmtId="0" fontId="0" fillId="0" borderId="152" xfId="0" applyFont="1" applyBorder="1" applyAlignment="1">
      <alignment horizontal="left" vertical="center"/>
    </xf>
    <xf numFmtId="0" fontId="0" fillId="0" borderId="154" xfId="0" applyFont="1" applyBorder="1" applyAlignment="1">
      <alignment horizontal="left" vertical="center"/>
    </xf>
    <xf numFmtId="0" fontId="0" fillId="0" borderId="175" xfId="0" applyBorder="1" applyAlignment="1">
      <alignment horizontal="distributed" vertical="center" indent="1"/>
    </xf>
    <xf numFmtId="0" fontId="0" fillId="0" borderId="176" xfId="0" applyBorder="1" applyAlignment="1">
      <alignment horizontal="distributed" vertical="center" indent="1"/>
    </xf>
    <xf numFmtId="0" fontId="0" fillId="0" borderId="174" xfId="0" applyFont="1" applyBorder="1" applyAlignment="1">
      <alignment horizontal="center" vertical="center" wrapText="1"/>
    </xf>
    <xf numFmtId="0" fontId="0" fillId="0" borderId="174" xfId="0" applyFont="1" applyBorder="1" applyAlignment="1">
      <alignment horizontal="center" vertical="center"/>
    </xf>
    <xf numFmtId="0" fontId="0" fillId="0" borderId="150" xfId="0" applyBorder="1" applyAlignment="1">
      <alignment horizontal="distributed" vertical="center" indent="1"/>
    </xf>
    <xf numFmtId="0" fontId="0" fillId="0" borderId="12" xfId="0" applyBorder="1" applyAlignment="1">
      <alignment horizontal="distributed" vertical="center" indent="1"/>
    </xf>
    <xf numFmtId="0" fontId="228" fillId="0" borderId="175" xfId="0" applyFont="1" applyBorder="1" applyAlignment="1">
      <alignment horizontal="center" vertical="center"/>
    </xf>
    <xf numFmtId="0" fontId="228" fillId="0" borderId="176" xfId="0" applyFont="1" applyBorder="1" applyAlignment="1">
      <alignment horizontal="center" vertical="center"/>
    </xf>
    <xf numFmtId="0" fontId="0" fillId="0" borderId="174" xfId="0" applyBorder="1" applyAlignment="1">
      <alignment horizontal="left" vertical="center" indent="3"/>
    </xf>
    <xf numFmtId="0" fontId="228" fillId="0" borderId="174" xfId="0" applyFont="1" applyBorder="1" applyAlignment="1">
      <alignment horizontal="center" vertical="center"/>
    </xf>
    <xf numFmtId="0" fontId="37" fillId="0" borderId="0" xfId="2033" applyFont="1" applyBorder="1" applyAlignment="1">
      <alignment horizontal="distributed" vertical="center" indent="1"/>
    </xf>
    <xf numFmtId="0" fontId="38" fillId="0" borderId="150" xfId="2038" applyFont="1" applyFill="1" applyBorder="1" applyAlignment="1">
      <alignment horizontal="center" vertical="center" wrapText="1" shrinkToFit="1"/>
    </xf>
    <xf numFmtId="0" fontId="38" fillId="0" borderId="166" xfId="2038" applyFont="1" applyFill="1" applyBorder="1" applyAlignment="1">
      <alignment horizontal="center" vertical="center" wrapText="1" shrinkToFit="1"/>
    </xf>
    <xf numFmtId="0" fontId="38" fillId="0" borderId="12" xfId="2038" applyFont="1" applyFill="1" applyBorder="1" applyAlignment="1">
      <alignment horizontal="center" vertical="center" wrapText="1" shrinkToFit="1"/>
    </xf>
    <xf numFmtId="0" fontId="233" fillId="0" borderId="0" xfId="2038" applyFont="1" applyFill="1" applyBorder="1" applyAlignment="1">
      <alignment horizontal="center" vertical="center"/>
    </xf>
    <xf numFmtId="0" fontId="38" fillId="0" borderId="150" xfId="2038" applyFont="1" applyFill="1" applyBorder="1" applyAlignment="1">
      <alignment horizontal="distributed" vertical="center" indent="1"/>
    </xf>
    <xf numFmtId="0" fontId="38" fillId="0" borderId="12" xfId="2038" applyFont="1" applyFill="1" applyBorder="1" applyAlignment="1">
      <alignment horizontal="distributed" vertical="center" indent="1"/>
    </xf>
    <xf numFmtId="0" fontId="38" fillId="0" borderId="151" xfId="2038" applyFont="1" applyFill="1" applyBorder="1" applyAlignment="1">
      <alignment horizontal="center" vertical="center"/>
    </xf>
    <xf numFmtId="0" fontId="38" fillId="0" borderId="151" xfId="2038" applyFont="1" applyFill="1" applyBorder="1" applyAlignment="1">
      <alignment horizontal="center" vertical="center" wrapText="1"/>
    </xf>
    <xf numFmtId="0" fontId="233" fillId="0" borderId="30" xfId="2038" applyFont="1" applyFill="1" applyBorder="1" applyAlignment="1">
      <alignment horizontal="center" vertical="center"/>
    </xf>
    <xf numFmtId="0" fontId="107" fillId="0" borderId="152" xfId="2038" applyFont="1" applyFill="1" applyBorder="1" applyAlignment="1">
      <alignment horizontal="distributed" vertical="center" indent="1"/>
    </xf>
    <xf numFmtId="0" fontId="107" fillId="0" borderId="150" xfId="2038" applyFont="1" applyFill="1" applyBorder="1" applyAlignment="1">
      <alignment horizontal="center" vertical="center" wrapText="1"/>
    </xf>
    <xf numFmtId="0" fontId="107" fillId="0" borderId="12" xfId="2038" applyFont="1" applyFill="1" applyBorder="1" applyAlignment="1">
      <alignment horizontal="center" vertical="center"/>
    </xf>
    <xf numFmtId="0" fontId="107" fillId="0" borderId="151" xfId="2038" applyFont="1" applyFill="1" applyBorder="1" applyAlignment="1">
      <alignment horizontal="center" vertical="center"/>
    </xf>
    <xf numFmtId="0" fontId="107" fillId="0" borderId="151" xfId="2038" applyFont="1" applyFill="1" applyBorder="1" applyAlignment="1">
      <alignment horizontal="center" vertical="center" wrapText="1"/>
    </xf>
    <xf numFmtId="0" fontId="41" fillId="0" borderId="36" xfId="60" applyFont="1" applyBorder="1" applyAlignment="1">
      <alignment horizontal="center" vertical="center" textRotation="255" shrinkToFit="1"/>
    </xf>
    <xf numFmtId="0" fontId="41" fillId="0" borderId="11" xfId="60" applyFont="1" applyBorder="1" applyAlignment="1">
      <alignment horizontal="center" vertical="center" textRotation="255" shrinkToFit="1"/>
    </xf>
    <xf numFmtId="0" fontId="41" fillId="0" borderId="12" xfId="60" applyFont="1" applyBorder="1" applyAlignment="1">
      <alignment horizontal="center" vertical="center" textRotation="255" shrinkToFit="1"/>
    </xf>
    <xf numFmtId="0" fontId="41" fillId="25" borderId="36" xfId="60" applyFont="1" applyFill="1" applyBorder="1" applyAlignment="1">
      <alignment horizontal="center" vertical="center" shrinkToFit="1"/>
    </xf>
    <xf numFmtId="0" fontId="41" fillId="25" borderId="12" xfId="60" applyFont="1" applyFill="1" applyBorder="1" applyAlignment="1">
      <alignment horizontal="center" vertical="center" shrinkToFit="1"/>
    </xf>
    <xf numFmtId="0" fontId="41" fillId="25" borderId="10" xfId="60" applyFont="1" applyFill="1" applyBorder="1" applyAlignment="1">
      <alignment horizontal="center" vertical="center" shrinkToFit="1"/>
    </xf>
    <xf numFmtId="190" fontId="41" fillId="25" borderId="36" xfId="60" applyNumberFormat="1" applyFont="1" applyFill="1" applyBorder="1" applyAlignment="1">
      <alignment horizontal="center" vertical="center" shrinkToFit="1"/>
    </xf>
    <xf numFmtId="190" fontId="41" fillId="25" borderId="12" xfId="60" applyNumberFormat="1" applyFont="1" applyFill="1" applyBorder="1" applyAlignment="1">
      <alignment horizontal="center" vertical="center" shrinkToFit="1"/>
    </xf>
    <xf numFmtId="0" fontId="41" fillId="25" borderId="35" xfId="60" applyFont="1" applyFill="1" applyBorder="1" applyAlignment="1">
      <alignment horizontal="center" vertical="center" shrinkToFit="1"/>
    </xf>
    <xf numFmtId="0" fontId="41" fillId="25" borderId="14" xfId="60" applyFont="1" applyFill="1" applyBorder="1" applyAlignment="1">
      <alignment horizontal="center" vertical="center" shrinkToFit="1"/>
    </xf>
    <xf numFmtId="0" fontId="41" fillId="25" borderId="34" xfId="60" applyFont="1" applyFill="1" applyBorder="1" applyAlignment="1">
      <alignment horizontal="center" vertical="center" shrinkToFit="1"/>
    </xf>
    <xf numFmtId="0" fontId="41" fillId="25" borderId="10" xfId="60" applyFont="1" applyFill="1" applyBorder="1" applyAlignment="1">
      <alignment horizontal="center" vertical="center"/>
    </xf>
    <xf numFmtId="368" fontId="38" fillId="0" borderId="139" xfId="12211" applyNumberFormat="1" applyFont="1" applyFill="1" applyBorder="1" applyAlignment="1">
      <alignment horizontal="center" vertical="center" shrinkToFit="1"/>
    </xf>
    <xf numFmtId="368" fontId="38" fillId="0" borderId="44" xfId="12211" applyNumberFormat="1" applyFont="1" applyFill="1" applyBorder="1" applyAlignment="1">
      <alignment horizontal="center" vertical="center" shrinkToFit="1"/>
    </xf>
    <xf numFmtId="364" fontId="38" fillId="0" borderId="36" xfId="12211" applyNumberFormat="1" applyFont="1" applyFill="1" applyBorder="1" applyAlignment="1">
      <alignment horizontal="center" vertical="center" wrapText="1"/>
    </xf>
    <xf numFmtId="364" fontId="38" fillId="0" borderId="12" xfId="12211" applyNumberFormat="1" applyFont="1" applyFill="1" applyBorder="1" applyAlignment="1">
      <alignment horizontal="center" vertical="center" wrapText="1"/>
    </xf>
    <xf numFmtId="0" fontId="38" fillId="0" borderId="36" xfId="12211" applyFont="1" applyFill="1" applyBorder="1" applyAlignment="1">
      <alignment horizontal="center" vertical="center" wrapText="1"/>
    </xf>
    <xf numFmtId="0" fontId="38" fillId="0" borderId="12" xfId="12211" applyFont="1" applyFill="1" applyBorder="1" applyAlignment="1">
      <alignment horizontal="center" vertical="center" wrapText="1"/>
    </xf>
    <xf numFmtId="0" fontId="233" fillId="0" borderId="0" xfId="12211" applyFont="1" applyAlignment="1">
      <alignment horizontal="center" vertical="center"/>
    </xf>
    <xf numFmtId="0" fontId="253" fillId="0" borderId="0" xfId="12211" applyFont="1" applyFill="1" applyAlignment="1">
      <alignment horizontal="left" vertical="center"/>
    </xf>
    <xf numFmtId="0" fontId="38" fillId="0" borderId="36" xfId="12211" applyFont="1" applyFill="1" applyBorder="1" applyAlignment="1">
      <alignment horizontal="center" vertical="center"/>
    </xf>
    <xf numFmtId="0" fontId="38" fillId="0" borderId="12" xfId="12211" applyFont="1" applyFill="1" applyBorder="1" applyAlignment="1">
      <alignment horizontal="center" vertical="center"/>
    </xf>
    <xf numFmtId="364" fontId="38" fillId="0" borderId="139" xfId="12211" applyNumberFormat="1" applyFont="1" applyFill="1" applyBorder="1" applyAlignment="1">
      <alignment horizontal="center" vertical="center"/>
    </xf>
    <xf numFmtId="364" fontId="38" fillId="0" borderId="0" xfId="12211" applyNumberFormat="1" applyFont="1" applyFill="1" applyBorder="1" applyAlignment="1">
      <alignment horizontal="center" vertical="center"/>
    </xf>
    <xf numFmtId="364" fontId="38" fillId="0" borderId="44" xfId="12211" applyNumberFormat="1" applyFont="1" applyFill="1" applyBorder="1" applyAlignment="1">
      <alignment horizontal="center" vertical="center"/>
    </xf>
    <xf numFmtId="0" fontId="38" fillId="0" borderId="26" xfId="12211" applyFont="1" applyFill="1" applyBorder="1" applyAlignment="1">
      <alignment horizontal="center" vertical="center"/>
    </xf>
    <xf numFmtId="0" fontId="38" fillId="0" borderId="27" xfId="12211" applyFont="1" applyFill="1" applyBorder="1" applyAlignment="1">
      <alignment horizontal="center" vertical="center"/>
    </xf>
    <xf numFmtId="0" fontId="38" fillId="0" borderId="28" xfId="12211" applyFont="1" applyFill="1" applyBorder="1" applyAlignment="1">
      <alignment horizontal="center" vertical="center"/>
    </xf>
    <xf numFmtId="0" fontId="295" fillId="0" borderId="189" xfId="25270" applyFont="1" applyBorder="1">
      <alignment vertical="center"/>
    </xf>
    <xf numFmtId="0" fontId="294" fillId="0" borderId="60" xfId="25270" applyFont="1" applyBorder="1">
      <alignment vertical="center"/>
    </xf>
    <xf numFmtId="0" fontId="294" fillId="46" borderId="60" xfId="25270" applyFont="1" applyFill="1" applyBorder="1">
      <alignment vertical="center"/>
    </xf>
    <xf numFmtId="0" fontId="295" fillId="0" borderId="0" xfId="25270" applyFont="1">
      <alignment vertical="center"/>
    </xf>
    <xf numFmtId="0" fontId="297" fillId="0" borderId="180" xfId="25270" applyFont="1" applyBorder="1" applyAlignment="1">
      <alignment horizontal="left"/>
    </xf>
    <xf numFmtId="0" fontId="298" fillId="0" borderId="180" xfId="25270" applyFont="1" applyBorder="1" applyAlignment="1">
      <alignment horizontal="center" vertical="center" wrapText="1"/>
    </xf>
    <xf numFmtId="0" fontId="298" fillId="0" borderId="180" xfId="25270" applyFont="1" applyBorder="1" applyAlignment="1">
      <alignment horizontal="center" vertical="center"/>
    </xf>
    <xf numFmtId="0" fontId="293" fillId="0" borderId="180" xfId="25270" applyFont="1" applyBorder="1">
      <alignment vertical="center"/>
    </xf>
    <xf numFmtId="0" fontId="1" fillId="0" borderId="180" xfId="25270" applyBorder="1">
      <alignment vertical="center"/>
    </xf>
    <xf numFmtId="0" fontId="294" fillId="0" borderId="0" xfId="25270" applyFont="1">
      <alignment vertical="center"/>
    </xf>
    <xf numFmtId="0" fontId="1" fillId="0" borderId="189" xfId="25270" applyBorder="1">
      <alignment vertical="center"/>
    </xf>
    <xf numFmtId="0" fontId="301" fillId="43" borderId="181" xfId="25270" applyFont="1" applyFill="1" applyBorder="1">
      <alignment vertical="center"/>
    </xf>
    <xf numFmtId="0" fontId="301" fillId="43" borderId="182" xfId="25270" applyFont="1" applyFill="1" applyBorder="1">
      <alignment vertical="center"/>
    </xf>
    <xf numFmtId="0" fontId="301" fillId="43" borderId="183" xfId="25270" applyFont="1" applyFill="1" applyBorder="1">
      <alignment vertical="center"/>
    </xf>
    <xf numFmtId="0" fontId="301" fillId="43" borderId="184" xfId="25270" applyFont="1" applyFill="1" applyBorder="1">
      <alignment vertical="center"/>
    </xf>
    <xf numFmtId="0" fontId="285" fillId="43" borderId="184" xfId="25270" applyFont="1" applyFill="1" applyBorder="1" applyAlignment="1">
      <alignment horizontal="center" vertical="center"/>
    </xf>
    <xf numFmtId="0" fontId="282" fillId="43" borderId="182" xfId="25270" applyFont="1" applyFill="1" applyBorder="1" applyAlignment="1">
      <alignment horizontal="center" vertical="center"/>
    </xf>
    <xf numFmtId="0" fontId="282" fillId="43" borderId="183" xfId="25270" applyFont="1" applyFill="1" applyBorder="1" applyAlignment="1">
      <alignment horizontal="center" vertical="center"/>
    </xf>
    <xf numFmtId="0" fontId="282" fillId="43" borderId="185" xfId="25270" applyFont="1" applyFill="1" applyBorder="1" applyAlignment="1">
      <alignment horizontal="center" vertical="center"/>
    </xf>
    <xf numFmtId="0" fontId="302" fillId="43" borderId="181" xfId="25270" applyFont="1" applyFill="1" applyBorder="1">
      <alignment vertical="center"/>
    </xf>
    <xf numFmtId="0" fontId="302" fillId="43" borderId="182" xfId="25270" applyFont="1" applyFill="1" applyBorder="1">
      <alignment vertical="center"/>
    </xf>
    <xf numFmtId="0" fontId="302" fillId="43" borderId="183" xfId="25270" applyFont="1" applyFill="1" applyBorder="1">
      <alignment vertical="center"/>
    </xf>
    <xf numFmtId="0" fontId="282" fillId="43" borderId="186" xfId="25270" applyFont="1" applyFill="1" applyBorder="1" applyAlignment="1">
      <alignment horizontal="center" vertical="center"/>
    </xf>
    <xf numFmtId="0" fontId="282" fillId="43" borderId="186" xfId="25270" applyFont="1" applyFill="1" applyBorder="1" applyAlignment="1">
      <alignment horizontal="center" vertical="center" shrinkToFit="1"/>
    </xf>
    <xf numFmtId="0" fontId="282" fillId="43" borderId="187" xfId="25270" applyFont="1" applyFill="1" applyBorder="1" applyAlignment="1">
      <alignment horizontal="center" vertical="center" shrinkToFit="1"/>
    </xf>
    <xf numFmtId="0" fontId="282" fillId="43" borderId="181" xfId="25270" applyFont="1" applyFill="1" applyBorder="1" applyAlignment="1">
      <alignment horizontal="center" vertical="center"/>
    </xf>
    <xf numFmtId="0" fontId="1" fillId="0" borderId="0" xfId="25270">
      <alignment vertical="center"/>
    </xf>
    <xf numFmtId="0" fontId="301" fillId="43" borderId="188" xfId="25270" applyFont="1" applyFill="1" applyBorder="1">
      <alignment vertical="center"/>
    </xf>
    <xf numFmtId="0" fontId="301" fillId="43" borderId="0" xfId="25270" applyFont="1" applyFill="1">
      <alignment vertical="center"/>
    </xf>
    <xf numFmtId="0" fontId="301" fillId="43" borderId="55" xfId="25270" applyFont="1" applyFill="1" applyBorder="1">
      <alignment vertical="center"/>
    </xf>
    <xf numFmtId="0" fontId="301" fillId="43" borderId="189" xfId="25270" applyFont="1" applyFill="1" applyBorder="1">
      <alignment vertical="center"/>
    </xf>
    <xf numFmtId="0" fontId="282" fillId="43" borderId="189" xfId="25270" applyFont="1" applyFill="1" applyBorder="1" applyAlignment="1">
      <alignment horizontal="center" vertical="center"/>
    </xf>
    <xf numFmtId="0" fontId="282" fillId="43" borderId="0" xfId="25270" applyFont="1" applyFill="1" applyAlignment="1">
      <alignment horizontal="center" vertical="center"/>
    </xf>
    <xf numFmtId="0" fontId="282" fillId="43" borderId="55" xfId="25270" applyFont="1" applyFill="1" applyBorder="1" applyAlignment="1">
      <alignment horizontal="center" vertical="center"/>
    </xf>
    <xf numFmtId="0" fontId="282" fillId="43" borderId="190" xfId="25270" applyFont="1" applyFill="1" applyBorder="1" applyAlignment="1">
      <alignment horizontal="center" vertical="center"/>
    </xf>
    <xf numFmtId="0" fontId="302" fillId="43" borderId="188" xfId="25270" applyFont="1" applyFill="1" applyBorder="1">
      <alignment vertical="center"/>
    </xf>
    <xf numFmtId="0" fontId="302" fillId="43" borderId="0" xfId="25270" applyFont="1" applyFill="1">
      <alignment vertical="center"/>
    </xf>
    <xf numFmtId="0" fontId="302" fillId="43" borderId="55" xfId="25270" applyFont="1" applyFill="1" applyBorder="1">
      <alignment vertical="center"/>
    </xf>
    <xf numFmtId="0" fontId="282" fillId="43" borderId="191" xfId="25270" applyFont="1" applyFill="1" applyBorder="1" applyAlignment="1">
      <alignment horizontal="center" vertical="center"/>
    </xf>
    <xf numFmtId="0" fontId="282" fillId="43" borderId="191" xfId="25270" applyFont="1" applyFill="1" applyBorder="1" applyAlignment="1">
      <alignment horizontal="center" vertical="center" shrinkToFit="1"/>
    </xf>
    <xf numFmtId="0" fontId="282" fillId="43" borderId="192" xfId="25270" applyFont="1" applyFill="1" applyBorder="1" applyAlignment="1">
      <alignment horizontal="center" vertical="center" shrinkToFit="1"/>
    </xf>
    <xf numFmtId="0" fontId="282" fillId="43" borderId="188" xfId="25270" applyFont="1" applyFill="1" applyBorder="1" applyAlignment="1">
      <alignment horizontal="center" vertical="center"/>
    </xf>
    <xf numFmtId="0" fontId="169" fillId="43" borderId="188" xfId="25270" applyFont="1" applyFill="1" applyBorder="1" applyAlignment="1">
      <alignment horizontal="center" vertical="center"/>
    </xf>
    <xf numFmtId="0" fontId="169" fillId="43" borderId="0" xfId="25270" applyFont="1" applyFill="1" applyAlignment="1">
      <alignment horizontal="center" vertical="center"/>
    </xf>
    <xf numFmtId="0" fontId="169" fillId="43" borderId="55" xfId="25270" applyFont="1" applyFill="1" applyBorder="1" applyAlignment="1">
      <alignment horizontal="center" vertical="center"/>
    </xf>
    <xf numFmtId="0" fontId="169" fillId="43" borderId="189" xfId="25270" applyFont="1" applyFill="1" applyBorder="1" applyAlignment="1">
      <alignment horizontal="center" vertical="center"/>
    </xf>
    <xf numFmtId="0" fontId="1" fillId="43" borderId="212" xfId="25270" applyFill="1" applyBorder="1" applyAlignment="1">
      <alignment horizontal="center" vertical="center"/>
    </xf>
    <xf numFmtId="0" fontId="1" fillId="43" borderId="89" xfId="25270" applyFill="1" applyBorder="1" applyAlignment="1">
      <alignment horizontal="center" vertical="center"/>
    </xf>
    <xf numFmtId="0" fontId="1" fillId="43" borderId="193" xfId="25270" applyFill="1" applyBorder="1" applyAlignment="1">
      <alignment horizontal="center" vertical="center"/>
    </xf>
    <xf numFmtId="0" fontId="169" fillId="43" borderId="89" xfId="25270" applyFont="1" applyFill="1" applyBorder="1" applyAlignment="1">
      <alignment horizontal="center" vertical="center"/>
    </xf>
    <xf numFmtId="0" fontId="169" fillId="43" borderId="194" xfId="25270" applyFont="1" applyFill="1" applyBorder="1" applyAlignment="1">
      <alignment horizontal="center" vertical="center"/>
    </xf>
    <xf numFmtId="0" fontId="169" fillId="43" borderId="195" xfId="25270" applyFont="1" applyFill="1" applyBorder="1" applyAlignment="1">
      <alignment horizontal="center" vertical="center"/>
    </xf>
    <xf numFmtId="0" fontId="169" fillId="43" borderId="191" xfId="25270" applyFont="1" applyFill="1" applyBorder="1" applyAlignment="1">
      <alignment horizontal="center" vertical="center"/>
    </xf>
    <xf numFmtId="0" fontId="1" fillId="43" borderId="207" xfId="25270" applyFill="1" applyBorder="1" applyAlignment="1">
      <alignment horizontal="center" vertical="center"/>
    </xf>
    <xf numFmtId="0" fontId="169" fillId="43" borderId="207" xfId="25270" applyFont="1" applyFill="1" applyBorder="1" applyAlignment="1">
      <alignment horizontal="center" vertical="center" wrapText="1"/>
    </xf>
    <xf numFmtId="0" fontId="169" fillId="43" borderId="208" xfId="25270" applyFont="1" applyFill="1" applyBorder="1" applyAlignment="1">
      <alignment horizontal="center" vertical="center" wrapText="1"/>
    </xf>
    <xf numFmtId="0" fontId="169" fillId="43" borderId="210" xfId="25270" applyFont="1" applyFill="1" applyBorder="1" applyAlignment="1">
      <alignment horizontal="center" vertical="center"/>
    </xf>
    <xf numFmtId="0" fontId="169" fillId="43" borderId="90" xfId="25270" applyFont="1" applyFill="1" applyBorder="1" applyAlignment="1">
      <alignment horizontal="center" vertical="center"/>
    </xf>
    <xf numFmtId="0" fontId="169" fillId="43" borderId="88" xfId="25270" applyFont="1" applyFill="1" applyBorder="1" applyAlignment="1">
      <alignment horizontal="center" vertical="center"/>
    </xf>
    <xf numFmtId="0" fontId="1" fillId="43" borderId="196" xfId="25270" applyFill="1" applyBorder="1" applyAlignment="1">
      <alignment horizontal="center" vertical="center"/>
    </xf>
    <xf numFmtId="0" fontId="1" fillId="43" borderId="30" xfId="25270" applyFill="1" applyBorder="1" applyAlignment="1">
      <alignment horizontal="center" vertical="center"/>
    </xf>
    <xf numFmtId="0" fontId="1" fillId="43" borderId="197" xfId="25270" applyFill="1" applyBorder="1" applyAlignment="1">
      <alignment horizontal="center" vertical="center"/>
    </xf>
    <xf numFmtId="0" fontId="169" fillId="43" borderId="30" xfId="25270" applyFont="1" applyFill="1" applyBorder="1" applyAlignment="1">
      <alignment horizontal="center" vertical="center"/>
    </xf>
    <xf numFmtId="0" fontId="169" fillId="43" borderId="198" xfId="25270" applyFont="1" applyFill="1" applyBorder="1" applyAlignment="1">
      <alignment horizontal="center" vertical="center"/>
    </xf>
    <xf numFmtId="0" fontId="1" fillId="43" borderId="199" xfId="25270" applyFill="1" applyBorder="1" applyAlignment="1">
      <alignment horizontal="center" vertical="center"/>
    </xf>
    <xf numFmtId="0" fontId="169" fillId="43" borderId="191" xfId="25270" applyFont="1" applyFill="1" applyBorder="1" applyAlignment="1">
      <alignment horizontal="center" vertical="center" wrapText="1"/>
    </xf>
    <xf numFmtId="0" fontId="169" fillId="43" borderId="192" xfId="25270" applyFont="1" applyFill="1" applyBorder="1" applyAlignment="1">
      <alignment horizontal="center" vertical="center" wrapText="1"/>
    </xf>
    <xf numFmtId="0" fontId="169" fillId="43" borderId="190" xfId="25270" applyFont="1" applyFill="1" applyBorder="1" applyAlignment="1">
      <alignment horizontal="center" vertical="center"/>
    </xf>
    <xf numFmtId="0" fontId="169" fillId="43" borderId="44" xfId="25270" applyFont="1" applyFill="1" applyBorder="1" applyAlignment="1">
      <alignment horizontal="center" vertical="center"/>
    </xf>
    <xf numFmtId="0" fontId="169" fillId="43" borderId="139" xfId="25270" applyFont="1" applyFill="1" applyBorder="1" applyAlignment="1">
      <alignment horizontal="center" vertical="center"/>
    </xf>
    <xf numFmtId="0" fontId="169" fillId="43" borderId="212" xfId="25270" applyFont="1" applyFill="1" applyBorder="1" applyAlignment="1">
      <alignment horizontal="center" vertical="center" wrapText="1"/>
    </xf>
    <xf numFmtId="0" fontId="169" fillId="43" borderId="89" xfId="25270" applyFont="1" applyFill="1" applyBorder="1" applyAlignment="1">
      <alignment horizontal="center" vertical="center" wrapText="1"/>
    </xf>
    <xf numFmtId="0" fontId="169" fillId="43" borderId="90" xfId="25270" applyFont="1" applyFill="1" applyBorder="1" applyAlignment="1">
      <alignment horizontal="center" vertical="center" wrapText="1"/>
    </xf>
    <xf numFmtId="0" fontId="169" fillId="43" borderId="88" xfId="25270" applyFont="1" applyFill="1" applyBorder="1" applyAlignment="1">
      <alignment horizontal="center" vertical="center" wrapText="1"/>
    </xf>
    <xf numFmtId="0" fontId="169" fillId="43" borderId="193" xfId="25270" applyFont="1" applyFill="1" applyBorder="1" applyAlignment="1">
      <alignment horizontal="center" vertical="center" wrapText="1"/>
    </xf>
    <xf numFmtId="0" fontId="169" fillId="43" borderId="194" xfId="25270" applyFont="1" applyFill="1" applyBorder="1" applyAlignment="1">
      <alignment horizontal="center" vertical="center" wrapText="1"/>
    </xf>
    <xf numFmtId="0" fontId="169" fillId="43" borderId="189" xfId="25270" applyFont="1" applyFill="1" applyBorder="1" applyAlignment="1">
      <alignment horizontal="center" vertical="center" wrapText="1"/>
    </xf>
    <xf numFmtId="0" fontId="169" fillId="43" borderId="0" xfId="25270" applyFont="1" applyFill="1" applyAlignment="1">
      <alignment horizontal="center" vertical="center" wrapText="1"/>
    </xf>
    <xf numFmtId="0" fontId="169" fillId="43" borderId="44" xfId="25270" applyFont="1" applyFill="1" applyBorder="1" applyAlignment="1">
      <alignment horizontal="center" vertical="center" wrapText="1"/>
    </xf>
    <xf numFmtId="0" fontId="169" fillId="43" borderId="139" xfId="25270" applyFont="1" applyFill="1" applyBorder="1" applyAlignment="1">
      <alignment horizontal="center" vertical="center" wrapText="1"/>
    </xf>
    <xf numFmtId="0" fontId="169" fillId="43" borderId="55" xfId="25270" applyFont="1" applyFill="1" applyBorder="1" applyAlignment="1">
      <alignment horizontal="center" vertical="center" wrapText="1"/>
    </xf>
    <xf numFmtId="0" fontId="169" fillId="43" borderId="190" xfId="25270" applyFont="1" applyFill="1" applyBorder="1" applyAlignment="1">
      <alignment horizontal="center" vertical="center" wrapText="1"/>
    </xf>
    <xf numFmtId="0" fontId="169" fillId="43" borderId="200" xfId="25270" applyFont="1" applyFill="1" applyBorder="1" applyAlignment="1">
      <alignment horizontal="center" vertical="center"/>
    </xf>
    <xf numFmtId="0" fontId="169" fillId="43" borderId="31" xfId="25270" applyFont="1" applyFill="1" applyBorder="1" applyAlignment="1">
      <alignment horizontal="center" vertical="center"/>
    </xf>
    <xf numFmtId="0" fontId="169" fillId="43" borderId="29" xfId="25270" applyFont="1" applyFill="1" applyBorder="1" applyAlignment="1">
      <alignment horizontal="center" vertical="center"/>
    </xf>
    <xf numFmtId="0" fontId="169" fillId="43" borderId="188" xfId="25270" applyFont="1" applyFill="1" applyBorder="1">
      <alignment vertical="center"/>
    </xf>
    <xf numFmtId="0" fontId="169" fillId="43" borderId="0" xfId="25270" applyFont="1" applyFill="1">
      <alignment vertical="center"/>
    </xf>
    <xf numFmtId="0" fontId="169" fillId="43" borderId="55" xfId="25270" applyFont="1" applyFill="1" applyBorder="1">
      <alignment vertical="center"/>
    </xf>
    <xf numFmtId="0" fontId="169" fillId="43" borderId="189" xfId="25270" applyFont="1" applyFill="1" applyBorder="1">
      <alignment vertical="center"/>
    </xf>
    <xf numFmtId="0" fontId="169" fillId="43" borderId="209" xfId="25270" applyFont="1" applyFill="1" applyBorder="1" applyAlignment="1">
      <alignment horizontal="center" vertical="center"/>
    </xf>
    <xf numFmtId="0" fontId="169" fillId="43" borderId="150" xfId="25270" applyFont="1" applyFill="1" applyBorder="1" applyAlignment="1">
      <alignment horizontal="center" vertical="center"/>
    </xf>
    <xf numFmtId="0" fontId="169" fillId="43" borderId="201" xfId="25270" applyFont="1" applyFill="1" applyBorder="1" applyAlignment="1">
      <alignment horizontal="center" vertical="center"/>
    </xf>
    <xf numFmtId="0" fontId="169" fillId="43" borderId="166" xfId="25270" applyFont="1" applyFill="1" applyBorder="1" applyAlignment="1">
      <alignment horizontal="center" vertical="center"/>
    </xf>
    <xf numFmtId="0" fontId="169" fillId="43" borderId="200" xfId="25270" applyFont="1" applyFill="1" applyBorder="1">
      <alignment vertical="center"/>
    </xf>
    <xf numFmtId="0" fontId="169" fillId="43" borderId="30" xfId="25270" applyFont="1" applyFill="1" applyBorder="1">
      <alignment vertical="center"/>
    </xf>
    <xf numFmtId="0" fontId="169" fillId="43" borderId="197" xfId="25270" applyFont="1" applyFill="1" applyBorder="1">
      <alignment vertical="center"/>
    </xf>
    <xf numFmtId="0" fontId="169" fillId="43" borderId="196" xfId="25270" applyFont="1" applyFill="1" applyBorder="1">
      <alignment vertical="center"/>
    </xf>
    <xf numFmtId="0" fontId="169" fillId="43" borderId="196" xfId="25270" applyFont="1" applyFill="1" applyBorder="1" applyAlignment="1">
      <alignment horizontal="center" vertical="center" wrapText="1"/>
    </xf>
    <xf numFmtId="0" fontId="169" fillId="43" borderId="30" xfId="25270" applyFont="1" applyFill="1" applyBorder="1" applyAlignment="1">
      <alignment horizontal="center" vertical="center" wrapText="1"/>
    </xf>
    <xf numFmtId="0" fontId="169" fillId="43" borderId="31" xfId="25270" applyFont="1" applyFill="1" applyBorder="1" applyAlignment="1">
      <alignment horizontal="center" vertical="center" wrapText="1"/>
    </xf>
    <xf numFmtId="0" fontId="169" fillId="43" borderId="29" xfId="25270" applyFont="1" applyFill="1" applyBorder="1" applyAlignment="1">
      <alignment horizontal="center" vertical="center" wrapText="1"/>
    </xf>
    <xf numFmtId="0" fontId="169" fillId="43" borderId="197" xfId="25270" applyFont="1" applyFill="1" applyBorder="1" applyAlignment="1">
      <alignment horizontal="center" vertical="center" wrapText="1"/>
    </xf>
    <xf numFmtId="0" fontId="169" fillId="43" borderId="198" xfId="25270" applyFont="1" applyFill="1" applyBorder="1" applyAlignment="1">
      <alignment horizontal="center" vertical="center" wrapText="1"/>
    </xf>
    <xf numFmtId="0" fontId="169" fillId="43" borderId="199" xfId="25270" applyFont="1" applyFill="1" applyBorder="1" applyAlignment="1">
      <alignment horizontal="center" vertical="center" wrapText="1"/>
    </xf>
    <xf numFmtId="0" fontId="169" fillId="43" borderId="202" xfId="25270" applyFont="1" applyFill="1" applyBorder="1" applyAlignment="1">
      <alignment horizontal="center" vertical="center" wrapText="1"/>
    </xf>
    <xf numFmtId="0" fontId="169" fillId="43" borderId="203" xfId="25270" applyFont="1" applyFill="1" applyBorder="1" applyAlignment="1">
      <alignment horizontal="center" vertical="center"/>
    </xf>
    <xf numFmtId="0" fontId="169" fillId="43" borderId="12" xfId="25270" applyFont="1" applyFill="1" applyBorder="1" applyAlignment="1">
      <alignment horizontal="center" vertical="center"/>
    </xf>
    <xf numFmtId="0" fontId="1" fillId="44" borderId="210" xfId="25270" applyFill="1" applyBorder="1" applyAlignment="1">
      <alignment horizontal="center" vertical="center"/>
    </xf>
    <xf numFmtId="0" fontId="1" fillId="44" borderId="89" xfId="25270" applyFill="1" applyBorder="1" applyAlignment="1">
      <alignment horizontal="center" vertical="center"/>
    </xf>
    <xf numFmtId="0" fontId="1" fillId="44" borderId="212" xfId="25270" applyFill="1" applyBorder="1" applyAlignment="1">
      <alignment horizontal="center" vertical="center"/>
    </xf>
    <xf numFmtId="0" fontId="1" fillId="44" borderId="193" xfId="25270" applyFill="1" applyBorder="1" applyAlignment="1">
      <alignment horizontal="center" vertical="center"/>
    </xf>
    <xf numFmtId="283" fontId="169" fillId="0" borderId="205" xfId="25270" applyNumberFormat="1" applyFont="1" applyBorder="1" applyAlignment="1">
      <alignment horizontal="center" vertical="center"/>
    </xf>
    <xf numFmtId="283" fontId="169" fillId="0" borderId="150" xfId="25270" applyNumberFormat="1" applyFont="1" applyBorder="1" applyAlignment="1">
      <alignment horizontal="center" vertical="center"/>
    </xf>
    <xf numFmtId="283" fontId="169" fillId="0" borderId="204" xfId="25270" applyNumberFormat="1" applyFont="1" applyBorder="1" applyAlignment="1">
      <alignment horizontal="center" vertical="center"/>
    </xf>
    <xf numFmtId="283" fontId="169" fillId="0" borderId="206" xfId="25270" applyNumberFormat="1" applyFont="1" applyBorder="1" applyAlignment="1">
      <alignment horizontal="center" vertical="center"/>
    </xf>
    <xf numFmtId="283" fontId="281" fillId="0" borderId="252" xfId="25270" applyNumberFormat="1" applyFont="1" applyBorder="1" applyAlignment="1">
      <alignment horizontal="center" vertical="center"/>
    </xf>
    <xf numFmtId="283" fontId="281" fillId="0" borderId="229" xfId="25270" applyNumberFormat="1" applyFont="1" applyBorder="1" applyAlignment="1">
      <alignment horizontal="center" vertical="center"/>
    </xf>
    <xf numFmtId="283" fontId="281" fillId="0" borderId="253" xfId="25270" applyNumberFormat="1" applyFont="1" applyBorder="1" applyAlignment="1">
      <alignment horizontal="center" vertical="center"/>
    </xf>
    <xf numFmtId="283" fontId="281" fillId="0" borderId="254" xfId="25270" applyNumberFormat="1" applyFont="1" applyBorder="1" applyAlignment="1">
      <alignment horizontal="center" vertical="center"/>
    </xf>
    <xf numFmtId="283" fontId="1" fillId="0" borderId="252" xfId="25270" applyNumberFormat="1" applyBorder="1" applyAlignment="1">
      <alignment horizontal="center" vertical="center"/>
    </xf>
    <xf numFmtId="283" fontId="1" fillId="0" borderId="229" xfId="25270" applyNumberFormat="1" applyBorder="1" applyAlignment="1">
      <alignment horizontal="center" vertical="center"/>
    </xf>
    <xf numFmtId="283" fontId="1" fillId="0" borderId="230" xfId="25270" applyNumberFormat="1" applyBorder="1" applyAlignment="1">
      <alignment horizontal="center" vertical="center"/>
    </xf>
    <xf numFmtId="0" fontId="1" fillId="0" borderId="209" xfId="25270" applyBorder="1" applyAlignment="1">
      <alignment horizontal="center" vertical="center"/>
    </xf>
    <xf numFmtId="0" fontId="1" fillId="0" borderId="150" xfId="25270" applyBorder="1" applyAlignment="1">
      <alignment horizontal="center" vertical="center"/>
    </xf>
    <xf numFmtId="0" fontId="1" fillId="0" borderId="88" xfId="25270" applyBorder="1" applyAlignment="1">
      <alignment horizontal="center" vertical="center"/>
    </xf>
    <xf numFmtId="0" fontId="1" fillId="0" borderId="89" xfId="25270" applyBorder="1" applyAlignment="1">
      <alignment horizontal="center" vertical="center"/>
    </xf>
    <xf numFmtId="0" fontId="1" fillId="0" borderId="90" xfId="25270" applyBorder="1" applyAlignment="1">
      <alignment horizontal="center" vertical="center"/>
    </xf>
    <xf numFmtId="0" fontId="1" fillId="0" borderId="194" xfId="25270" applyBorder="1" applyAlignment="1">
      <alignment horizontal="center" vertical="center"/>
    </xf>
    <xf numFmtId="0" fontId="303" fillId="0" borderId="210" xfId="25270" applyFont="1" applyBorder="1" applyAlignment="1">
      <alignment horizontal="center" vertical="center"/>
    </xf>
    <xf numFmtId="0" fontId="303" fillId="0" borderId="89" xfId="25270" applyFont="1" applyBorder="1" applyAlignment="1">
      <alignment horizontal="center" vertical="center"/>
    </xf>
    <xf numFmtId="0" fontId="303" fillId="0" borderId="90" xfId="25270" applyFont="1" applyBorder="1" applyAlignment="1">
      <alignment horizontal="center" vertical="center"/>
    </xf>
    <xf numFmtId="0" fontId="1" fillId="44" borderId="188" xfId="25270" applyFill="1" applyBorder="1" applyAlignment="1">
      <alignment horizontal="center" vertical="center"/>
    </xf>
    <xf numFmtId="0" fontId="1" fillId="44" borderId="0" xfId="25270" applyFill="1" applyAlignment="1">
      <alignment horizontal="center" vertical="center"/>
    </xf>
    <xf numFmtId="0" fontId="1" fillId="44" borderId="196" xfId="25270" applyFill="1" applyBorder="1" applyAlignment="1">
      <alignment horizontal="center" vertical="center"/>
    </xf>
    <xf numFmtId="0" fontId="1" fillId="44" borderId="30" xfId="25270" applyFill="1" applyBorder="1" applyAlignment="1">
      <alignment horizontal="center" vertical="center"/>
    </xf>
    <xf numFmtId="0" fontId="1" fillId="44" borderId="197" xfId="25270" applyFill="1" applyBorder="1" applyAlignment="1">
      <alignment horizontal="center" vertical="center"/>
    </xf>
    <xf numFmtId="283" fontId="169" fillId="0" borderId="71" xfId="25270" applyNumberFormat="1" applyFont="1" applyBorder="1" applyAlignment="1">
      <alignment horizontal="center" vertical="center"/>
    </xf>
    <xf numFmtId="283" fontId="169" fillId="0" borderId="12" xfId="25270" applyNumberFormat="1" applyFont="1" applyBorder="1" applyAlignment="1">
      <alignment horizontal="center" vertical="center"/>
    </xf>
    <xf numFmtId="283" fontId="169" fillId="0" borderId="63" xfId="25270" applyNumberFormat="1" applyFont="1" applyBorder="1" applyAlignment="1">
      <alignment horizontal="center" vertical="center"/>
    </xf>
    <xf numFmtId="283" fontId="169" fillId="0" borderId="211" xfId="25270" applyNumberFormat="1" applyFont="1" applyBorder="1" applyAlignment="1">
      <alignment horizontal="center" vertical="center"/>
    </xf>
    <xf numFmtId="0" fontId="1" fillId="44" borderId="55" xfId="25270" applyFill="1" applyBorder="1" applyAlignment="1">
      <alignment horizontal="center" vertical="center"/>
    </xf>
    <xf numFmtId="0" fontId="1" fillId="0" borderId="201" xfId="25270" applyBorder="1" applyAlignment="1">
      <alignment horizontal="center" vertical="center"/>
    </xf>
    <xf numFmtId="0" fontId="1" fillId="0" borderId="166" xfId="25270" applyBorder="1" applyAlignment="1">
      <alignment horizontal="center" vertical="center"/>
    </xf>
    <xf numFmtId="0" fontId="1" fillId="0" borderId="139" xfId="25270" applyBorder="1" applyAlignment="1">
      <alignment horizontal="center" vertical="center"/>
    </xf>
    <xf numFmtId="0" fontId="1" fillId="0" borderId="0" xfId="25270" applyAlignment="1">
      <alignment horizontal="center" vertical="center"/>
    </xf>
    <xf numFmtId="0" fontId="1" fillId="0" borderId="44" xfId="25270" applyBorder="1" applyAlignment="1">
      <alignment horizontal="center" vertical="center"/>
    </xf>
    <xf numFmtId="0" fontId="1" fillId="0" borderId="190" xfId="25270" applyBorder="1" applyAlignment="1">
      <alignment horizontal="center" vertical="center"/>
    </xf>
    <xf numFmtId="0" fontId="303" fillId="0" borderId="188" xfId="25270" applyFont="1" applyBorder="1" applyAlignment="1">
      <alignment horizontal="center" vertical="center"/>
    </xf>
    <xf numFmtId="0" fontId="303" fillId="0" borderId="0" xfId="25270" applyFont="1" applyAlignment="1">
      <alignment horizontal="center" vertical="center"/>
    </xf>
    <xf numFmtId="0" fontId="303" fillId="0" borderId="44" xfId="25270" applyFont="1" applyBorder="1" applyAlignment="1">
      <alignment horizontal="center" vertical="center"/>
    </xf>
    <xf numFmtId="0" fontId="1" fillId="0" borderId="203" xfId="25270" applyBorder="1" applyAlignment="1">
      <alignment horizontal="center" vertical="center"/>
    </xf>
    <xf numFmtId="0" fontId="1" fillId="0" borderId="12" xfId="25270" applyBorder="1" applyAlignment="1">
      <alignment horizontal="center" vertical="center"/>
    </xf>
    <xf numFmtId="0" fontId="1" fillId="0" borderId="29" xfId="25270" applyBorder="1" applyAlignment="1">
      <alignment horizontal="center" vertical="center"/>
    </xf>
    <xf numFmtId="0" fontId="1" fillId="0" borderId="30" xfId="25270" applyBorder="1" applyAlignment="1">
      <alignment horizontal="center" vertical="center"/>
    </xf>
    <xf numFmtId="0" fontId="1" fillId="0" borderId="31" xfId="25270" applyBorder="1" applyAlignment="1">
      <alignment horizontal="center" vertical="center"/>
    </xf>
    <xf numFmtId="0" fontId="1" fillId="0" borderId="198" xfId="25270" applyBorder="1" applyAlignment="1">
      <alignment horizontal="center" vertical="center"/>
    </xf>
    <xf numFmtId="0" fontId="303" fillId="0" borderId="200" xfId="25270" applyFont="1" applyBorder="1" applyAlignment="1">
      <alignment horizontal="center" vertical="center"/>
    </xf>
    <xf numFmtId="0" fontId="303" fillId="0" borderId="30" xfId="25270" applyFont="1" applyBorder="1" applyAlignment="1">
      <alignment horizontal="center" vertical="center"/>
    </xf>
    <xf numFmtId="0" fontId="303" fillId="0" borderId="31" xfId="25270" applyFont="1" applyBorder="1" applyAlignment="1">
      <alignment horizontal="center" vertical="center"/>
    </xf>
    <xf numFmtId="0" fontId="1" fillId="44" borderId="209" xfId="25270" applyFill="1" applyBorder="1" applyAlignment="1">
      <alignment horizontal="center" vertical="center"/>
    </xf>
    <xf numFmtId="0" fontId="1" fillId="44" borderId="150" xfId="25270" applyFill="1" applyBorder="1" applyAlignment="1">
      <alignment horizontal="center" vertical="center"/>
    </xf>
    <xf numFmtId="2" fontId="1" fillId="0" borderId="150" xfId="25270" applyNumberFormat="1" applyBorder="1" applyAlignment="1">
      <alignment horizontal="center" vertical="center"/>
    </xf>
    <xf numFmtId="0" fontId="1" fillId="44" borderId="88" xfId="25270" applyFill="1" applyBorder="1" applyAlignment="1">
      <alignment horizontal="center" vertical="center"/>
    </xf>
    <xf numFmtId="0" fontId="1" fillId="44" borderId="90" xfId="25270" applyFill="1" applyBorder="1" applyAlignment="1">
      <alignment horizontal="center" vertical="center"/>
    </xf>
    <xf numFmtId="2" fontId="1" fillId="0" borderId="88" xfId="25270" applyNumberFormat="1" applyBorder="1" applyAlignment="1">
      <alignment horizontal="center" vertical="center"/>
    </xf>
    <xf numFmtId="2" fontId="1" fillId="0" borderId="89" xfId="25270" applyNumberFormat="1" applyBorder="1" applyAlignment="1">
      <alignment horizontal="center" vertical="center"/>
    </xf>
    <xf numFmtId="2" fontId="1" fillId="0" borderId="194" xfId="25270" applyNumberFormat="1" applyBorder="1" applyAlignment="1">
      <alignment horizontal="center" vertical="center"/>
    </xf>
    <xf numFmtId="0" fontId="303" fillId="44" borderId="210" xfId="25270" applyFont="1" applyFill="1" applyBorder="1" applyAlignment="1">
      <alignment horizontal="center" vertical="center" wrapText="1"/>
    </xf>
    <xf numFmtId="0" fontId="303" fillId="44" borderId="89" xfId="25270" applyFont="1" applyFill="1" applyBorder="1" applyAlignment="1">
      <alignment horizontal="center" vertical="center" wrapText="1"/>
    </xf>
    <xf numFmtId="0" fontId="303" fillId="44" borderId="90" xfId="25270" applyFont="1" applyFill="1" applyBorder="1" applyAlignment="1">
      <alignment horizontal="center" vertical="center" wrapText="1"/>
    </xf>
    <xf numFmtId="0" fontId="283" fillId="44" borderId="213" xfId="25270" applyFont="1" applyFill="1" applyBorder="1" applyAlignment="1">
      <alignment horizontal="center" vertical="center"/>
    </xf>
    <xf numFmtId="2" fontId="281" fillId="0" borderId="213" xfId="25270" applyNumberFormat="1" applyFont="1" applyBorder="1" applyAlignment="1">
      <alignment horizontal="center" vertical="center"/>
    </xf>
    <xf numFmtId="0" fontId="281" fillId="0" borderId="213" xfId="25270" applyFont="1" applyBorder="1" applyAlignment="1">
      <alignment horizontal="center" vertical="center"/>
    </xf>
    <xf numFmtId="0" fontId="281" fillId="0" borderId="214" xfId="25270" applyFont="1" applyBorder="1" applyAlignment="1">
      <alignment horizontal="center" vertical="center"/>
    </xf>
    <xf numFmtId="0" fontId="1" fillId="44" borderId="200" xfId="25270" applyFill="1" applyBorder="1" applyAlignment="1">
      <alignment horizontal="center" vertical="center"/>
    </xf>
    <xf numFmtId="0" fontId="1" fillId="44" borderId="201" xfId="25270" applyFill="1" applyBorder="1" applyAlignment="1">
      <alignment horizontal="center" vertical="center"/>
    </xf>
    <xf numFmtId="0" fontId="1" fillId="44" borderId="166" xfId="25270" applyFill="1" applyBorder="1" applyAlignment="1">
      <alignment horizontal="center" vertical="center"/>
    </xf>
    <xf numFmtId="2" fontId="1" fillId="0" borderId="166" xfId="25270" applyNumberFormat="1" applyBorder="1" applyAlignment="1">
      <alignment horizontal="center" vertical="center"/>
    </xf>
    <xf numFmtId="0" fontId="1" fillId="44" borderId="139" xfId="25270" applyFill="1" applyBorder="1" applyAlignment="1">
      <alignment horizontal="center" vertical="center"/>
    </xf>
    <xf numFmtId="0" fontId="1" fillId="44" borderId="44" xfId="25270" applyFill="1" applyBorder="1" applyAlignment="1">
      <alignment horizontal="center" vertical="center"/>
    </xf>
    <xf numFmtId="2" fontId="1" fillId="0" borderId="139" xfId="25270" applyNumberFormat="1" applyBorder="1" applyAlignment="1">
      <alignment horizontal="center" vertical="center"/>
    </xf>
    <xf numFmtId="2" fontId="1" fillId="0" borderId="0" xfId="25270" applyNumberFormat="1" applyAlignment="1">
      <alignment horizontal="center" vertical="center"/>
    </xf>
    <xf numFmtId="2" fontId="1" fillId="0" borderId="190" xfId="25270" applyNumberFormat="1" applyBorder="1" applyAlignment="1">
      <alignment horizontal="center" vertical="center"/>
    </xf>
    <xf numFmtId="0" fontId="303" fillId="44" borderId="188" xfId="25270" applyFont="1" applyFill="1" applyBorder="1" applyAlignment="1">
      <alignment horizontal="center" vertical="center" wrapText="1"/>
    </xf>
    <xf numFmtId="0" fontId="303" fillId="44" borderId="0" xfId="25270" applyFont="1" applyFill="1" applyAlignment="1">
      <alignment horizontal="center" vertical="center" wrapText="1"/>
    </xf>
    <xf numFmtId="0" fontId="303" fillId="44" borderId="44" xfId="25270" applyFont="1" applyFill="1" applyBorder="1" applyAlignment="1">
      <alignment horizontal="center" vertical="center" wrapText="1"/>
    </xf>
    <xf numFmtId="0" fontId="1" fillId="44" borderId="210" xfId="25270" applyFill="1" applyBorder="1" applyAlignment="1">
      <alignment horizontal="center" vertical="center" wrapText="1"/>
    </xf>
    <xf numFmtId="0" fontId="1" fillId="44" borderId="89" xfId="25270" applyFill="1" applyBorder="1" applyAlignment="1">
      <alignment horizontal="center" vertical="center" wrapText="1"/>
    </xf>
    <xf numFmtId="0" fontId="1" fillId="44" borderId="193" xfId="25270" applyFill="1" applyBorder="1" applyAlignment="1">
      <alignment horizontal="center" vertical="center" wrapText="1"/>
    </xf>
    <xf numFmtId="0" fontId="1" fillId="44" borderId="188" xfId="25270" applyFill="1" applyBorder="1" applyAlignment="1">
      <alignment horizontal="center" vertical="center" wrapText="1"/>
    </xf>
    <xf numFmtId="0" fontId="1" fillId="44" borderId="0" xfId="25270" applyFill="1" applyAlignment="1">
      <alignment horizontal="center" vertical="center" wrapText="1"/>
    </xf>
    <xf numFmtId="0" fontId="1" fillId="44" borderId="55" xfId="25270" applyFill="1" applyBorder="1" applyAlignment="1">
      <alignment horizontal="center" vertical="center" wrapText="1"/>
    </xf>
    <xf numFmtId="0" fontId="1" fillId="44" borderId="203" xfId="25270" applyFill="1" applyBorder="1" applyAlignment="1">
      <alignment horizontal="center" vertical="center"/>
    </xf>
    <xf numFmtId="0" fontId="1" fillId="44" borderId="12" xfId="25270" applyFill="1" applyBorder="1" applyAlignment="1">
      <alignment horizontal="center" vertical="center"/>
    </xf>
    <xf numFmtId="2" fontId="1" fillId="0" borderId="12" xfId="25270" applyNumberFormat="1" applyBorder="1" applyAlignment="1">
      <alignment horizontal="center" vertical="center"/>
    </xf>
    <xf numFmtId="0" fontId="1" fillId="44" borderId="29" xfId="25270" applyFill="1" applyBorder="1" applyAlignment="1">
      <alignment horizontal="center" vertical="center"/>
    </xf>
    <xf numFmtId="0" fontId="1" fillId="44" borderId="31" xfId="25270" applyFill="1" applyBorder="1" applyAlignment="1">
      <alignment horizontal="center" vertical="center"/>
    </xf>
    <xf numFmtId="2" fontId="1" fillId="0" borderId="29" xfId="25270" applyNumberFormat="1" applyBorder="1" applyAlignment="1">
      <alignment horizontal="center" vertical="center"/>
    </xf>
    <xf numFmtId="2" fontId="1" fillId="0" borderId="30" xfId="25270" applyNumberFormat="1" applyBorder="1" applyAlignment="1">
      <alignment horizontal="center" vertical="center"/>
    </xf>
    <xf numFmtId="2" fontId="1" fillId="0" borderId="198" xfId="25270" applyNumberFormat="1" applyBorder="1" applyAlignment="1">
      <alignment horizontal="center" vertical="center"/>
    </xf>
    <xf numFmtId="0" fontId="1" fillId="44" borderId="209" xfId="25270" applyFill="1" applyBorder="1" applyAlignment="1">
      <alignment horizontal="center" vertical="center" shrinkToFit="1"/>
    </xf>
    <xf numFmtId="0" fontId="1" fillId="44" borderId="150" xfId="25270" applyFill="1" applyBorder="1" applyAlignment="1">
      <alignment horizontal="center" vertical="center" shrinkToFit="1"/>
    </xf>
    <xf numFmtId="0" fontId="1" fillId="44" borderId="201" xfId="25270" applyFill="1" applyBorder="1" applyAlignment="1">
      <alignment horizontal="center" vertical="center" shrinkToFit="1"/>
    </xf>
    <xf numFmtId="0" fontId="1" fillId="44" borderId="166" xfId="25270" applyFill="1" applyBorder="1" applyAlignment="1">
      <alignment horizontal="center" vertical="center" shrinkToFit="1"/>
    </xf>
    <xf numFmtId="0" fontId="1" fillId="44" borderId="203" xfId="25270" applyFill="1" applyBorder="1" applyAlignment="1">
      <alignment horizontal="center" vertical="center" shrinkToFit="1"/>
    </xf>
    <xf numFmtId="0" fontId="1" fillId="44" borderId="12" xfId="25270" applyFill="1" applyBorder="1" applyAlignment="1">
      <alignment horizontal="center" vertical="center" shrinkToFit="1"/>
    </xf>
    <xf numFmtId="0" fontId="307" fillId="44" borderId="209" xfId="25270" applyFont="1" applyFill="1" applyBorder="1" applyAlignment="1">
      <alignment horizontal="center" vertical="center"/>
    </xf>
    <xf numFmtId="0" fontId="307" fillId="44" borderId="150" xfId="25270" applyFont="1" applyFill="1" applyBorder="1" applyAlignment="1">
      <alignment horizontal="center" vertical="center"/>
    </xf>
    <xf numFmtId="0" fontId="169" fillId="44" borderId="210" xfId="25270" applyFont="1" applyFill="1" applyBorder="1" applyAlignment="1">
      <alignment horizontal="center" vertical="center" wrapText="1"/>
    </xf>
    <xf numFmtId="0" fontId="169" fillId="44" borderId="89" xfId="25270" applyFont="1" applyFill="1" applyBorder="1" applyAlignment="1">
      <alignment horizontal="center" vertical="center" wrapText="1"/>
    </xf>
    <xf numFmtId="0" fontId="169" fillId="44" borderId="90" xfId="25270" applyFont="1" applyFill="1" applyBorder="1" applyAlignment="1">
      <alignment horizontal="center" vertical="center" wrapText="1"/>
    </xf>
    <xf numFmtId="0" fontId="283" fillId="44" borderId="88" xfId="25270" applyFont="1" applyFill="1" applyBorder="1" applyAlignment="1">
      <alignment horizontal="center" vertical="center"/>
    </xf>
    <xf numFmtId="0" fontId="283" fillId="44" borderId="89" xfId="25270" applyFont="1" applyFill="1" applyBorder="1" applyAlignment="1">
      <alignment horizontal="center" vertical="center"/>
    </xf>
    <xf numFmtId="0" fontId="283" fillId="44" borderId="90" xfId="25270" applyFont="1" applyFill="1" applyBorder="1" applyAlignment="1">
      <alignment horizontal="center" vertical="center"/>
    </xf>
    <xf numFmtId="2" fontId="281" fillId="0" borderId="88" xfId="25270" applyNumberFormat="1" applyFont="1" applyBorder="1" applyAlignment="1">
      <alignment horizontal="center" vertical="center"/>
    </xf>
    <xf numFmtId="2" fontId="281" fillId="0" borderId="89" xfId="25270" applyNumberFormat="1" applyFont="1" applyBorder="1" applyAlignment="1">
      <alignment horizontal="center" vertical="center"/>
    </xf>
    <xf numFmtId="2" fontId="281" fillId="0" borderId="90" xfId="25270" applyNumberFormat="1" applyFont="1" applyBorder="1" applyAlignment="1">
      <alignment horizontal="center" vertical="center"/>
    </xf>
    <xf numFmtId="3" fontId="281" fillId="0" borderId="88" xfId="25270" applyNumberFormat="1" applyFont="1" applyBorder="1" applyAlignment="1">
      <alignment horizontal="center" vertical="center"/>
    </xf>
    <xf numFmtId="3" fontId="281" fillId="0" borderId="89" xfId="25270" applyNumberFormat="1" applyFont="1" applyBorder="1" applyAlignment="1">
      <alignment horizontal="center" vertical="center"/>
    </xf>
    <xf numFmtId="3" fontId="281" fillId="0" borderId="194" xfId="25270" applyNumberFormat="1" applyFont="1" applyBorder="1" applyAlignment="1">
      <alignment horizontal="center" vertical="center"/>
    </xf>
    <xf numFmtId="0" fontId="307" fillId="44" borderId="201" xfId="25270" applyFont="1" applyFill="1" applyBorder="1" applyAlignment="1">
      <alignment horizontal="center" vertical="center"/>
    </xf>
    <xf numFmtId="0" fontId="307" fillId="44" borderId="166" xfId="25270" applyFont="1" applyFill="1" applyBorder="1" applyAlignment="1">
      <alignment horizontal="center" vertical="center"/>
    </xf>
    <xf numFmtId="0" fontId="169" fillId="44" borderId="188" xfId="25270" applyFont="1" applyFill="1" applyBorder="1" applyAlignment="1">
      <alignment horizontal="center" vertical="center" wrapText="1"/>
    </xf>
    <xf numFmtId="0" fontId="169" fillId="44" borderId="0" xfId="25270" applyFont="1" applyFill="1" applyAlignment="1">
      <alignment horizontal="center" vertical="center" wrapText="1"/>
    </xf>
    <xf numFmtId="0" fontId="169" fillId="44" borderId="44" xfId="25270" applyFont="1" applyFill="1" applyBorder="1" applyAlignment="1">
      <alignment horizontal="center" vertical="center" wrapText="1"/>
    </xf>
    <xf numFmtId="0" fontId="283" fillId="44" borderId="29" xfId="25270" applyFont="1" applyFill="1" applyBorder="1" applyAlignment="1">
      <alignment horizontal="center" vertical="center"/>
    </xf>
    <xf numFmtId="0" fontId="283" fillId="44" borderId="30" xfId="25270" applyFont="1" applyFill="1" applyBorder="1" applyAlignment="1">
      <alignment horizontal="center" vertical="center"/>
    </xf>
    <xf numFmtId="0" fontId="283" fillId="44" borderId="31" xfId="25270" applyFont="1" applyFill="1" applyBorder="1" applyAlignment="1">
      <alignment horizontal="center" vertical="center"/>
    </xf>
    <xf numFmtId="2" fontId="281" fillId="0" borderId="29" xfId="25270" applyNumberFormat="1" applyFont="1" applyBorder="1" applyAlignment="1">
      <alignment horizontal="center" vertical="center"/>
    </xf>
    <xf numFmtId="2" fontId="281" fillId="0" borderId="30" xfId="25270" applyNumberFormat="1" applyFont="1" applyBorder="1" applyAlignment="1">
      <alignment horizontal="center" vertical="center"/>
    </xf>
    <xf numFmtId="2" fontId="281" fillId="0" borderId="31" xfId="25270" applyNumberFormat="1" applyFont="1" applyBorder="1" applyAlignment="1">
      <alignment horizontal="center" vertical="center"/>
    </xf>
    <xf numFmtId="3" fontId="281" fillId="0" borderId="29" xfId="25270" applyNumberFormat="1" applyFont="1" applyBorder="1" applyAlignment="1">
      <alignment horizontal="center" vertical="center"/>
    </xf>
    <xf numFmtId="3" fontId="281" fillId="0" borderId="30" xfId="25270" applyNumberFormat="1" applyFont="1" applyBorder="1" applyAlignment="1">
      <alignment horizontal="center" vertical="center"/>
    </xf>
    <xf numFmtId="3" fontId="281" fillId="0" borderId="198" xfId="25270" applyNumberFormat="1" applyFont="1" applyBorder="1" applyAlignment="1">
      <alignment horizontal="center" vertical="center"/>
    </xf>
    <xf numFmtId="0" fontId="1" fillId="44" borderId="200" xfId="25270" applyFill="1" applyBorder="1" applyAlignment="1">
      <alignment horizontal="center" vertical="center" wrapText="1"/>
    </xf>
    <xf numFmtId="0" fontId="1" fillId="44" borderId="30" xfId="25270" applyFill="1" applyBorder="1" applyAlignment="1">
      <alignment horizontal="center" vertical="center" wrapText="1"/>
    </xf>
    <xf numFmtId="0" fontId="1" fillId="44" borderId="197" xfId="25270" applyFill="1" applyBorder="1" applyAlignment="1">
      <alignment horizontal="center" vertical="center" wrapText="1"/>
    </xf>
    <xf numFmtId="0" fontId="307" fillId="44" borderId="203" xfId="25270" applyFont="1" applyFill="1" applyBorder="1" applyAlignment="1">
      <alignment horizontal="center" vertical="center"/>
    </xf>
    <xf numFmtId="0" fontId="307" fillId="44" borderId="12" xfId="25270" applyFont="1" applyFill="1" applyBorder="1" applyAlignment="1">
      <alignment horizontal="center" vertical="center"/>
    </xf>
    <xf numFmtId="0" fontId="1" fillId="46" borderId="189" xfId="25270" applyFill="1" applyBorder="1">
      <alignment vertical="center"/>
    </xf>
    <xf numFmtId="0" fontId="1" fillId="44" borderId="255" xfId="25270" applyFill="1" applyBorder="1" applyAlignment="1">
      <alignment horizontal="center" vertical="center" wrapText="1"/>
    </xf>
    <xf numFmtId="0" fontId="1" fillId="44" borderId="207" xfId="25270" applyFill="1" applyBorder="1" applyAlignment="1">
      <alignment horizontal="center" vertical="center" wrapText="1"/>
    </xf>
    <xf numFmtId="0" fontId="307" fillId="0" borderId="210" xfId="25270" applyFont="1" applyBorder="1">
      <alignment vertical="center"/>
    </xf>
    <xf numFmtId="0" fontId="307" fillId="0" borderId="89" xfId="25270" applyFont="1" applyBorder="1">
      <alignment vertical="center"/>
    </xf>
    <xf numFmtId="0" fontId="307" fillId="0" borderId="90" xfId="25270" applyFont="1" applyBorder="1">
      <alignment vertical="center"/>
    </xf>
    <xf numFmtId="3" fontId="281" fillId="0" borderId="213" xfId="25270" applyNumberFormat="1" applyFont="1" applyBorder="1" applyAlignment="1">
      <alignment horizontal="center" vertical="center"/>
    </xf>
    <xf numFmtId="3" fontId="281" fillId="0" borderId="214" xfId="25270" applyNumberFormat="1" applyFont="1" applyBorder="1" applyAlignment="1">
      <alignment horizontal="center" vertical="center"/>
    </xf>
    <xf numFmtId="0" fontId="1" fillId="44" borderId="195" xfId="25270" applyFill="1" applyBorder="1" applyAlignment="1">
      <alignment horizontal="center" vertical="center" wrapText="1"/>
    </xf>
    <xf numFmtId="0" fontId="1" fillId="44" borderId="191" xfId="25270" applyFill="1" applyBorder="1" applyAlignment="1">
      <alignment horizontal="center" vertical="center" wrapText="1"/>
    </xf>
    <xf numFmtId="0" fontId="307" fillId="0" borderId="188" xfId="25270" applyFont="1" applyBorder="1">
      <alignment vertical="center"/>
    </xf>
    <xf numFmtId="0" fontId="307" fillId="0" borderId="0" xfId="25270" applyFont="1">
      <alignment vertical="center"/>
    </xf>
    <xf numFmtId="0" fontId="307" fillId="0" borderId="44" xfId="25270" applyFont="1" applyBorder="1">
      <alignment vertical="center"/>
    </xf>
    <xf numFmtId="0" fontId="1" fillId="44" borderId="256" xfId="25270" applyFill="1" applyBorder="1" applyAlignment="1">
      <alignment horizontal="center" vertical="center" wrapText="1"/>
    </xf>
    <xf numFmtId="0" fontId="1" fillId="44" borderId="199" xfId="25270" applyFill="1" applyBorder="1" applyAlignment="1">
      <alignment horizontal="center" vertical="center" wrapText="1"/>
    </xf>
    <xf numFmtId="0" fontId="169" fillId="44" borderId="200" xfId="25270" applyFont="1" applyFill="1" applyBorder="1" applyAlignment="1">
      <alignment horizontal="center" vertical="center" wrapText="1"/>
    </xf>
    <xf numFmtId="0" fontId="169" fillId="44" borderId="30" xfId="25270" applyFont="1" applyFill="1" applyBorder="1" applyAlignment="1">
      <alignment horizontal="center" vertical="center" wrapText="1"/>
    </xf>
    <xf numFmtId="0" fontId="169" fillId="44" borderId="31" xfId="25270" applyFont="1" applyFill="1" applyBorder="1" applyAlignment="1">
      <alignment horizontal="center" vertical="center" wrapText="1"/>
    </xf>
    <xf numFmtId="0" fontId="169" fillId="44" borderId="88" xfId="25270" applyFont="1" applyFill="1" applyBorder="1" applyAlignment="1">
      <alignment horizontal="center" vertical="center" wrapText="1"/>
    </xf>
    <xf numFmtId="0" fontId="169" fillId="44" borderId="139" xfId="25270" applyFont="1" applyFill="1" applyBorder="1" applyAlignment="1">
      <alignment horizontal="center" vertical="center" wrapText="1"/>
    </xf>
    <xf numFmtId="2" fontId="1" fillId="0" borderId="206" xfId="25270" applyNumberFormat="1" applyBorder="1" applyAlignment="1">
      <alignment horizontal="center" vertical="center"/>
    </xf>
    <xf numFmtId="2" fontId="1" fillId="0" borderId="257" xfId="25270" applyNumberFormat="1" applyBorder="1" applyAlignment="1">
      <alignment horizontal="center" vertical="center"/>
    </xf>
    <xf numFmtId="0" fontId="307" fillId="0" borderId="200" xfId="25270" applyFont="1" applyBorder="1">
      <alignment vertical="center"/>
    </xf>
    <xf numFmtId="0" fontId="307" fillId="0" borderId="30" xfId="25270" applyFont="1" applyBorder="1">
      <alignment vertical="center"/>
    </xf>
    <xf numFmtId="0" fontId="307" fillId="0" borderId="31" xfId="25270" applyFont="1" applyBorder="1">
      <alignment vertical="center"/>
    </xf>
    <xf numFmtId="2" fontId="1" fillId="0" borderId="211" xfId="25270" applyNumberFormat="1" applyBorder="1" applyAlignment="1">
      <alignment horizontal="center" vertical="center"/>
    </xf>
    <xf numFmtId="0" fontId="307" fillId="0" borderId="89" xfId="25270" applyFont="1" applyBorder="1" applyAlignment="1">
      <alignment horizontal="left" vertical="center"/>
    </xf>
    <xf numFmtId="0" fontId="307" fillId="0" borderId="194" xfId="25270" applyFont="1" applyBorder="1" applyAlignment="1">
      <alignment horizontal="left" vertical="center"/>
    </xf>
    <xf numFmtId="0" fontId="307" fillId="0" borderId="0" xfId="25270" applyFont="1" applyAlignment="1">
      <alignment horizontal="left" vertical="center"/>
    </xf>
    <xf numFmtId="0" fontId="307" fillId="0" borderId="190" xfId="25270" applyFont="1" applyBorder="1" applyAlignment="1">
      <alignment horizontal="left" vertical="center"/>
    </xf>
    <xf numFmtId="0" fontId="169" fillId="44" borderId="29" xfId="25270" applyFont="1" applyFill="1" applyBorder="1" applyAlignment="1">
      <alignment horizontal="center" vertical="center" wrapText="1"/>
    </xf>
    <xf numFmtId="0" fontId="1" fillId="44" borderId="88" xfId="25270" applyFill="1" applyBorder="1" applyAlignment="1">
      <alignment horizontal="center" vertical="center" wrapText="1"/>
    </xf>
    <xf numFmtId="0" fontId="1" fillId="44" borderId="90" xfId="25270" applyFill="1" applyBorder="1" applyAlignment="1">
      <alignment horizontal="center" vertical="center" wrapText="1"/>
    </xf>
    <xf numFmtId="0" fontId="1" fillId="44" borderId="139" xfId="25270" applyFill="1" applyBorder="1" applyAlignment="1">
      <alignment horizontal="center" vertical="center" wrapText="1"/>
    </xf>
    <xf numFmtId="0" fontId="1" fillId="44" borderId="44" xfId="25270" applyFill="1" applyBorder="1" applyAlignment="1">
      <alignment horizontal="center" vertical="center" wrapText="1"/>
    </xf>
    <xf numFmtId="283" fontId="281" fillId="0" borderId="258" xfId="25270" applyNumberFormat="1" applyFont="1" applyBorder="1" applyAlignment="1">
      <alignment horizontal="center" vertical="center"/>
    </xf>
    <xf numFmtId="283" fontId="281" fillId="0" borderId="259" xfId="25270" applyNumberFormat="1" applyFont="1" applyBorder="1" applyAlignment="1">
      <alignment horizontal="center" vertical="center"/>
    </xf>
    <xf numFmtId="283" fontId="281" fillId="0" borderId="260" xfId="25270" applyNumberFormat="1" applyFont="1" applyBorder="1" applyAlignment="1">
      <alignment horizontal="center" vertical="center"/>
    </xf>
    <xf numFmtId="283" fontId="1" fillId="0" borderId="258" xfId="25270" applyNumberFormat="1" applyBorder="1" applyAlignment="1">
      <alignment horizontal="center" vertical="center"/>
    </xf>
    <xf numFmtId="283" fontId="1" fillId="0" borderId="259" xfId="25270" applyNumberFormat="1" applyBorder="1" applyAlignment="1">
      <alignment horizontal="center" vertical="center"/>
    </xf>
    <xf numFmtId="283" fontId="1" fillId="0" borderId="261" xfId="25270" applyNumberFormat="1" applyBorder="1" applyAlignment="1">
      <alignment horizontal="center" vertical="center"/>
    </xf>
    <xf numFmtId="0" fontId="283" fillId="44" borderId="139" xfId="25270" applyFont="1" applyFill="1" applyBorder="1" applyAlignment="1">
      <alignment horizontal="center" vertical="center"/>
    </xf>
    <xf numFmtId="0" fontId="283" fillId="44" borderId="0" xfId="25270" applyFont="1" applyFill="1" applyAlignment="1">
      <alignment horizontal="center" vertical="center"/>
    </xf>
    <xf numFmtId="0" fontId="283" fillId="44" borderId="44" xfId="25270" applyFont="1" applyFill="1" applyBorder="1" applyAlignment="1">
      <alignment horizontal="center" vertical="center"/>
    </xf>
    <xf numFmtId="2" fontId="281" fillId="0" borderId="139" xfId="25270" applyNumberFormat="1" applyFont="1" applyBorder="1" applyAlignment="1">
      <alignment horizontal="center" vertical="center"/>
    </xf>
    <xf numFmtId="2" fontId="281" fillId="0" borderId="0" xfId="25270" applyNumberFormat="1" applyFont="1" applyAlignment="1">
      <alignment horizontal="center" vertical="center"/>
    </xf>
    <xf numFmtId="2" fontId="281" fillId="0" borderId="44" xfId="25270" applyNumberFormat="1" applyFont="1" applyBorder="1" applyAlignment="1">
      <alignment horizontal="center" vertical="center"/>
    </xf>
    <xf numFmtId="0" fontId="282" fillId="43" borderId="248" xfId="25270" applyFont="1" applyFill="1" applyBorder="1" applyAlignment="1">
      <alignment horizontal="center" vertical="center"/>
    </xf>
    <xf numFmtId="0" fontId="282" fillId="43" borderId="249" xfId="25270" applyFont="1" applyFill="1" applyBorder="1" applyAlignment="1">
      <alignment horizontal="center" vertical="center"/>
    </xf>
    <xf numFmtId="0" fontId="282" fillId="43" borderId="228" xfId="25270" applyFont="1" applyFill="1" applyBorder="1" applyAlignment="1">
      <alignment horizontal="center" vertical="center"/>
    </xf>
    <xf numFmtId="0" fontId="282" fillId="43" borderId="250" xfId="25270" applyFont="1" applyFill="1" applyBorder="1" applyAlignment="1">
      <alignment horizontal="center" vertical="center"/>
    </xf>
    <xf numFmtId="0" fontId="282" fillId="43" borderId="139" xfId="25270" applyFont="1" applyFill="1" applyBorder="1" applyAlignment="1">
      <alignment horizontal="center" vertical="center"/>
    </xf>
    <xf numFmtId="0" fontId="282" fillId="43" borderId="44" xfId="25270" applyFont="1" applyFill="1" applyBorder="1" applyAlignment="1">
      <alignment horizontal="center" vertical="center"/>
    </xf>
    <xf numFmtId="0" fontId="282" fillId="43" borderId="230" xfId="25270" applyFont="1" applyFill="1" applyBorder="1" applyAlignment="1">
      <alignment horizontal="center" vertical="center"/>
    </xf>
    <xf numFmtId="0" fontId="282" fillId="43" borderId="251" xfId="25270" applyFont="1" applyFill="1" applyBorder="1" applyAlignment="1">
      <alignment horizontal="center" vertical="center"/>
    </xf>
    <xf numFmtId="0" fontId="282" fillId="43" borderId="200" xfId="25270" applyFont="1" applyFill="1" applyBorder="1" applyAlignment="1">
      <alignment horizontal="center" vertical="center"/>
    </xf>
    <xf numFmtId="0" fontId="282" fillId="43" borderId="30" xfId="25270" applyFont="1" applyFill="1" applyBorder="1" applyAlignment="1">
      <alignment horizontal="center" vertical="center"/>
    </xf>
    <xf numFmtId="0" fontId="282" fillId="43" borderId="29" xfId="25270" applyFont="1" applyFill="1" applyBorder="1" applyAlignment="1">
      <alignment horizontal="center" vertical="center"/>
    </xf>
    <xf numFmtId="0" fontId="282" fillId="43" borderId="31" xfId="25270" applyFont="1" applyFill="1" applyBorder="1" applyAlignment="1">
      <alignment horizontal="center" vertical="center"/>
    </xf>
    <xf numFmtId="0" fontId="303" fillId="44" borderId="200" xfId="25270" applyFont="1" applyFill="1" applyBorder="1" applyAlignment="1">
      <alignment horizontal="center" vertical="center" wrapText="1"/>
    </xf>
    <xf numFmtId="0" fontId="303" fillId="44" borderId="30" xfId="25270" applyFont="1" applyFill="1" applyBorder="1" applyAlignment="1">
      <alignment horizontal="center" vertical="center" wrapText="1"/>
    </xf>
    <xf numFmtId="0" fontId="303" fillId="44" borderId="31" xfId="25270" applyFont="1" applyFill="1" applyBorder="1" applyAlignment="1">
      <alignment horizontal="center" vertical="center" wrapText="1"/>
    </xf>
    <xf numFmtId="0" fontId="1" fillId="44" borderId="29" xfId="25270" applyFill="1" applyBorder="1" applyAlignment="1">
      <alignment horizontal="center" vertical="center" wrapText="1"/>
    </xf>
    <xf numFmtId="0" fontId="1" fillId="44" borderId="31" xfId="25270" applyFill="1" applyBorder="1" applyAlignment="1">
      <alignment horizontal="center" vertical="center" wrapText="1"/>
    </xf>
    <xf numFmtId="0" fontId="169" fillId="0" borderId="210" xfId="25270" applyFont="1" applyBorder="1" applyAlignment="1">
      <alignment horizontal="center" vertical="center"/>
    </xf>
    <xf numFmtId="0" fontId="169" fillId="0" borderId="89" xfId="25270" applyFont="1" applyBorder="1" applyAlignment="1">
      <alignment horizontal="center" vertical="center"/>
    </xf>
    <xf numFmtId="0" fontId="169" fillId="0" borderId="90" xfId="25270" applyFont="1" applyBorder="1" applyAlignment="1">
      <alignment horizontal="center" vertical="center"/>
    </xf>
    <xf numFmtId="0" fontId="283" fillId="0" borderId="89" xfId="25270" applyFont="1" applyBorder="1" applyAlignment="1">
      <alignment horizontal="center" vertical="center"/>
    </xf>
    <xf numFmtId="0" fontId="283" fillId="0" borderId="90" xfId="25270" applyFont="1" applyBorder="1" applyAlignment="1">
      <alignment horizontal="center" vertical="center"/>
    </xf>
    <xf numFmtId="0" fontId="169" fillId="0" borderId="230" xfId="25270" applyFont="1" applyBorder="1" applyAlignment="1">
      <alignment horizontal="center" vertical="center"/>
    </xf>
    <xf numFmtId="0" fontId="169" fillId="0" borderId="251" xfId="25270" applyFont="1" applyBorder="1" applyAlignment="1">
      <alignment horizontal="center" vertical="center"/>
    </xf>
    <xf numFmtId="0" fontId="307" fillId="0" borderId="231" xfId="25270" applyFont="1" applyBorder="1" applyAlignment="1">
      <alignment horizontal="center" vertical="center"/>
    </xf>
    <xf numFmtId="0" fontId="307" fillId="0" borderId="213" xfId="25270" applyFont="1" applyBorder="1" applyAlignment="1">
      <alignment horizontal="center" vertical="center"/>
    </xf>
    <xf numFmtId="0" fontId="307" fillId="0" borderId="214" xfId="25270" applyFont="1" applyBorder="1" applyAlignment="1">
      <alignment horizontal="center" vertical="center"/>
    </xf>
    <xf numFmtId="0" fontId="281" fillId="0" borderId="210" xfId="25270" applyFont="1" applyBorder="1" applyAlignment="1">
      <alignment horizontal="left" vertical="center"/>
    </xf>
    <xf numFmtId="0" fontId="281" fillId="0" borderId="89" xfId="25270" applyFont="1" applyBorder="1" applyAlignment="1">
      <alignment horizontal="left" vertical="center"/>
    </xf>
    <xf numFmtId="0" fontId="281" fillId="0" borderId="194" xfId="25270" applyFont="1" applyBorder="1" applyAlignment="1">
      <alignment horizontal="left" vertical="center"/>
    </xf>
    <xf numFmtId="0" fontId="169" fillId="0" borderId="200" xfId="25270" applyFont="1" applyBorder="1" applyAlignment="1">
      <alignment horizontal="center" vertical="center"/>
    </xf>
    <xf numFmtId="0" fontId="169" fillId="0" borderId="30" xfId="25270" applyFont="1" applyBorder="1" applyAlignment="1">
      <alignment horizontal="center" vertical="center"/>
    </xf>
    <xf numFmtId="0" fontId="169" fillId="0" borderId="31" xfId="25270" applyFont="1" applyBorder="1" applyAlignment="1">
      <alignment horizontal="center" vertical="center"/>
    </xf>
    <xf numFmtId="0" fontId="283" fillId="0" borderId="30" xfId="25270" applyFont="1" applyBorder="1" applyAlignment="1">
      <alignment horizontal="center" vertical="center"/>
    </xf>
    <xf numFmtId="0" fontId="283" fillId="0" borderId="31" xfId="25270" applyFont="1" applyBorder="1" applyAlignment="1">
      <alignment horizontal="center" vertical="center"/>
    </xf>
    <xf numFmtId="0" fontId="281" fillId="0" borderId="216" xfId="25270" applyFont="1" applyBorder="1" applyAlignment="1">
      <alignment horizontal="left" vertical="center"/>
    </xf>
    <xf numFmtId="0" fontId="281" fillId="0" borderId="52" xfId="25270" applyFont="1" applyBorder="1" applyAlignment="1">
      <alignment horizontal="left" vertical="center"/>
    </xf>
    <xf numFmtId="0" fontId="281" fillId="0" borderId="226" xfId="25270" applyFont="1" applyBorder="1" applyAlignment="1">
      <alignment horizontal="left" vertical="center"/>
    </xf>
    <xf numFmtId="0" fontId="311" fillId="0" borderId="215" xfId="25270" applyFont="1" applyBorder="1" applyAlignment="1">
      <alignment horizontal="left" vertical="center" wrapText="1"/>
    </xf>
    <xf numFmtId="0" fontId="311" fillId="0" borderId="213" xfId="25270" applyFont="1" applyBorder="1" applyAlignment="1">
      <alignment horizontal="left" vertical="center" wrapText="1"/>
    </xf>
    <xf numFmtId="0" fontId="311" fillId="0" borderId="214" xfId="25270" applyFont="1" applyBorder="1" applyAlignment="1">
      <alignment horizontal="left" vertical="center" wrapText="1"/>
    </xf>
    <xf numFmtId="0" fontId="324" fillId="0" borderId="231" xfId="25270" applyFont="1" applyBorder="1" applyAlignment="1">
      <alignment horizontal="left" vertical="center" wrapText="1"/>
    </xf>
    <xf numFmtId="0" fontId="324" fillId="0" borderId="213" xfId="25270" applyFont="1" applyBorder="1" applyAlignment="1">
      <alignment horizontal="left" vertical="center" wrapText="1"/>
    </xf>
    <xf numFmtId="0" fontId="324" fillId="0" borderId="214" xfId="25270" applyFont="1" applyBorder="1" applyAlignment="1">
      <alignment horizontal="left" vertical="center" wrapText="1"/>
    </xf>
    <xf numFmtId="0" fontId="169" fillId="0" borderId="222" xfId="25270" applyFont="1" applyBorder="1" applyAlignment="1">
      <alignment horizontal="left" vertical="center"/>
    </xf>
    <xf numFmtId="0" fontId="169" fillId="0" borderId="223" xfId="25270" applyFont="1" applyBorder="1" applyAlignment="1">
      <alignment horizontal="left" vertical="center"/>
    </xf>
    <xf numFmtId="0" fontId="169" fillId="0" borderId="224" xfId="25270" applyFont="1" applyBorder="1" applyAlignment="1">
      <alignment horizontal="left" vertical="center"/>
    </xf>
    <xf numFmtId="0" fontId="169" fillId="0" borderId="188" xfId="25270" applyFont="1" applyBorder="1" applyAlignment="1">
      <alignment horizontal="left" vertical="center"/>
    </xf>
    <xf numFmtId="0" fontId="169" fillId="0" borderId="0" xfId="25270" applyFont="1" applyAlignment="1">
      <alignment horizontal="left" vertical="center"/>
    </xf>
    <xf numFmtId="0" fontId="169" fillId="0" borderId="190" xfId="25270" applyFont="1" applyBorder="1" applyAlignment="1">
      <alignment horizontal="left" vertical="center"/>
    </xf>
    <xf numFmtId="0" fontId="1" fillId="0" borderId="210" xfId="25270" applyBorder="1" applyAlignment="1">
      <alignment horizontal="left" vertical="center" shrinkToFit="1"/>
    </xf>
    <xf numFmtId="0" fontId="1" fillId="0" borderId="89" xfId="25270" applyBorder="1" applyAlignment="1">
      <alignment horizontal="left" vertical="center" shrinkToFit="1"/>
    </xf>
    <xf numFmtId="0" fontId="1" fillId="0" borderId="194" xfId="25270" applyBorder="1" applyAlignment="1">
      <alignment horizontal="left" vertical="center" shrinkToFit="1"/>
    </xf>
    <xf numFmtId="0" fontId="1" fillId="0" borderId="188" xfId="25270" applyBorder="1" applyAlignment="1">
      <alignment horizontal="left" vertical="center" shrinkToFit="1"/>
    </xf>
    <xf numFmtId="0" fontId="1" fillId="0" borderId="0" xfId="25270" applyAlignment="1">
      <alignment horizontal="left" vertical="center" shrinkToFit="1"/>
    </xf>
    <xf numFmtId="0" fontId="1" fillId="0" borderId="190" xfId="25270" applyBorder="1" applyAlignment="1">
      <alignment horizontal="left" vertical="center" shrinkToFit="1"/>
    </xf>
    <xf numFmtId="0" fontId="1" fillId="0" borderId="188" xfId="25270" applyBorder="1" applyAlignment="1">
      <alignment horizontal="left" vertical="distributed" shrinkToFit="1"/>
    </xf>
    <xf numFmtId="0" fontId="1" fillId="0" borderId="0" xfId="25270" applyAlignment="1">
      <alignment horizontal="left" vertical="distributed" shrinkToFit="1"/>
    </xf>
    <xf numFmtId="0" fontId="1" fillId="0" borderId="190" xfId="25270" applyBorder="1" applyAlignment="1">
      <alignment horizontal="left" vertical="distributed" shrinkToFit="1"/>
    </xf>
    <xf numFmtId="0" fontId="169" fillId="0" borderId="210" xfId="25270" applyFont="1" applyBorder="1" applyAlignment="1">
      <alignment vertical="center" shrinkToFit="1"/>
    </xf>
    <xf numFmtId="0" fontId="169" fillId="0" borderId="89" xfId="25270" applyFont="1" applyBorder="1" applyAlignment="1">
      <alignment vertical="center" shrinkToFit="1"/>
    </xf>
    <xf numFmtId="0" fontId="169" fillId="0" borderId="194" xfId="25270" applyFont="1" applyBorder="1" applyAlignment="1">
      <alignment vertical="center" shrinkToFit="1"/>
    </xf>
    <xf numFmtId="0" fontId="1" fillId="0" borderId="217" xfId="25270" applyBorder="1" applyAlignment="1">
      <alignment horizontal="left" vertical="distributed" shrinkToFit="1"/>
    </xf>
    <xf numFmtId="0" fontId="1" fillId="0" borderId="180" xfId="25270" applyBorder="1" applyAlignment="1">
      <alignment horizontal="left" vertical="distributed" shrinkToFit="1"/>
    </xf>
    <xf numFmtId="0" fontId="1" fillId="0" borderId="218" xfId="25270" applyBorder="1" applyAlignment="1">
      <alignment horizontal="left" vertical="distributed" shrinkToFit="1"/>
    </xf>
    <xf numFmtId="0" fontId="169" fillId="0" borderId="217" xfId="25270" applyFont="1" applyBorder="1" applyAlignment="1">
      <alignment vertical="center" shrinkToFit="1"/>
    </xf>
    <xf numFmtId="0" fontId="169" fillId="0" borderId="180" xfId="25270" applyFont="1" applyBorder="1" applyAlignment="1">
      <alignment vertical="center" shrinkToFit="1"/>
    </xf>
    <xf numFmtId="0" fontId="169" fillId="0" borderId="218" xfId="25270" applyFont="1" applyBorder="1" applyAlignment="1">
      <alignment vertical="center" shrinkToFit="1"/>
    </xf>
    <xf numFmtId="0" fontId="282" fillId="43" borderId="219" xfId="25270" applyFont="1" applyFill="1" applyBorder="1" applyAlignment="1">
      <alignment horizontal="center" vertical="center"/>
    </xf>
    <xf numFmtId="0" fontId="282" fillId="43" borderId="220" xfId="25270" applyFont="1" applyFill="1" applyBorder="1" applyAlignment="1">
      <alignment horizontal="center" vertical="center"/>
    </xf>
    <xf numFmtId="0" fontId="282" fillId="43" borderId="221" xfId="25270" applyFont="1" applyFill="1" applyBorder="1" applyAlignment="1">
      <alignment horizontal="center" vertical="center"/>
    </xf>
    <xf numFmtId="0" fontId="282" fillId="43" borderId="215" xfId="25270" applyFont="1" applyFill="1" applyBorder="1" applyAlignment="1">
      <alignment horizontal="center" vertical="center"/>
    </xf>
    <xf numFmtId="0" fontId="282" fillId="43" borderId="213" xfId="25270" applyFont="1" applyFill="1" applyBorder="1" applyAlignment="1">
      <alignment horizontal="center" vertical="center"/>
    </xf>
    <xf numFmtId="0" fontId="282" fillId="43" borderId="214" xfId="25270" applyFont="1" applyFill="1" applyBorder="1" applyAlignment="1">
      <alignment horizontal="center" vertical="center"/>
    </xf>
    <xf numFmtId="0" fontId="169" fillId="0" borderId="188" xfId="25270" quotePrefix="1" applyFont="1" applyBorder="1" applyAlignment="1">
      <alignment horizontal="left" vertical="center"/>
    </xf>
    <xf numFmtId="0" fontId="169" fillId="0" borderId="0" xfId="25270" quotePrefix="1" applyFont="1" applyAlignment="1">
      <alignment horizontal="left" vertical="center"/>
    </xf>
    <xf numFmtId="0" fontId="169" fillId="0" borderId="190" xfId="25270" quotePrefix="1" applyFont="1" applyBorder="1" applyAlignment="1">
      <alignment horizontal="left" vertical="center"/>
    </xf>
    <xf numFmtId="0" fontId="1" fillId="0" borderId="215" xfId="25270" applyBorder="1" applyAlignment="1">
      <alignment horizontal="center" vertical="center"/>
    </xf>
    <xf numFmtId="0" fontId="1" fillId="0" borderId="213" xfId="25270" applyBorder="1" applyAlignment="1">
      <alignment horizontal="center" vertical="center"/>
    </xf>
    <xf numFmtId="0" fontId="1" fillId="0" borderId="225" xfId="25270" applyBorder="1" applyAlignment="1">
      <alignment horizontal="center" vertical="center"/>
    </xf>
    <xf numFmtId="0" fontId="1" fillId="0" borderId="214" xfId="25270" applyBorder="1" applyAlignment="1">
      <alignment horizontal="center" vertical="center"/>
    </xf>
    <xf numFmtId="0" fontId="283" fillId="0" borderId="213" xfId="25270" applyFont="1" applyBorder="1" applyAlignment="1">
      <alignment horizontal="center" vertical="center"/>
    </xf>
    <xf numFmtId="0" fontId="283" fillId="0" borderId="225" xfId="25270" applyFont="1" applyBorder="1" applyAlignment="1">
      <alignment horizontal="center" vertical="center"/>
    </xf>
    <xf numFmtId="0" fontId="169" fillId="0" borderId="213" xfId="25270" applyFont="1" applyBorder="1" applyAlignment="1">
      <alignment horizontal="center" vertical="center"/>
    </xf>
    <xf numFmtId="0" fontId="169" fillId="0" borderId="214" xfId="25270" applyFont="1" applyBorder="1" applyAlignment="1">
      <alignment horizontal="center" vertical="center"/>
    </xf>
    <xf numFmtId="0" fontId="1" fillId="0" borderId="210" xfId="25270" applyBorder="1" applyAlignment="1">
      <alignment horizontal="center" vertical="center"/>
    </xf>
    <xf numFmtId="0" fontId="308" fillId="0" borderId="222" xfId="25270" applyFont="1" applyBorder="1" applyAlignment="1">
      <alignment horizontal="left" vertical="center"/>
    </xf>
    <xf numFmtId="0" fontId="308" fillId="0" borderId="223" xfId="25270" applyFont="1" applyBorder="1" applyAlignment="1">
      <alignment horizontal="left" vertical="center"/>
    </xf>
    <xf numFmtId="0" fontId="308" fillId="0" borderId="224" xfId="25270" applyFont="1" applyBorder="1" applyAlignment="1">
      <alignment horizontal="left" vertical="center"/>
    </xf>
    <xf numFmtId="0" fontId="1" fillId="0" borderId="188" xfId="25270" applyBorder="1" applyAlignment="1">
      <alignment horizontal="center" vertical="center"/>
    </xf>
    <xf numFmtId="0" fontId="308" fillId="0" borderId="188" xfId="25270" applyFont="1" applyBorder="1" applyAlignment="1">
      <alignment horizontal="left" vertical="center"/>
    </xf>
    <xf numFmtId="0" fontId="308" fillId="0" borderId="0" xfId="25270" applyFont="1" applyAlignment="1">
      <alignment horizontal="left" vertical="center"/>
    </xf>
    <xf numFmtId="0" fontId="308" fillId="0" borderId="190" xfId="25270" applyFont="1" applyBorder="1" applyAlignment="1">
      <alignment horizontal="left" vertical="center"/>
    </xf>
    <xf numFmtId="0" fontId="169" fillId="44" borderId="215" xfId="25270" applyFont="1" applyFill="1" applyBorder="1" applyAlignment="1">
      <alignment horizontal="left" vertical="center"/>
    </xf>
    <xf numFmtId="0" fontId="169" fillId="44" borderId="213" xfId="25270" applyFont="1" applyFill="1" applyBorder="1" applyAlignment="1">
      <alignment horizontal="left" vertical="center"/>
    </xf>
    <xf numFmtId="0" fontId="1" fillId="0" borderId="200" xfId="25270" applyBorder="1" applyAlignment="1">
      <alignment horizontal="center" vertical="center"/>
    </xf>
    <xf numFmtId="0" fontId="169" fillId="44" borderId="210" xfId="25270" applyFont="1" applyFill="1" applyBorder="1" applyAlignment="1">
      <alignment horizontal="center" vertical="center" shrinkToFit="1"/>
    </xf>
    <xf numFmtId="0" fontId="1" fillId="0" borderId="89" xfId="25270" applyBorder="1" applyAlignment="1">
      <alignment horizontal="center" vertical="center" shrinkToFit="1"/>
    </xf>
    <xf numFmtId="0" fontId="169" fillId="44" borderId="88" xfId="25270" applyFont="1" applyFill="1" applyBorder="1" applyAlignment="1">
      <alignment horizontal="center" vertical="center" shrinkToFit="1"/>
    </xf>
    <xf numFmtId="0" fontId="1" fillId="0" borderId="90" xfId="25270" applyBorder="1" applyAlignment="1">
      <alignment horizontal="center" vertical="center" shrinkToFit="1"/>
    </xf>
    <xf numFmtId="186" fontId="1" fillId="0" borderId="88" xfId="25270" applyNumberFormat="1" applyBorder="1" applyAlignment="1">
      <alignment horizontal="center" vertical="center"/>
    </xf>
    <xf numFmtId="186" fontId="1" fillId="0" borderId="89" xfId="25270" applyNumberFormat="1" applyBorder="1" applyAlignment="1">
      <alignment horizontal="center" vertical="center"/>
    </xf>
    <xf numFmtId="186" fontId="1" fillId="0" borderId="194" xfId="25270" applyNumberFormat="1" applyBorder="1" applyAlignment="1">
      <alignment horizontal="center" vertical="center"/>
    </xf>
    <xf numFmtId="0" fontId="1" fillId="0" borderId="188" xfId="25270" applyBorder="1" applyAlignment="1">
      <alignment horizontal="left" vertical="center"/>
    </xf>
    <xf numFmtId="0" fontId="1" fillId="0" borderId="0" xfId="25270" applyAlignment="1">
      <alignment horizontal="left" vertical="center"/>
    </xf>
    <xf numFmtId="0" fontId="1" fillId="0" borderId="190" xfId="25270" applyBorder="1" applyAlignment="1">
      <alignment horizontal="left" vertical="center"/>
    </xf>
    <xf numFmtId="0" fontId="283" fillId="0" borderId="213" xfId="25270" quotePrefix="1" applyFont="1" applyBorder="1" applyAlignment="1">
      <alignment horizontal="center" vertical="center"/>
    </xf>
    <xf numFmtId="0" fontId="1" fillId="0" borderId="188" xfId="25270" applyBorder="1" applyAlignment="1">
      <alignment horizontal="center" vertical="center" shrinkToFit="1"/>
    </xf>
    <xf numFmtId="0" fontId="1" fillId="0" borderId="0" xfId="25270" applyAlignment="1">
      <alignment horizontal="center" vertical="center" shrinkToFit="1"/>
    </xf>
    <xf numFmtId="0" fontId="1" fillId="0" borderId="29" xfId="25270" applyBorder="1" applyAlignment="1">
      <alignment horizontal="center" vertical="center" shrinkToFit="1"/>
    </xf>
    <xf numFmtId="0" fontId="1" fillId="0" borderId="30" xfId="25270" applyBorder="1" applyAlignment="1">
      <alignment horizontal="center" vertical="center" shrinkToFit="1"/>
    </xf>
    <xf numFmtId="0" fontId="1" fillId="0" borderId="31" xfId="25270" applyBorder="1" applyAlignment="1">
      <alignment horizontal="center" vertical="center" shrinkToFit="1"/>
    </xf>
    <xf numFmtId="186" fontId="1" fillId="0" borderId="139" xfId="25270" applyNumberFormat="1" applyBorder="1" applyAlignment="1">
      <alignment horizontal="center" vertical="center"/>
    </xf>
    <xf numFmtId="186" fontId="1" fillId="0" borderId="0" xfId="25270" applyNumberFormat="1" applyAlignment="1">
      <alignment horizontal="center" vertical="center"/>
    </xf>
    <xf numFmtId="186" fontId="1" fillId="0" borderId="190" xfId="25270" applyNumberFormat="1" applyBorder="1" applyAlignment="1">
      <alignment horizontal="center" vertical="center"/>
    </xf>
    <xf numFmtId="186" fontId="1" fillId="0" borderId="29" xfId="25270" applyNumberFormat="1" applyBorder="1" applyAlignment="1">
      <alignment horizontal="center" vertical="center"/>
    </xf>
    <xf numFmtId="186" fontId="1" fillId="0" borderId="30" xfId="25270" applyNumberFormat="1" applyBorder="1" applyAlignment="1">
      <alignment horizontal="center" vertical="center"/>
    </xf>
    <xf numFmtId="186" fontId="1" fillId="0" borderId="198" xfId="25270" applyNumberFormat="1" applyBorder="1" applyAlignment="1">
      <alignment horizontal="center" vertical="center"/>
    </xf>
    <xf numFmtId="0" fontId="283" fillId="44" borderId="215" xfId="25270" applyFont="1" applyFill="1" applyBorder="1" applyAlignment="1">
      <alignment horizontal="left" vertical="center"/>
    </xf>
    <xf numFmtId="0" fontId="283" fillId="44" borderId="213" xfId="25270" applyFont="1" applyFill="1" applyBorder="1" applyAlignment="1">
      <alignment horizontal="left" vertical="center"/>
    </xf>
    <xf numFmtId="0" fontId="309" fillId="0" borderId="188" xfId="25270" quotePrefix="1" applyFont="1" applyBorder="1" applyAlignment="1">
      <alignment horizontal="center" vertical="center"/>
    </xf>
    <xf numFmtId="0" fontId="309" fillId="0" borderId="0" xfId="25270" applyFont="1" applyAlignment="1">
      <alignment horizontal="center" vertical="center"/>
    </xf>
    <xf numFmtId="0" fontId="309" fillId="0" borderId="190" xfId="25270" applyFont="1" applyBorder="1" applyAlignment="1">
      <alignment horizontal="center" vertical="center"/>
    </xf>
    <xf numFmtId="0" fontId="309" fillId="0" borderId="188" xfId="25270" applyFont="1" applyBorder="1" applyAlignment="1">
      <alignment horizontal="center" vertical="center"/>
    </xf>
    <xf numFmtId="0" fontId="169" fillId="0" borderId="213" xfId="25270" quotePrefix="1" applyFont="1" applyBorder="1" applyAlignment="1">
      <alignment horizontal="center" vertical="center"/>
    </xf>
    <xf numFmtId="0" fontId="169" fillId="0" borderId="188" xfId="25270" applyFont="1" applyBorder="1" applyAlignment="1">
      <alignment horizontal="left" vertical="center" shrinkToFit="1"/>
    </xf>
    <xf numFmtId="0" fontId="169" fillId="0" borderId="0" xfId="25270" applyFont="1" applyAlignment="1">
      <alignment horizontal="left" vertical="center" shrinkToFit="1"/>
    </xf>
    <xf numFmtId="0" fontId="307" fillId="0" borderId="188" xfId="25270" applyFont="1" applyBorder="1" applyAlignment="1">
      <alignment horizontal="left" vertical="center"/>
    </xf>
    <xf numFmtId="0" fontId="310" fillId="0" borderId="188" xfId="25270" quotePrefix="1" applyFont="1" applyBorder="1" applyAlignment="1">
      <alignment horizontal="left" vertical="center"/>
    </xf>
    <xf numFmtId="0" fontId="310" fillId="0" borderId="0" xfId="25270" applyFont="1" applyAlignment="1">
      <alignment horizontal="left" vertical="center"/>
    </xf>
    <xf numFmtId="0" fontId="310" fillId="0" borderId="190" xfId="25270" applyFont="1" applyBorder="1" applyAlignment="1">
      <alignment horizontal="left" vertical="center"/>
    </xf>
    <xf numFmtId="0" fontId="1" fillId="0" borderId="200" xfId="25270" applyBorder="1" applyAlignment="1">
      <alignment horizontal="center" vertical="center" shrinkToFit="1"/>
    </xf>
    <xf numFmtId="0" fontId="310" fillId="0" borderId="188" xfId="25270" applyFont="1" applyBorder="1" applyAlignment="1">
      <alignment horizontal="left" vertical="center"/>
    </xf>
    <xf numFmtId="0" fontId="304" fillId="0" borderId="188" xfId="25270" applyFont="1" applyBorder="1" applyAlignment="1">
      <alignment horizontal="left" vertical="center"/>
    </xf>
    <xf numFmtId="0" fontId="304" fillId="0" borderId="0" xfId="25270" applyFont="1" applyAlignment="1">
      <alignment horizontal="left" vertical="center"/>
    </xf>
    <xf numFmtId="0" fontId="304" fillId="0" borderId="190" xfId="25270" applyFont="1" applyBorder="1" applyAlignment="1">
      <alignment horizontal="left" vertical="center"/>
    </xf>
    <xf numFmtId="0" fontId="283" fillId="0" borderId="188" xfId="25270" applyFont="1" applyBorder="1" applyAlignment="1">
      <alignment horizontal="left" vertical="center" shrinkToFit="1"/>
    </xf>
    <xf numFmtId="0" fontId="283" fillId="0" borderId="0" xfId="25270" applyFont="1" applyAlignment="1">
      <alignment horizontal="left" vertical="center" shrinkToFit="1"/>
    </xf>
    <xf numFmtId="0" fontId="283" fillId="0" borderId="227" xfId="25270" applyFont="1" applyBorder="1" applyAlignment="1">
      <alignment horizontal="left" vertical="center" shrinkToFit="1"/>
    </xf>
    <xf numFmtId="0" fontId="283" fillId="0" borderId="56" xfId="25270" applyFont="1" applyBorder="1" applyAlignment="1">
      <alignment horizontal="left" vertical="center" shrinkToFit="1"/>
    </xf>
    <xf numFmtId="0" fontId="304" fillId="0" borderId="217" xfId="25270" applyFont="1" applyBorder="1" applyAlignment="1">
      <alignment horizontal="left" vertical="center"/>
    </xf>
    <xf numFmtId="0" fontId="304" fillId="0" borderId="180" xfId="25270" applyFont="1" applyBorder="1" applyAlignment="1">
      <alignment horizontal="left" vertical="center"/>
    </xf>
    <xf numFmtId="0" fontId="304" fillId="0" borderId="218" xfId="25270" applyFont="1" applyBorder="1" applyAlignment="1">
      <alignment horizontal="left" vertical="center"/>
    </xf>
    <xf numFmtId="0" fontId="331" fillId="43" borderId="181" xfId="25270" applyFont="1" applyFill="1" applyBorder="1" applyAlignment="1">
      <alignment horizontal="center" vertical="center"/>
    </xf>
    <xf numFmtId="0" fontId="331" fillId="43" borderId="182" xfId="25270" applyFont="1" applyFill="1" applyBorder="1" applyAlignment="1">
      <alignment horizontal="center" vertical="center"/>
    </xf>
    <xf numFmtId="0" fontId="331" fillId="43" borderId="185" xfId="25270" applyFont="1" applyFill="1" applyBorder="1" applyAlignment="1">
      <alignment horizontal="center" vertical="center"/>
    </xf>
    <xf numFmtId="0" fontId="331" fillId="43" borderId="188" xfId="25270" applyFont="1" applyFill="1" applyBorder="1" applyAlignment="1">
      <alignment horizontal="center" vertical="center"/>
    </xf>
    <xf numFmtId="0" fontId="331" fillId="43" borderId="0" xfId="25270" applyFont="1" applyFill="1" applyAlignment="1">
      <alignment horizontal="center" vertical="center"/>
    </xf>
    <xf numFmtId="0" fontId="331" fillId="43" borderId="190" xfId="25270" applyFont="1" applyFill="1" applyBorder="1" applyAlignment="1">
      <alignment horizontal="center" vertical="center"/>
    </xf>
    <xf numFmtId="0" fontId="283" fillId="0" borderId="215" xfId="25270" applyFont="1" applyBorder="1" applyAlignment="1">
      <alignment horizontal="center" vertical="center" wrapText="1" shrinkToFit="1"/>
    </xf>
    <xf numFmtId="0" fontId="283" fillId="0" borderId="213" xfId="25270" applyFont="1" applyBorder="1" applyAlignment="1">
      <alignment horizontal="center" vertical="center" wrapText="1" shrinkToFit="1"/>
    </xf>
    <xf numFmtId="0" fontId="283" fillId="0" borderId="214" xfId="25270" applyFont="1" applyBorder="1" applyAlignment="1">
      <alignment horizontal="center" vertical="center" wrapText="1" shrinkToFit="1"/>
    </xf>
    <xf numFmtId="0" fontId="331" fillId="43" borderId="200" xfId="25270" applyFont="1" applyFill="1" applyBorder="1" applyAlignment="1">
      <alignment horizontal="center" vertical="center"/>
    </xf>
    <xf numFmtId="0" fontId="331" fillId="43" borderId="30" xfId="25270" applyFont="1" applyFill="1" applyBorder="1" applyAlignment="1">
      <alignment horizontal="center" vertical="center"/>
    </xf>
    <xf numFmtId="0" fontId="331" fillId="43" borderId="198" xfId="25270" applyFont="1" applyFill="1" applyBorder="1" applyAlignment="1">
      <alignment horizontal="center" vertical="center"/>
    </xf>
    <xf numFmtId="0" fontId="169" fillId="0" borderId="210" xfId="25270" applyFont="1" applyBorder="1" applyAlignment="1">
      <alignment horizontal="left" vertical="center"/>
    </xf>
    <xf numFmtId="0" fontId="169" fillId="0" borderId="89" xfId="25270" applyFont="1" applyBorder="1" applyAlignment="1">
      <alignment horizontal="left" vertical="center"/>
    </xf>
    <xf numFmtId="0" fontId="169" fillId="0" borderId="194" xfId="25270" applyFont="1" applyBorder="1" applyAlignment="1">
      <alignment horizontal="left" vertical="center"/>
    </xf>
    <xf numFmtId="0" fontId="331" fillId="43" borderId="209" xfId="25270" applyFont="1" applyFill="1" applyBorder="1" applyAlignment="1">
      <alignment horizontal="center" vertical="center"/>
    </xf>
    <xf numFmtId="0" fontId="331" fillId="43" borderId="150" xfId="25270" applyFont="1" applyFill="1" applyBorder="1" applyAlignment="1">
      <alignment horizontal="center" vertical="center"/>
    </xf>
    <xf numFmtId="0" fontId="331" fillId="43" borderId="206" xfId="25270" applyFont="1" applyFill="1" applyBorder="1" applyAlignment="1">
      <alignment horizontal="center" vertical="center"/>
    </xf>
    <xf numFmtId="0" fontId="331" fillId="43" borderId="201" xfId="25270" applyFont="1" applyFill="1" applyBorder="1" applyAlignment="1">
      <alignment horizontal="center" vertical="center"/>
    </xf>
    <xf numFmtId="0" fontId="331" fillId="43" borderId="166" xfId="25270" applyFont="1" applyFill="1" applyBorder="1" applyAlignment="1">
      <alignment horizontal="center" vertical="center"/>
    </xf>
    <xf numFmtId="0" fontId="331" fillId="43" borderId="257" xfId="25270" applyFont="1" applyFill="1" applyBorder="1" applyAlignment="1">
      <alignment horizontal="center" vertical="center"/>
    </xf>
    <xf numFmtId="0" fontId="169" fillId="44" borderId="215" xfId="25270" applyFont="1" applyFill="1" applyBorder="1" applyAlignment="1">
      <alignment horizontal="center" vertical="center" shrinkToFit="1"/>
    </xf>
    <xf numFmtId="0" fontId="169" fillId="44" borderId="213" xfId="25270" applyFont="1" applyFill="1" applyBorder="1" applyAlignment="1">
      <alignment horizontal="center" vertical="center" shrinkToFit="1"/>
    </xf>
    <xf numFmtId="0" fontId="169" fillId="0" borderId="213" xfId="25270" applyFont="1" applyBorder="1" applyAlignment="1">
      <alignment horizontal="center" vertical="center" shrinkToFit="1"/>
    </xf>
    <xf numFmtId="0" fontId="169" fillId="0" borderId="214" xfId="25270" applyFont="1" applyBorder="1" applyAlignment="1">
      <alignment horizontal="center" vertical="center" shrinkToFit="1"/>
    </xf>
    <xf numFmtId="0" fontId="332" fillId="0" borderId="209" xfId="25270" quotePrefix="1" applyFont="1" applyBorder="1" applyAlignment="1">
      <alignment horizontal="center" vertical="center"/>
    </xf>
    <xf numFmtId="0" fontId="332" fillId="0" borderId="150" xfId="25270" applyFont="1" applyBorder="1" applyAlignment="1">
      <alignment horizontal="center" vertical="center"/>
    </xf>
    <xf numFmtId="0" fontId="332" fillId="0" borderId="150" xfId="25270" quotePrefix="1" applyFont="1" applyBorder="1" applyAlignment="1">
      <alignment horizontal="center" vertical="center"/>
    </xf>
    <xf numFmtId="0" fontId="332" fillId="0" borderId="206" xfId="25270" applyFont="1" applyBorder="1" applyAlignment="1">
      <alignment horizontal="center" vertical="center"/>
    </xf>
    <xf numFmtId="0" fontId="332" fillId="0" borderId="201" xfId="25270" applyFont="1" applyBorder="1" applyAlignment="1">
      <alignment horizontal="center" vertical="center"/>
    </xf>
    <xf numFmtId="0" fontId="332" fillId="0" borderId="166" xfId="25270" applyFont="1" applyBorder="1" applyAlignment="1">
      <alignment horizontal="center" vertical="center"/>
    </xf>
    <xf numFmtId="0" fontId="332" fillId="0" borderId="257" xfId="25270" applyFont="1" applyBorder="1" applyAlignment="1">
      <alignment horizontal="center" vertical="center"/>
    </xf>
    <xf numFmtId="0" fontId="332" fillId="0" borderId="203" xfId="25270" applyFont="1" applyBorder="1" applyAlignment="1">
      <alignment horizontal="center" vertical="center"/>
    </xf>
    <xf numFmtId="0" fontId="332" fillId="0" borderId="12" xfId="25270" applyFont="1" applyBorder="1" applyAlignment="1">
      <alignment horizontal="center" vertical="center"/>
    </xf>
    <xf numFmtId="0" fontId="332" fillId="0" borderId="211" xfId="25270" applyFont="1" applyBorder="1" applyAlignment="1">
      <alignment horizontal="center" vertical="center"/>
    </xf>
    <xf numFmtId="0" fontId="311" fillId="0" borderId="188" xfId="25270" quotePrefix="1" applyFont="1" applyBorder="1" applyAlignment="1">
      <alignment horizontal="center" vertical="center" shrinkToFit="1"/>
    </xf>
    <xf numFmtId="0" fontId="311" fillId="0" borderId="0" xfId="25270" applyFont="1" applyAlignment="1">
      <alignment horizontal="center" vertical="center" shrinkToFit="1"/>
    </xf>
    <xf numFmtId="0" fontId="311" fillId="0" borderId="190" xfId="25270" applyFont="1" applyBorder="1" applyAlignment="1">
      <alignment horizontal="center" vertical="center" shrinkToFit="1"/>
    </xf>
    <xf numFmtId="0" fontId="333" fillId="0" borderId="210" xfId="25270" applyFont="1" applyBorder="1" applyAlignment="1">
      <alignment horizontal="left" vertical="center" wrapText="1"/>
    </xf>
    <xf numFmtId="0" fontId="333" fillId="0" borderId="89" xfId="25270" applyFont="1" applyBorder="1" applyAlignment="1">
      <alignment horizontal="left" vertical="center" wrapText="1"/>
    </xf>
    <xf numFmtId="0" fontId="333" fillId="0" borderId="194" xfId="25270" applyFont="1" applyBorder="1" applyAlignment="1">
      <alignment horizontal="left" vertical="center" wrapText="1"/>
    </xf>
    <xf numFmtId="0" fontId="311" fillId="0" borderId="188" xfId="25270" applyFont="1" applyBorder="1" applyAlignment="1">
      <alignment horizontal="center" vertical="center" shrinkToFit="1"/>
    </xf>
    <xf numFmtId="0" fontId="333" fillId="0" borderId="188" xfId="25270" applyFont="1" applyBorder="1" applyAlignment="1">
      <alignment horizontal="left" vertical="center" wrapText="1"/>
    </xf>
    <xf numFmtId="0" fontId="333" fillId="0" borderId="0" xfId="25270" applyFont="1" applyAlignment="1">
      <alignment horizontal="left" vertical="center" wrapText="1"/>
    </xf>
    <xf numFmtId="0" fontId="333" fillId="0" borderId="190" xfId="25270" applyFont="1" applyBorder="1" applyAlignment="1">
      <alignment horizontal="left" vertical="center" wrapText="1"/>
    </xf>
    <xf numFmtId="0" fontId="169" fillId="0" borderId="217" xfId="25270" applyFont="1" applyBorder="1" applyAlignment="1">
      <alignment horizontal="left" vertical="center"/>
    </xf>
    <xf numFmtId="0" fontId="169" fillId="0" borderId="180" xfId="25270" applyFont="1" applyBorder="1" applyAlignment="1">
      <alignment horizontal="left" vertical="center"/>
    </xf>
    <xf numFmtId="0" fontId="169" fillId="0" borderId="218" xfId="25270" applyFont="1" applyBorder="1" applyAlignment="1">
      <alignment horizontal="left" vertical="center"/>
    </xf>
    <xf numFmtId="0" fontId="283" fillId="44" borderId="215" xfId="25270" applyFont="1" applyFill="1" applyBorder="1" applyAlignment="1">
      <alignment horizontal="center" vertical="center" shrinkToFit="1"/>
    </xf>
    <xf numFmtId="0" fontId="283" fillId="44" borderId="213" xfId="25270" applyFont="1" applyFill="1" applyBorder="1" applyAlignment="1">
      <alignment horizontal="center" vertical="center" shrinkToFit="1"/>
    </xf>
    <xf numFmtId="0" fontId="334" fillId="0" borderId="188" xfId="25270" quotePrefix="1" applyFont="1" applyBorder="1" applyAlignment="1">
      <alignment horizontal="center" vertical="center" shrinkToFit="1"/>
    </xf>
    <xf numFmtId="0" fontId="334" fillId="0" borderId="0" xfId="25270" quotePrefix="1" applyFont="1" applyAlignment="1">
      <alignment horizontal="center" vertical="center" shrinkToFit="1"/>
    </xf>
    <xf numFmtId="0" fontId="334" fillId="0" borderId="190" xfId="25270" quotePrefix="1" applyFont="1" applyBorder="1" applyAlignment="1">
      <alignment horizontal="center" vertical="center" shrinkToFit="1"/>
    </xf>
    <xf numFmtId="0" fontId="310" fillId="0" borderId="188" xfId="25270" quotePrefix="1" applyFont="1" applyBorder="1" applyAlignment="1">
      <alignment horizontal="left" vertical="center" shrinkToFit="1"/>
    </xf>
    <xf numFmtId="0" fontId="310" fillId="0" borderId="0" xfId="25270" applyFont="1" applyAlignment="1">
      <alignment horizontal="left" vertical="center" shrinkToFit="1"/>
    </xf>
    <xf numFmtId="0" fontId="310" fillId="0" borderId="190" xfId="25270" applyFont="1" applyBorder="1" applyAlignment="1">
      <alignment horizontal="left" vertical="center" shrinkToFit="1"/>
    </xf>
    <xf numFmtId="0" fontId="310" fillId="0" borderId="188" xfId="25270" applyFont="1" applyBorder="1" applyAlignment="1">
      <alignment horizontal="left" vertical="center" shrinkToFit="1"/>
    </xf>
    <xf numFmtId="0" fontId="282" fillId="43" borderId="209" xfId="25270" applyFont="1" applyFill="1" applyBorder="1" applyAlignment="1">
      <alignment horizontal="center" vertical="center"/>
    </xf>
    <xf numFmtId="0" fontId="282" fillId="43" borderId="150" xfId="25270" applyFont="1" applyFill="1" applyBorder="1" applyAlignment="1">
      <alignment horizontal="center" vertical="center"/>
    </xf>
    <xf numFmtId="0" fontId="169" fillId="0" borderId="210" xfId="25270" quotePrefix="1" applyFont="1" applyBorder="1" applyAlignment="1">
      <alignment horizontal="center" vertical="center"/>
    </xf>
    <xf numFmtId="0" fontId="169" fillId="0" borderId="89" xfId="25270" quotePrefix="1" applyFont="1" applyBorder="1" applyAlignment="1">
      <alignment horizontal="center" vertical="center"/>
    </xf>
    <xf numFmtId="0" fontId="169" fillId="0" borderId="194" xfId="25270" quotePrefix="1" applyFont="1" applyBorder="1" applyAlignment="1">
      <alignment horizontal="center" vertical="center"/>
    </xf>
    <xf numFmtId="0" fontId="169" fillId="0" borderId="188" xfId="25270" quotePrefix="1" applyFont="1" applyBorder="1">
      <alignment vertical="center"/>
    </xf>
    <xf numFmtId="0" fontId="169" fillId="0" borderId="0" xfId="25270" quotePrefix="1" applyFont="1">
      <alignment vertical="center"/>
    </xf>
    <xf numFmtId="0" fontId="1" fillId="0" borderId="0" xfId="25270" applyAlignment="1">
      <alignment vertical="center" shrinkToFit="1"/>
    </xf>
    <xf numFmtId="0" fontId="1" fillId="0" borderId="190" xfId="25270" applyBorder="1" applyAlignment="1">
      <alignment vertical="center" shrinkToFit="1"/>
    </xf>
    <xf numFmtId="0" fontId="169" fillId="0" borderId="188" xfId="25270" quotePrefix="1" applyFont="1" applyBorder="1" applyAlignment="1">
      <alignment horizontal="center" vertical="center"/>
    </xf>
    <xf numFmtId="0" fontId="169" fillId="0" borderId="0" xfId="25270" quotePrefix="1" applyFont="1" applyAlignment="1">
      <alignment horizontal="center" vertical="center"/>
    </xf>
    <xf numFmtId="0" fontId="169" fillId="0" borderId="190" xfId="25270" quotePrefix="1" applyFont="1" applyBorder="1" applyAlignment="1">
      <alignment horizontal="center" vertical="center"/>
    </xf>
    <xf numFmtId="0" fontId="169" fillId="0" borderId="200" xfId="25270" quotePrefix="1" applyFont="1" applyBorder="1" applyAlignment="1">
      <alignment horizontal="center" vertical="center"/>
    </xf>
    <xf numFmtId="0" fontId="169" fillId="0" borderId="30" xfId="25270" quotePrefix="1" applyFont="1" applyBorder="1" applyAlignment="1">
      <alignment horizontal="center" vertical="center"/>
    </xf>
    <xf numFmtId="0" fontId="169" fillId="0" borderId="198" xfId="25270" quotePrefix="1" applyFont="1" applyBorder="1" applyAlignment="1">
      <alignment horizontal="center" vertical="center"/>
    </xf>
    <xf numFmtId="0" fontId="1" fillId="0" borderId="188" xfId="25270" applyBorder="1" applyAlignment="1">
      <alignment vertical="center" shrinkToFit="1"/>
    </xf>
    <xf numFmtId="0" fontId="310" fillId="0" borderId="216" xfId="25270" applyFont="1" applyBorder="1" applyAlignment="1">
      <alignment horizontal="left" vertical="center" shrinkToFit="1"/>
    </xf>
    <xf numFmtId="0" fontId="310" fillId="0" borderId="52" xfId="25270" applyFont="1" applyBorder="1" applyAlignment="1">
      <alignment horizontal="left" vertical="center" shrinkToFit="1"/>
    </xf>
    <xf numFmtId="0" fontId="310" fillId="0" borderId="226" xfId="25270" applyFont="1" applyBorder="1" applyAlignment="1">
      <alignment horizontal="left" vertical="center" shrinkToFit="1"/>
    </xf>
    <xf numFmtId="0" fontId="169" fillId="0" borderId="210" xfId="25270" quotePrefix="1" applyFont="1" applyBorder="1" applyAlignment="1">
      <alignment horizontal="left" vertical="center"/>
    </xf>
    <xf numFmtId="0" fontId="169" fillId="0" borderId="89" xfId="25270" quotePrefix="1" applyFont="1" applyBorder="1" applyAlignment="1">
      <alignment horizontal="left" vertical="center"/>
    </xf>
    <xf numFmtId="0" fontId="169" fillId="0" borderId="194" xfId="25270" quotePrefix="1" applyFont="1" applyBorder="1" applyAlignment="1">
      <alignment horizontal="left" vertical="center"/>
    </xf>
    <xf numFmtId="0" fontId="307" fillId="0" borderId="223" xfId="25270" applyFont="1" applyBorder="1" applyAlignment="1">
      <alignment horizontal="left" vertical="center"/>
    </xf>
    <xf numFmtId="0" fontId="307" fillId="0" borderId="224" xfId="25270" applyFont="1" applyBorder="1" applyAlignment="1">
      <alignment horizontal="left" vertical="center"/>
    </xf>
    <xf numFmtId="0" fontId="169" fillId="0" borderId="188" xfId="25270" quotePrefix="1" applyFont="1" applyBorder="1" applyAlignment="1">
      <alignment horizontal="left" vertical="top" wrapText="1"/>
    </xf>
    <xf numFmtId="0" fontId="169" fillId="0" borderId="0" xfId="25270" quotePrefix="1" applyFont="1" applyAlignment="1">
      <alignment horizontal="left" vertical="top" wrapText="1"/>
    </xf>
    <xf numFmtId="0" fontId="169" fillId="0" borderId="190" xfId="25270" quotePrefix="1" applyFont="1" applyBorder="1" applyAlignment="1">
      <alignment horizontal="left" vertical="top" wrapText="1"/>
    </xf>
    <xf numFmtId="0" fontId="1" fillId="0" borderId="217" xfId="25270" applyBorder="1" applyAlignment="1">
      <alignment horizontal="left" vertical="center" shrinkToFit="1"/>
    </xf>
    <xf numFmtId="0" fontId="1" fillId="0" borderId="180" xfId="25270" applyBorder="1" applyAlignment="1">
      <alignment horizontal="left" vertical="center" shrinkToFit="1"/>
    </xf>
    <xf numFmtId="0" fontId="1" fillId="0" borderId="218" xfId="25270" applyBorder="1" applyAlignment="1">
      <alignment horizontal="left" vertical="center" shrinkToFit="1"/>
    </xf>
    <xf numFmtId="0" fontId="307" fillId="0" borderId="180" xfId="25270" applyFont="1" applyBorder="1" applyAlignment="1">
      <alignment horizontal="left" vertical="center"/>
    </xf>
    <xf numFmtId="0" fontId="307" fillId="0" borderId="218" xfId="25270" applyFont="1" applyBorder="1" applyAlignment="1">
      <alignment horizontal="left" vertical="center"/>
    </xf>
    <xf numFmtId="0" fontId="169" fillId="0" borderId="188" xfId="25270" quotePrefix="1" applyFont="1" applyBorder="1" applyAlignment="1">
      <alignment vertical="top" wrapText="1"/>
    </xf>
    <xf numFmtId="0" fontId="169" fillId="0" borderId="0" xfId="25270" quotePrefix="1" applyFont="1" applyAlignment="1">
      <alignment vertical="top" wrapText="1"/>
    </xf>
    <xf numFmtId="0" fontId="169" fillId="0" borderId="190" xfId="25270" quotePrefix="1" applyFont="1" applyBorder="1" applyAlignment="1">
      <alignment vertical="top" wrapText="1"/>
    </xf>
    <xf numFmtId="0" fontId="1" fillId="45" borderId="181" xfId="25270" applyFill="1" applyBorder="1" applyAlignment="1">
      <alignment horizontal="left" vertical="center"/>
    </xf>
    <xf numFmtId="0" fontId="1" fillId="45" borderId="182" xfId="25270" applyFill="1" applyBorder="1" applyAlignment="1">
      <alignment horizontal="left" vertical="center"/>
    </xf>
    <xf numFmtId="0" fontId="1" fillId="45" borderId="185" xfId="25270" applyFill="1" applyBorder="1" applyAlignment="1">
      <alignment horizontal="left" vertical="center"/>
    </xf>
    <xf numFmtId="0" fontId="1" fillId="45" borderId="188" xfId="25270" applyFill="1" applyBorder="1" applyAlignment="1">
      <alignment horizontal="left" vertical="center"/>
    </xf>
    <xf numFmtId="0" fontId="1" fillId="45" borderId="0" xfId="25270" applyFill="1" applyAlignment="1">
      <alignment horizontal="left" vertical="center"/>
    </xf>
    <xf numFmtId="0" fontId="1" fillId="45" borderId="190" xfId="25270" applyFill="1" applyBorder="1" applyAlignment="1">
      <alignment horizontal="left" vertical="center"/>
    </xf>
    <xf numFmtId="0" fontId="1" fillId="45" borderId="0" xfId="25270" applyFill="1">
      <alignment vertical="center"/>
    </xf>
    <xf numFmtId="0" fontId="1" fillId="46" borderId="0" xfId="25270" applyFill="1">
      <alignment vertical="center"/>
    </xf>
    <xf numFmtId="0" fontId="1" fillId="0" borderId="217" xfId="25270" applyBorder="1" applyAlignment="1">
      <alignment horizontal="left" vertical="center"/>
    </xf>
    <xf numFmtId="0" fontId="1" fillId="0" borderId="180" xfId="25270" applyBorder="1" applyAlignment="1">
      <alignment horizontal="left" vertical="center"/>
    </xf>
    <xf numFmtId="0" fontId="1" fillId="0" borderId="218" xfId="25270" applyBorder="1" applyAlignment="1">
      <alignment horizontal="left" vertical="center"/>
    </xf>
    <xf numFmtId="0" fontId="169" fillId="0" borderId="217" xfId="25270" quotePrefix="1" applyFont="1" applyBorder="1" applyAlignment="1">
      <alignment vertical="top" wrapText="1"/>
    </xf>
    <xf numFmtId="0" fontId="169" fillId="0" borderId="180" xfId="25270" quotePrefix="1" applyFont="1" applyBorder="1" applyAlignment="1">
      <alignment vertical="top" wrapText="1"/>
    </xf>
    <xf numFmtId="0" fontId="169" fillId="0" borderId="218" xfId="25270" quotePrefix="1" applyFont="1" applyBorder="1" applyAlignment="1">
      <alignment vertical="top" wrapText="1"/>
    </xf>
    <xf numFmtId="0" fontId="1" fillId="45" borderId="217" xfId="25270" applyFill="1" applyBorder="1" applyAlignment="1">
      <alignment horizontal="left" vertical="center"/>
    </xf>
    <xf numFmtId="0" fontId="1" fillId="45" borderId="180" xfId="25270" applyFill="1" applyBorder="1" applyAlignment="1">
      <alignment horizontal="left" vertical="center"/>
    </xf>
    <xf numFmtId="0" fontId="1" fillId="45" borderId="218" xfId="25270" applyFill="1" applyBorder="1" applyAlignment="1">
      <alignment horizontal="left" vertical="center"/>
    </xf>
    <xf numFmtId="0" fontId="325" fillId="0" borderId="0" xfId="25270" applyFont="1" applyAlignment="1">
      <alignment horizontal="center" vertical="center"/>
    </xf>
    <xf numFmtId="0" fontId="307" fillId="0" borderId="0" xfId="25270" applyFont="1" applyAlignment="1">
      <alignment horizontal="left" vertical="center" wrapText="1"/>
    </xf>
    <xf numFmtId="283" fontId="169" fillId="46" borderId="205" xfId="25270" applyNumberFormat="1" applyFont="1" applyFill="1" applyBorder="1" applyAlignment="1">
      <alignment horizontal="center" vertical="center"/>
    </xf>
    <xf numFmtId="283" fontId="169" fillId="46" borderId="150" xfId="25270" applyNumberFormat="1" applyFont="1" applyFill="1" applyBorder="1" applyAlignment="1">
      <alignment horizontal="center" vertical="center"/>
    </xf>
    <xf numFmtId="283" fontId="169" fillId="46" borderId="71" xfId="25270" applyNumberFormat="1" applyFont="1" applyFill="1" applyBorder="1" applyAlignment="1">
      <alignment horizontal="center" vertical="center"/>
    </xf>
    <xf numFmtId="283" fontId="169" fillId="46" borderId="12" xfId="25270" applyNumberFormat="1" applyFont="1" applyFill="1" applyBorder="1" applyAlignment="1">
      <alignment horizontal="center" vertical="center"/>
    </xf>
    <xf numFmtId="283" fontId="281" fillId="46" borderId="252" xfId="25270" applyNumberFormat="1" applyFont="1" applyFill="1" applyBorder="1" applyAlignment="1">
      <alignment horizontal="center" vertical="center"/>
    </xf>
    <xf numFmtId="283" fontId="281" fillId="46" borderId="229" xfId="25270" applyNumberFormat="1" applyFont="1" applyFill="1" applyBorder="1" applyAlignment="1">
      <alignment horizontal="center" vertical="center"/>
    </xf>
    <xf numFmtId="283" fontId="281" fillId="46" borderId="253" xfId="25270" applyNumberFormat="1" applyFont="1" applyFill="1" applyBorder="1" applyAlignment="1">
      <alignment horizontal="center" vertical="center"/>
    </xf>
    <xf numFmtId="283" fontId="1" fillId="46" borderId="252" xfId="25270" applyNumberFormat="1" applyFill="1" applyBorder="1" applyAlignment="1">
      <alignment horizontal="center" vertical="center"/>
    </xf>
    <xf numFmtId="283" fontId="1" fillId="46" borderId="229" xfId="25270" applyNumberFormat="1" applyFill="1" applyBorder="1" applyAlignment="1">
      <alignment horizontal="center" vertical="center"/>
    </xf>
    <xf numFmtId="283" fontId="1" fillId="46" borderId="230" xfId="25270" applyNumberFormat="1" applyFill="1" applyBorder="1" applyAlignment="1">
      <alignment horizontal="center" vertical="center"/>
    </xf>
    <xf numFmtId="0" fontId="283" fillId="46" borderId="213" xfId="25270" applyFont="1" applyFill="1" applyBorder="1" applyAlignment="1">
      <alignment horizontal="center" vertical="center"/>
    </xf>
    <xf numFmtId="0" fontId="283" fillId="46" borderId="225" xfId="25270" applyFont="1" applyFill="1" applyBorder="1" applyAlignment="1">
      <alignment horizontal="center" vertical="center"/>
    </xf>
    <xf numFmtId="0" fontId="169" fillId="46" borderId="213" xfId="25270" applyFont="1" applyFill="1" applyBorder="1" applyAlignment="1">
      <alignment horizontal="center" vertical="center"/>
    </xf>
    <xf numFmtId="0" fontId="169" fillId="46" borderId="214" xfId="25270" applyFont="1" applyFill="1" applyBorder="1" applyAlignment="1">
      <alignment horizontal="center" vertical="center"/>
    </xf>
    <xf numFmtId="186" fontId="1" fillId="46" borderId="88" xfId="25270" applyNumberFormat="1" applyFill="1" applyBorder="1" applyAlignment="1">
      <alignment horizontal="center" vertical="center"/>
    </xf>
    <xf numFmtId="186" fontId="1" fillId="46" borderId="89" xfId="25270" applyNumberFormat="1" applyFill="1" applyBorder="1" applyAlignment="1">
      <alignment horizontal="center" vertical="center"/>
    </xf>
    <xf numFmtId="186" fontId="1" fillId="46" borderId="194" xfId="25270" applyNumberFormat="1" applyFill="1" applyBorder="1" applyAlignment="1">
      <alignment horizontal="center" vertical="center"/>
    </xf>
    <xf numFmtId="186" fontId="1" fillId="46" borderId="139" xfId="25270" applyNumberFormat="1" applyFill="1" applyBorder="1" applyAlignment="1">
      <alignment horizontal="center" vertical="center"/>
    </xf>
    <xf numFmtId="186" fontId="1" fillId="46" borderId="0" xfId="25270" applyNumberFormat="1" applyFill="1" applyAlignment="1">
      <alignment horizontal="center" vertical="center"/>
    </xf>
    <xf numFmtId="186" fontId="1" fillId="46" borderId="190" xfId="25270" applyNumberFormat="1" applyFill="1" applyBorder="1" applyAlignment="1">
      <alignment horizontal="center" vertical="center"/>
    </xf>
    <xf numFmtId="186" fontId="1" fillId="46" borderId="29" xfId="25270" applyNumberFormat="1" applyFill="1" applyBorder="1" applyAlignment="1">
      <alignment horizontal="center" vertical="center"/>
    </xf>
    <xf numFmtId="186" fontId="1" fillId="46" borderId="30" xfId="25270" applyNumberFormat="1" applyFill="1" applyBorder="1" applyAlignment="1">
      <alignment horizontal="center" vertical="center"/>
    </xf>
    <xf numFmtId="186" fontId="1" fillId="46" borderId="198" xfId="25270" applyNumberFormat="1" applyFill="1" applyBorder="1" applyAlignment="1">
      <alignment horizontal="center" vertical="center"/>
    </xf>
    <xf numFmtId="0" fontId="107" fillId="0" borderId="213" xfId="9222" applyFont="1" applyFill="1" applyBorder="1" applyAlignment="1">
      <alignment horizontal="distributed" vertical="center" indent="1"/>
    </xf>
    <xf numFmtId="10" fontId="107" fillId="0" borderId="213" xfId="9222" applyNumberFormat="1" applyFont="1" applyFill="1" applyBorder="1" applyAlignment="1">
      <alignment horizontal="center" vertical="center"/>
    </xf>
    <xf numFmtId="41" fontId="107" fillId="0" borderId="213" xfId="9222" applyNumberFormat="1" applyFont="1" applyFill="1" applyBorder="1" applyAlignment="1">
      <alignment horizontal="center" vertical="center" shrinkToFit="1"/>
    </xf>
    <xf numFmtId="181" fontId="107" fillId="0" borderId="213" xfId="9222" applyNumberFormat="1" applyFont="1" applyFill="1" applyBorder="1" applyAlignment="1">
      <alignment horizontal="center" vertical="center"/>
    </xf>
  </cellXfs>
  <cellStyles count="25271">
    <cellStyle name="_x0001_" xfId="2041" xr:uid="{00000000-0005-0000-0000-000000000000}"/>
    <cellStyle name="_x0001__x0001_" xfId="9339" xr:uid="{00000000-0005-0000-0000-000001000000}"/>
    <cellStyle name="_x0014_" xfId="9340" xr:uid="{00000000-0005-0000-0000-000002000000}"/>
    <cellStyle name=" " xfId="9341" xr:uid="{00000000-0005-0000-0000-000003000000}"/>
    <cellStyle name="' '" xfId="2042" xr:uid="{00000000-0005-0000-0000-000004000000}"/>
    <cellStyle name="          _x000d__x000a_386grabber=vga.3gr_x000d__x000a_" xfId="108" xr:uid="{00000000-0005-0000-0000-000005000000}"/>
    <cellStyle name="          _x000d__x000a_386grabber=vga.3gr_x000d__x000a_ 2" xfId="9342" xr:uid="{00000000-0005-0000-0000-000006000000}"/>
    <cellStyle name="  2" xfId="11048" xr:uid="{00000000-0005-0000-0000-000007000000}"/>
    <cellStyle name="  3" xfId="11049" xr:uid="{00000000-0005-0000-0000-000008000000}"/>
    <cellStyle name="  4" xfId="11050" xr:uid="{00000000-0005-0000-0000-000009000000}"/>
    <cellStyle name="  5" xfId="11051" xr:uid="{00000000-0005-0000-0000-00000A000000}"/>
    <cellStyle name="  6" xfId="11052" xr:uid="{00000000-0005-0000-0000-00000B000000}"/>
    <cellStyle name="  7" xfId="11053" xr:uid="{00000000-0005-0000-0000-00000C000000}"/>
    <cellStyle name="  8" xfId="11054" xr:uid="{00000000-0005-0000-0000-00000D000000}"/>
    <cellStyle name="  9" xfId="25185" xr:uid="{00000000-0005-0000-0000-00000E000000}"/>
    <cellStyle name=" _##03.부대공(덕풍3지구)" xfId="12212" xr:uid="{00000000-0005-0000-0000-00000F000000}"/>
    <cellStyle name=" _##03.부대공(덕풍3지구)_1.수량산출(용두암저수지)" xfId="12213" xr:uid="{00000000-0005-0000-0000-000010000000}"/>
    <cellStyle name=" _01 우수공-2 관로공 rev1(2공구)2." xfId="12496" xr:uid="{00000000-0005-0000-0000-000011000000}"/>
    <cellStyle name=" _02.배수공" xfId="11055" xr:uid="{00000000-0005-0000-0000-000012000000}"/>
    <cellStyle name=" _02.식생매트(2공구)" xfId="11056" xr:uid="{00000000-0005-0000-0000-000013000000}"/>
    <cellStyle name=" _02.식생매트(2공구)_L형옹벽" xfId="11057" xr:uid="{00000000-0005-0000-0000-000014000000}"/>
    <cellStyle name=" _02.토공" xfId="11058" xr:uid="{00000000-0005-0000-0000-000015000000}"/>
    <cellStyle name=" _02.토공(월호교)" xfId="11059" xr:uid="{00000000-0005-0000-0000-000016000000}"/>
    <cellStyle name=" _02.토공(월호교)_02.지407호(횡배수관)" xfId="11060" xr:uid="{00000000-0005-0000-0000-000017000000}"/>
    <cellStyle name=" _02.토공(월호교)_02-3.지407호(덧씌우기)" xfId="11061" xr:uid="{00000000-0005-0000-0000-000018000000}"/>
    <cellStyle name=" _02.토공(월호교)_06.지403호(미끄럼방지)" xfId="11062" xr:uid="{00000000-0005-0000-0000-000019000000}"/>
    <cellStyle name=" _02-3.지407호(덧씌우기)" xfId="11063" xr:uid="{00000000-0005-0000-0000-00001A000000}"/>
    <cellStyle name=" _03.노면표시" xfId="11064" xr:uid="{00000000-0005-0000-0000-00001B000000}"/>
    <cellStyle name=" _03.배수공" xfId="11065" xr:uid="{00000000-0005-0000-0000-00001C000000}"/>
    <cellStyle name=" _03.지오식생블럭(3공구)" xfId="11066" xr:uid="{00000000-0005-0000-0000-00001D000000}"/>
    <cellStyle name=" _03.지오식생블럭(3공구)_L형옹벽" xfId="11067" xr:uid="{00000000-0005-0000-0000-00001E000000}"/>
    <cellStyle name=" _03-0.집수정공" xfId="12214" xr:uid="{00000000-0005-0000-0000-00001F000000}"/>
    <cellStyle name=" _04. 부대공(광하4지구)" xfId="12215" xr:uid="{00000000-0005-0000-0000-000020000000}"/>
    <cellStyle name=" _04. 부대공(광하4지구)_1.수량산출(용두암저수지)" xfId="12216" xr:uid="{00000000-0005-0000-0000-000021000000}"/>
    <cellStyle name=" _04-1.구조물공수량" xfId="12217" xr:uid="{00000000-0005-0000-0000-000022000000}"/>
    <cellStyle name=" _05.구조물공" xfId="11068" xr:uid="{00000000-0005-0000-0000-000023000000}"/>
    <cellStyle name=" _05.구조물공_03.배수공" xfId="11069" xr:uid="{00000000-0005-0000-0000-000024000000}"/>
    <cellStyle name=" _05.부대공(봉산동하수관거)" xfId="11070" xr:uid="{00000000-0005-0000-0000-000025000000}"/>
    <cellStyle name=" _05.포장공(태장2동주차장)" xfId="11071" xr:uid="{00000000-0005-0000-0000-000026000000}"/>
    <cellStyle name=" _06.지403호(미끄럼방지)" xfId="11072" xr:uid="{00000000-0005-0000-0000-000027000000}"/>
    <cellStyle name=" _1. 토공" xfId="12497" xr:uid="{00000000-0005-0000-0000-000028000000}"/>
    <cellStyle name=" _1.관음사토공" xfId="11073" xr:uid="{00000000-0005-0000-0000-000029000000}"/>
    <cellStyle name=" _1.관음사토공_##03.부대공(한보)" xfId="12218" xr:uid="{00000000-0005-0000-0000-00002A000000}"/>
    <cellStyle name=" _1.관음사토공_##04.부대공(덕우3,1)" xfId="12219" xr:uid="{00000000-0005-0000-0000-00002B000000}"/>
    <cellStyle name=" _1.관음사토공_02.포장공(덧-3)" xfId="12220" xr:uid="{00000000-0005-0000-0000-00002C000000}"/>
    <cellStyle name=" _1.관음사토공_02-1 횡배수공및" xfId="12221" xr:uid="{00000000-0005-0000-0000-00002D000000}"/>
    <cellStyle name=" _1.관음사토공_03.우수공(파형)-완" xfId="12222" xr:uid="{00000000-0005-0000-0000-00002E000000}"/>
    <cellStyle name=" _1.관음사토공_04.포장공" xfId="12223" xr:uid="{00000000-0005-0000-0000-00002F000000}"/>
    <cellStyle name=" _1.관음사토공_06-1.부대공---" xfId="12224" xr:uid="{00000000-0005-0000-0000-000030000000}"/>
    <cellStyle name=" _1.관음사토공_1" xfId="12225" xr:uid="{00000000-0005-0000-0000-000031000000}"/>
    <cellStyle name=" _1.관음사토공_2.배수공(1공구)" xfId="12226" xr:uid="{00000000-0005-0000-0000-000032000000}"/>
    <cellStyle name=" _1.관음사토공_2.포장공" xfId="12227" xr:uid="{00000000-0005-0000-0000-000033000000}"/>
    <cellStyle name=" _1.관음사토공_구조물헐기-1" xfId="12228" xr:uid="{00000000-0005-0000-0000-000034000000}"/>
    <cellStyle name=" _1.관음사토공_배수공" xfId="12229" xr:uid="{00000000-0005-0000-0000-000035000000}"/>
    <cellStyle name=" _110327흰두리-01.토공" xfId="11074" xr:uid="{00000000-0005-0000-0000-000036000000}"/>
    <cellStyle name=" _20030218144011020-E1C865BF" xfId="12401" xr:uid="{00000000-0005-0000-0000-000037000000}"/>
    <cellStyle name=" _20030221140423820-A5C865BF" xfId="12402" xr:uid="{00000000-0005-0000-0000-000038000000}"/>
    <cellStyle name=" _20030221140423820-A5C865BF_raw water pump_공사설계서" xfId="12403" xr:uid="{00000000-0005-0000-0000-000039000000}"/>
    <cellStyle name=" _20030221140423820-A5C865BF_공사비집계표(품의용)" xfId="12404" xr:uid="{00000000-0005-0000-0000-00003A000000}"/>
    <cellStyle name=" _20030221140423820-A5C865BF_공사비집계표(품의용)_raw water pump_공사설계서" xfId="12405" xr:uid="{00000000-0005-0000-0000-00003B000000}"/>
    <cellStyle name=" _20030221140423820-A5C865BF_추가품셈1-박" xfId="12406" xr:uid="{00000000-0005-0000-0000-00003C000000}"/>
    <cellStyle name=" _20030221140423820-A5C865BF_추가품셈1-박_raw water pump_공사설계서" xfId="12407" xr:uid="{00000000-0005-0000-0000-00003D000000}"/>
    <cellStyle name=" _20080617_실행내역_BMS" xfId="9343" xr:uid="{00000000-0005-0000-0000-00003E000000}"/>
    <cellStyle name=" _2-1.토공집계(1공구)(최)" xfId="11075" xr:uid="{00000000-0005-0000-0000-00003F000000}"/>
    <cellStyle name=" _2-1.토공집계(1공구)(최)_7.부대공" xfId="11076" xr:uid="{00000000-0005-0000-0000-000040000000}"/>
    <cellStyle name=" _329전기설비기초-비교" xfId="12408" xr:uid="{00000000-0005-0000-0000-000041000000}"/>
    <cellStyle name=" _5.포장공" xfId="11077" xr:uid="{00000000-0005-0000-0000-000042000000}"/>
    <cellStyle name=" _5.포장공_##03.부대공(한보)" xfId="12230" xr:uid="{00000000-0005-0000-0000-000043000000}"/>
    <cellStyle name=" _5.포장공_##04.부대공(덕우3,1)" xfId="12231" xr:uid="{00000000-0005-0000-0000-000044000000}"/>
    <cellStyle name=" _5.포장공_02.포장공(덧-3)" xfId="12232" xr:uid="{00000000-0005-0000-0000-000045000000}"/>
    <cellStyle name=" _5.포장공_02-1 횡배수공및" xfId="12233" xr:uid="{00000000-0005-0000-0000-000046000000}"/>
    <cellStyle name=" _5.포장공_03.우수공(파형)-완" xfId="12234" xr:uid="{00000000-0005-0000-0000-000047000000}"/>
    <cellStyle name=" _5.포장공_04.포장공" xfId="12235" xr:uid="{00000000-0005-0000-0000-000048000000}"/>
    <cellStyle name=" _5.포장공_06-1.부대공---" xfId="12236" xr:uid="{00000000-0005-0000-0000-000049000000}"/>
    <cellStyle name=" _5.포장공_1" xfId="12237" xr:uid="{00000000-0005-0000-0000-00004A000000}"/>
    <cellStyle name=" _5.포장공_2.배수공(1공구)" xfId="12238" xr:uid="{00000000-0005-0000-0000-00004B000000}"/>
    <cellStyle name=" _5.포장공_2.포장공" xfId="12239" xr:uid="{00000000-0005-0000-0000-00004C000000}"/>
    <cellStyle name=" _5.포장공_구조물헐기-1" xfId="12240" xr:uid="{00000000-0005-0000-0000-00004D000000}"/>
    <cellStyle name=" _5.포장공_배수공" xfId="12241" xr:uid="{00000000-0005-0000-0000-00004E000000}"/>
    <cellStyle name=" _5-7.낙석방호시설" xfId="11078" xr:uid="{00000000-0005-0000-0000-00004F000000}"/>
    <cellStyle name=" _5-7.낙석방호시설_##03.부대공(한보)" xfId="12242" xr:uid="{00000000-0005-0000-0000-000050000000}"/>
    <cellStyle name=" _5-7.낙석방호시설_##04.부대공(덕우3,1)" xfId="12243" xr:uid="{00000000-0005-0000-0000-000051000000}"/>
    <cellStyle name=" _5-7.낙석방호시설_02.포장공(덧-3)" xfId="12244" xr:uid="{00000000-0005-0000-0000-000052000000}"/>
    <cellStyle name=" _5-7.낙석방호시설_02-1 횡배수공및" xfId="12245" xr:uid="{00000000-0005-0000-0000-000053000000}"/>
    <cellStyle name=" _5-7.낙석방호시설_03.우수공(파형)-완" xfId="12246" xr:uid="{00000000-0005-0000-0000-000054000000}"/>
    <cellStyle name=" _5-7.낙석방호시설_04.포장공" xfId="12247" xr:uid="{00000000-0005-0000-0000-000055000000}"/>
    <cellStyle name=" _5-7.낙석방호시설_06-1.부대공---" xfId="12248" xr:uid="{00000000-0005-0000-0000-000056000000}"/>
    <cellStyle name=" _5-7.낙석방호시설_1" xfId="12249" xr:uid="{00000000-0005-0000-0000-000057000000}"/>
    <cellStyle name=" _5-7.낙석방호시설_2.배수공(1공구)" xfId="12250" xr:uid="{00000000-0005-0000-0000-000058000000}"/>
    <cellStyle name=" _5-7.낙석방호시설_2.포장공" xfId="12251" xr:uid="{00000000-0005-0000-0000-000059000000}"/>
    <cellStyle name=" _5-7.낙석방호시설_구조물헐기-1" xfId="12252" xr:uid="{00000000-0005-0000-0000-00005A000000}"/>
    <cellStyle name=" _5-7.낙석방호시설_배수공" xfId="12253" xr:uid="{00000000-0005-0000-0000-00005B000000}"/>
    <cellStyle name=" _6.부대공" xfId="11079" xr:uid="{00000000-0005-0000-0000-00005C000000}"/>
    <cellStyle name=" _6.부대공_##03.부대공(한보)" xfId="12254" xr:uid="{00000000-0005-0000-0000-00005D000000}"/>
    <cellStyle name=" _6.부대공_##04.부대공(덕우3,1)" xfId="12255" xr:uid="{00000000-0005-0000-0000-00005E000000}"/>
    <cellStyle name=" _6.부대공_02.포장공(덧-3)" xfId="12256" xr:uid="{00000000-0005-0000-0000-00005F000000}"/>
    <cellStyle name=" _6.부대공_02-1 횡배수공및" xfId="12257" xr:uid="{00000000-0005-0000-0000-000060000000}"/>
    <cellStyle name=" _6.부대공_03.우수공(파형)-완" xfId="12258" xr:uid="{00000000-0005-0000-0000-000061000000}"/>
    <cellStyle name=" _6.부대공_04.포장공" xfId="12259" xr:uid="{00000000-0005-0000-0000-000062000000}"/>
    <cellStyle name=" _6.부대공_06-1.부대공---" xfId="12260" xr:uid="{00000000-0005-0000-0000-000063000000}"/>
    <cellStyle name=" _6.부대공_1" xfId="12261" xr:uid="{00000000-0005-0000-0000-000064000000}"/>
    <cellStyle name=" _6.부대공_2.배수공(1공구)" xfId="12262" xr:uid="{00000000-0005-0000-0000-000065000000}"/>
    <cellStyle name=" _6.부대공_2.포장공" xfId="12263" xr:uid="{00000000-0005-0000-0000-000066000000}"/>
    <cellStyle name=" _6.부대공_구조물헐기-1" xfId="12264" xr:uid="{00000000-0005-0000-0000-000067000000}"/>
    <cellStyle name=" _6.부대공_배수공" xfId="12265" xr:uid="{00000000-0005-0000-0000-000068000000}"/>
    <cellStyle name=" _7,8물량반영-전기설비기초0224" xfId="12409" xr:uid="{00000000-0005-0000-0000-000069000000}"/>
    <cellStyle name=" _7.부대공" xfId="11080" xr:uid="{00000000-0005-0000-0000-00006A000000}"/>
    <cellStyle name=" _97연말" xfId="9344" xr:uid="{00000000-0005-0000-0000-00006B000000}"/>
    <cellStyle name=" _97연말_20080617_실행내역_BMS" xfId="9345" xr:uid="{00000000-0005-0000-0000-00006C000000}"/>
    <cellStyle name=" _97연말_폐기물처리비-080228" xfId="12498" xr:uid="{00000000-0005-0000-0000-00006D000000}"/>
    <cellStyle name=" _97연말1" xfId="9346" xr:uid="{00000000-0005-0000-0000-00006E000000}"/>
    <cellStyle name=" _97연말1_20080617_실행내역_BMS" xfId="9347" xr:uid="{00000000-0005-0000-0000-00006F000000}"/>
    <cellStyle name=" _97연말1_폐기물처리비-080228" xfId="12499" xr:uid="{00000000-0005-0000-0000-000070000000}"/>
    <cellStyle name=" _Book1" xfId="9348" xr:uid="{00000000-0005-0000-0000-000071000000}"/>
    <cellStyle name=" _Book1_20080617_실행내역_BMS" xfId="9349" xr:uid="{00000000-0005-0000-0000-000072000000}"/>
    <cellStyle name=" _Book1_폐기물처리비-080228" xfId="12500" xr:uid="{00000000-0005-0000-0000-000073000000}"/>
    <cellStyle name=" _가물막이" xfId="12501" xr:uid="{00000000-0005-0000-0000-000074000000}"/>
    <cellStyle name=" _간지" xfId="12410" xr:uid="{00000000-0005-0000-0000-000075000000}"/>
    <cellStyle name=" _간지_1" xfId="12411" xr:uid="{00000000-0005-0000-0000-000076000000}"/>
    <cellStyle name=" _간지_1_raw water pump_공사설계서" xfId="12412" xr:uid="{00000000-0005-0000-0000-000077000000}"/>
    <cellStyle name=" _간지_1_공사비집계표(품의용)" xfId="12413" xr:uid="{00000000-0005-0000-0000-000078000000}"/>
    <cellStyle name=" _간지_1_공사비집계표(품의용)_raw water pump_공사설계서" xfId="12414" xr:uid="{00000000-0005-0000-0000-000079000000}"/>
    <cellStyle name=" _간지_20030310114821780-E1C865BF" xfId="12415" xr:uid="{00000000-0005-0000-0000-00007A000000}"/>
    <cellStyle name=" _간지_20030310114821780-E1C865BF_raw water pump_공사설계서" xfId="12416" xr:uid="{00000000-0005-0000-0000-00007B000000}"/>
    <cellStyle name=" _간지_20030310114821780-E1C865BF_공사비집계표(품의용)" xfId="12417" xr:uid="{00000000-0005-0000-0000-00007C000000}"/>
    <cellStyle name=" _간지_20030310114821780-E1C865BF_공사비집계표(품의용)_raw water pump_공사설계서" xfId="12418" xr:uid="{00000000-0005-0000-0000-00007D000000}"/>
    <cellStyle name=" _간지_20030310114821780-E1C865BF_추가품셈1-박" xfId="12419" xr:uid="{00000000-0005-0000-0000-00007E000000}"/>
    <cellStyle name=" _간지_20030310114821780-E1C865BF_추가품셈1-박_raw water pump_공사설계서" xfId="12420" xr:uid="{00000000-0005-0000-0000-00007F000000}"/>
    <cellStyle name=" _간지_20030310150903590-E1C865BF" xfId="12421" xr:uid="{00000000-0005-0000-0000-000080000000}"/>
    <cellStyle name=" _간지_20030310150903590-E1C865BF_raw water pump_공사설계서" xfId="12422" xr:uid="{00000000-0005-0000-0000-000081000000}"/>
    <cellStyle name=" _간지_20030310150903590-E1C865BF_공사비집계표(품의용)" xfId="12423" xr:uid="{00000000-0005-0000-0000-000082000000}"/>
    <cellStyle name=" _간지_20030310150903590-E1C865BF_공사비집계표(품의용)_raw water pump_공사설계서" xfId="12424" xr:uid="{00000000-0005-0000-0000-000083000000}"/>
    <cellStyle name=" _간지_20030310150903590-E1C865BF_추가품셈1-박" xfId="12425" xr:uid="{00000000-0005-0000-0000-000084000000}"/>
    <cellStyle name=" _간지_20030310150903590-E1C865BF_추가품셈1-박_raw water pump_공사설계서" xfId="12426" xr:uid="{00000000-0005-0000-0000-000085000000}"/>
    <cellStyle name=" _간지_raw water pump_공사설계서" xfId="12427" xr:uid="{00000000-0005-0000-0000-000086000000}"/>
    <cellStyle name=" _간지_공사비집계표(품의용)" xfId="12428" xr:uid="{00000000-0005-0000-0000-000087000000}"/>
    <cellStyle name=" _간지_공사비집계표(품의용)_raw water pump_공사설계서" xfId="12429" xr:uid="{00000000-0005-0000-0000-000088000000}"/>
    <cellStyle name=" _간지_옥외탱크및기기기초(단가)" xfId="12430" xr:uid="{00000000-0005-0000-0000-000089000000}"/>
    <cellStyle name=" _간지_옥외탱크및기기기초(단가)_raw water pump_공사설계서" xfId="12431" xr:uid="{00000000-0005-0000-0000-00008A000000}"/>
    <cellStyle name=" _간지_옥외탱크및기기기초(단가)_공사비집계표(품의용)" xfId="12432" xr:uid="{00000000-0005-0000-0000-00008B000000}"/>
    <cellStyle name=" _간지_옥외탱크및기기기초(단가)_공사비집계표(품의용)_raw water pump_공사설계서" xfId="12433" xr:uid="{00000000-0005-0000-0000-00008C000000}"/>
    <cellStyle name=" _간지_옥외탱크및기기기초(단가)_추가품셈1-박" xfId="12434" xr:uid="{00000000-0005-0000-0000-00008D000000}"/>
    <cellStyle name=" _간지_옥외탱크및기기기초(단가)_추가품셈1-박_raw water pump_공사설계서" xfId="12435" xr:uid="{00000000-0005-0000-0000-00008E000000}"/>
    <cellStyle name=" _간지_추가품셈1" xfId="12436" xr:uid="{00000000-0005-0000-0000-00008F000000}"/>
    <cellStyle name=" _간지_추가품셈1_325전기설비기초" xfId="12437" xr:uid="{00000000-0005-0000-0000-000090000000}"/>
    <cellStyle name=" _간지_추가품셈1_325전기설비기초_raw water pump_공사설계서" xfId="12438" xr:uid="{00000000-0005-0000-0000-000091000000}"/>
    <cellStyle name=" _간지_추가품셈1_325전기설비기초_공사비집계표(품의용)" xfId="12439" xr:uid="{00000000-0005-0000-0000-000092000000}"/>
    <cellStyle name=" _간지_추가품셈1_325전기설비기초_공사비집계표(품의용)_raw water pump_공사설계서" xfId="12440" xr:uid="{00000000-0005-0000-0000-000093000000}"/>
    <cellStyle name=" _구룡령23지구수량" xfId="11081" xr:uid="{00000000-0005-0000-0000-000094000000}"/>
    <cellStyle name=" _깨기" xfId="11082" xr:uid="{00000000-0005-0000-0000-000095000000}"/>
    <cellStyle name=" _깨기_##03.부대공(한보)" xfId="12266" xr:uid="{00000000-0005-0000-0000-000096000000}"/>
    <cellStyle name=" _깨기_##04.부대공(덕우3,1)" xfId="12267" xr:uid="{00000000-0005-0000-0000-000097000000}"/>
    <cellStyle name=" _깨기_02.포장공(덧-3)" xfId="12268" xr:uid="{00000000-0005-0000-0000-000098000000}"/>
    <cellStyle name=" _깨기_02-1 횡배수공및" xfId="12269" xr:uid="{00000000-0005-0000-0000-000099000000}"/>
    <cellStyle name=" _깨기_03.우수공(파형)-완" xfId="12270" xr:uid="{00000000-0005-0000-0000-00009A000000}"/>
    <cellStyle name=" _깨기_04.포장공" xfId="12271" xr:uid="{00000000-0005-0000-0000-00009B000000}"/>
    <cellStyle name=" _깨기_06-1.부대공---" xfId="12272" xr:uid="{00000000-0005-0000-0000-00009C000000}"/>
    <cellStyle name=" _깨기_1" xfId="12273" xr:uid="{00000000-0005-0000-0000-00009D000000}"/>
    <cellStyle name=" _깨기_2.배수공(1공구)" xfId="12274" xr:uid="{00000000-0005-0000-0000-00009E000000}"/>
    <cellStyle name=" _깨기_2.포장공" xfId="12275" xr:uid="{00000000-0005-0000-0000-00009F000000}"/>
    <cellStyle name=" _깨기_구조물헐기-1" xfId="12276" xr:uid="{00000000-0005-0000-0000-0000A0000000}"/>
    <cellStyle name=" _깨기_배수공" xfId="12277" xr:uid="{00000000-0005-0000-0000-0000A1000000}"/>
    <cellStyle name=" _배수공(서울대)" xfId="11083" xr:uid="{00000000-0005-0000-0000-0000A2000000}"/>
    <cellStyle name=" _옥내기기기초공설" xfId="11084" xr:uid="{00000000-0005-0000-0000-0000A3000000}"/>
    <cellStyle name=" _진부령8,14지구자재취합" xfId="11085" xr:uid="{00000000-0005-0000-0000-0000A4000000}"/>
    <cellStyle name=" _진부령8지구수량" xfId="11086" xr:uid="{00000000-0005-0000-0000-0000A5000000}"/>
    <cellStyle name=" _진부령수해복구수량" xfId="11087" xr:uid="{00000000-0005-0000-0000-0000A6000000}"/>
    <cellStyle name=" _진부령수해복구수량_##03.부대공(한보)" xfId="12278" xr:uid="{00000000-0005-0000-0000-0000A7000000}"/>
    <cellStyle name=" _진부령수해복구수량_##04.부대공(덕우3,1)" xfId="12279" xr:uid="{00000000-0005-0000-0000-0000A8000000}"/>
    <cellStyle name=" _진부령수해복구수량_01 L형측구2007" xfId="12280" xr:uid="{00000000-0005-0000-0000-0000A9000000}"/>
    <cellStyle name=" _진부령수해복구수량_02.포장공(덧-3)" xfId="12281" xr:uid="{00000000-0005-0000-0000-0000AA000000}"/>
    <cellStyle name=" _진부령수해복구수량_02-1 횡배수공및" xfId="12282" xr:uid="{00000000-0005-0000-0000-0000AB000000}"/>
    <cellStyle name=" _진부령수해복구수량_02-1. 배수공(도수+하상+차수)" xfId="12283" xr:uid="{00000000-0005-0000-0000-0000AC000000}"/>
    <cellStyle name=" _진부령수해복구수량_02-1. 배수공(도수+하상+차수)_02-1 횡배수공및" xfId="12284" xr:uid="{00000000-0005-0000-0000-0000AD000000}"/>
    <cellStyle name=" _진부령수해복구수량_02-1. 배수공(도수+하상+차수)_02-1.우수공및 집계" xfId="12285" xr:uid="{00000000-0005-0000-0000-0000AE000000}"/>
    <cellStyle name=" _진부령수해복구수량_02-1. 배수공(도수+하상+차수)_04-1.시설공----" xfId="12286" xr:uid="{00000000-0005-0000-0000-0000AF000000}"/>
    <cellStyle name=" _진부령수해복구수량_02-1. 배수공(도수+하상+차수)_2.배수공(2공구)" xfId="12287" xr:uid="{00000000-0005-0000-0000-0000B0000000}"/>
    <cellStyle name=" _진부령수해복구수량_02-2. 횡배수관및 (version 2)" xfId="12288" xr:uid="{00000000-0005-0000-0000-0000B1000000}"/>
    <cellStyle name=" _진부령수해복구수량_02-2. 횡배수관및 (version 2)_02-1 횡배수공및" xfId="12289" xr:uid="{00000000-0005-0000-0000-0000B2000000}"/>
    <cellStyle name=" _진부령수해복구수량_02-2. 횡배수관및 (version 2)_02-1.우수공및 집계" xfId="12290" xr:uid="{00000000-0005-0000-0000-0000B3000000}"/>
    <cellStyle name=" _진부령수해복구수량_02-2. 횡배수관및 (version 2)_03.우수공(파형)-완" xfId="12291" xr:uid="{00000000-0005-0000-0000-0000B4000000}"/>
    <cellStyle name=" _진부령수해복구수량_02-2. 횡배수관및 (version 2)_04-1.시설공----" xfId="12292" xr:uid="{00000000-0005-0000-0000-0000B5000000}"/>
    <cellStyle name=" _진부령수해복구수량_02-2. 횡배수관및 (version 2)_2.배수공(2공구)" xfId="12293" xr:uid="{00000000-0005-0000-0000-0000B6000000}"/>
    <cellStyle name=" _진부령수해복구수량_02-3. 옹벽형L형측구" xfId="12294" xr:uid="{00000000-0005-0000-0000-0000B7000000}"/>
    <cellStyle name=" _진부령수해복구수량_03.PC암거" xfId="12295" xr:uid="{00000000-0005-0000-0000-0000B8000000}"/>
    <cellStyle name=" _진부령수해복구수량_03.PC암거_04-1.시설공----" xfId="12296" xr:uid="{00000000-0005-0000-0000-0000B9000000}"/>
    <cellStyle name=" _진부령수해복구수량_03.PC암거_04-1.시설공----_1.수량산출(용두암저수지)" xfId="12297" xr:uid="{00000000-0005-0000-0000-0000BA000000}"/>
    <cellStyle name=" _진부령수해복구수량_03.우수공(파형)-완" xfId="12298" xr:uid="{00000000-0005-0000-0000-0000BB000000}"/>
    <cellStyle name=" _진부령수해복구수량_03.우수공(파형)-완_2.배수공(2공구)" xfId="12299" xr:uid="{00000000-0005-0000-0000-0000BC000000}"/>
    <cellStyle name=" _진부령수해복구수량_03.우수공(파형)-완_2.배수공(2공구)_04-1.시설공----" xfId="12300" xr:uid="{00000000-0005-0000-0000-0000BD000000}"/>
    <cellStyle name=" _진부령수해복구수량_03.우수공(파형)-완_2.배수공(2공구)_04-1.시설공----_1.수량산출(용두암저수지)" xfId="12301" xr:uid="{00000000-0005-0000-0000-0000BE000000}"/>
    <cellStyle name=" _진부령수해복구수량_04.포장공" xfId="12302" xr:uid="{00000000-0005-0000-0000-0000BF000000}"/>
    <cellStyle name=" _진부령수해복구수량_06-1.부대공---" xfId="12303" xr:uid="{00000000-0005-0000-0000-0000C0000000}"/>
    <cellStyle name=" _진부령수해복구수량_08-1.부대공" xfId="12304" xr:uid="{00000000-0005-0000-0000-0000C1000000}"/>
    <cellStyle name=" _진부령수해복구수량_08-1.부대공_02.포장공(덧-3)" xfId="12305" xr:uid="{00000000-0005-0000-0000-0000C2000000}"/>
    <cellStyle name=" _진부령수해복구수량_08-1.부대공_04.포장공" xfId="12306" xr:uid="{00000000-0005-0000-0000-0000C3000000}"/>
    <cellStyle name=" _진부령수해복구수량_08-1.부대공_06-1.부대공---" xfId="12307" xr:uid="{00000000-0005-0000-0000-0000C4000000}"/>
    <cellStyle name=" _진부령수해복구수량_08-1.부대공_2.포장공" xfId="12308" xr:uid="{00000000-0005-0000-0000-0000C5000000}"/>
    <cellStyle name=" _진부령수해복구수량_1" xfId="12309" xr:uid="{00000000-0005-0000-0000-0000C6000000}"/>
    <cellStyle name=" _진부령수해복구수량_1_1.구조물헐기" xfId="12310" xr:uid="{00000000-0005-0000-0000-0000C7000000}"/>
    <cellStyle name=" _진부령수해복구수량_2.배수공(1공구)" xfId="12311" xr:uid="{00000000-0005-0000-0000-0000C8000000}"/>
    <cellStyle name=" _진부령수해복구수량_2.포장공" xfId="12312" xr:uid="{00000000-0005-0000-0000-0000C9000000}"/>
    <cellStyle name=" _진부령수해복구수량_구조물헐기-1" xfId="12313" xr:uid="{00000000-0005-0000-0000-0000CA000000}"/>
    <cellStyle name=" _진부령수해복구수량_내역적용수량" xfId="12314" xr:uid="{00000000-0005-0000-0000-0000CB000000}"/>
    <cellStyle name=" _진부령수해복구수량_내역적용수량_2.배수공(2공구)" xfId="12315" xr:uid="{00000000-0005-0000-0000-0000CC000000}"/>
    <cellStyle name=" _진부령수해복구수량_내역적용수량_2.배수공(2공구)_04-1.시설공----" xfId="12316" xr:uid="{00000000-0005-0000-0000-0000CD000000}"/>
    <cellStyle name=" _진부령수해복구수량_내역적용수량_2.배수공(2공구)_04-1.시설공----_1.수량산출(용두암저수지)" xfId="12317" xr:uid="{00000000-0005-0000-0000-0000CE000000}"/>
    <cellStyle name=" _진부령수해복구수량_배수공" xfId="12318" xr:uid="{00000000-0005-0000-0000-0000CF000000}"/>
    <cellStyle name=" _진부령수해복구수량_사본 - 02-1. 배수공(파형)" xfId="12319" xr:uid="{00000000-0005-0000-0000-0000D0000000}"/>
    <cellStyle name=" _진부령수해복구수량_사본 - 02-1. 배수공(파형)_02-1 횡배수공및" xfId="12320" xr:uid="{00000000-0005-0000-0000-0000D1000000}"/>
    <cellStyle name=" _진부령수해복구수량_사본 - 02-1. 배수공(파형)_02-1.우수공및 집계" xfId="12321" xr:uid="{00000000-0005-0000-0000-0000D2000000}"/>
    <cellStyle name=" _진부령수해복구수량_사본 - 02-1. 배수공(파형)_04-1.시설공----" xfId="12322" xr:uid="{00000000-0005-0000-0000-0000D3000000}"/>
    <cellStyle name=" _진부령수해복구수량_사본 - 02-1. 배수공(파형)_2.배수공(2공구)" xfId="12323" xr:uid="{00000000-0005-0000-0000-0000D4000000}"/>
    <cellStyle name=" _콘크리트물막이" xfId="12324" xr:uid="{00000000-0005-0000-0000-0000D5000000}"/>
    <cellStyle name=" _폐기물처리비-080228" xfId="12502" xr:uid="{00000000-0005-0000-0000-0000D6000000}"/>
    <cellStyle name=" _품셈" xfId="11088" xr:uid="{00000000-0005-0000-0000-0000D7000000}"/>
    <cellStyle name=" ღ_x001c__xffff_" xfId="11089" xr:uid="{00000000-0005-0000-0000-0000D8000000}"/>
    <cellStyle name=" ღ_x001c__xffff_ 2" xfId="11090" xr:uid="{00000000-0005-0000-0000-0000D9000000}"/>
    <cellStyle name="Ი_x000b_" xfId="9350" xr:uid="{00000000-0005-0000-0000-0000DA000000}"/>
    <cellStyle name="_x000d_$" xfId="2043" xr:uid="{00000000-0005-0000-0000-0000DB000000}"/>
    <cellStyle name="_x000d_;&amp;?;" xfId="2044" xr:uid="{00000000-0005-0000-0000-0000DC000000}"/>
    <cellStyle name="&quot;" xfId="9351" xr:uid="{00000000-0005-0000-0000-0000DD000000}"/>
    <cellStyle name="&quot;_세계잼버리수련장태양광발전시설(구조물)-최종" xfId="9352" xr:uid="{00000000-0005-0000-0000-0000DE000000}"/>
    <cellStyle name="&quot;도급대비 &quot;백분율" xfId="12503" xr:uid="{00000000-0005-0000-0000-0000DF000000}"/>
    <cellStyle name="&quot;도급대비&quot;백분율" xfId="12504" xr:uid="{00000000-0005-0000-0000-0000E0000000}"/>
    <cellStyle name="&quot;도급대비&quot;표준" xfId="12505" xr:uid="{00000000-0005-0000-0000-0000E1000000}"/>
    <cellStyle name="#" xfId="9353" xr:uid="{00000000-0005-0000-0000-0000E2000000}"/>
    <cellStyle name="#,##0" xfId="2045" xr:uid="{00000000-0005-0000-0000-0000E3000000}"/>
    <cellStyle name="#,##0 2" xfId="9354" xr:uid="{00000000-0005-0000-0000-0000E4000000}"/>
    <cellStyle name="#,##0 2 2" xfId="11091" xr:uid="{00000000-0005-0000-0000-0000E5000000}"/>
    <cellStyle name="#,##0 2 3" xfId="11092" xr:uid="{00000000-0005-0000-0000-0000E6000000}"/>
    <cellStyle name="#,##0 2 4" xfId="25186" xr:uid="{00000000-0005-0000-0000-0000E7000000}"/>
    <cellStyle name="#,##0 3" xfId="11093" xr:uid="{00000000-0005-0000-0000-0000E8000000}"/>
    <cellStyle name="#,##0 4" xfId="11094" xr:uid="{00000000-0005-0000-0000-0000E9000000}"/>
    <cellStyle name="#,##0 5" xfId="25187" xr:uid="{00000000-0005-0000-0000-0000EA000000}"/>
    <cellStyle name="#,##0.0" xfId="9355" xr:uid="{00000000-0005-0000-0000-0000EB000000}"/>
    <cellStyle name="#,##0.00" xfId="9356" xr:uid="{00000000-0005-0000-0000-0000EC000000}"/>
    <cellStyle name="#,##0.000" xfId="9357" xr:uid="{00000000-0005-0000-0000-0000ED000000}"/>
    <cellStyle name="#,##0_수량산출집계표" xfId="9358" xr:uid="{00000000-0005-0000-0000-0000EE000000}"/>
    <cellStyle name="#_090728-인천남동구내역(조명)" xfId="9359" xr:uid="{00000000-0005-0000-0000-0000EF000000}"/>
    <cellStyle name="#_091028-송도글로벌대학교(조명)" xfId="9360" xr:uid="{00000000-0005-0000-0000-0000F0000000}"/>
    <cellStyle name="#_BBH (3)" xfId="9361" xr:uid="{00000000-0005-0000-0000-0000F1000000}"/>
    <cellStyle name="#_BBH (3)_안동_세원-BBH" xfId="9362" xr:uid="{00000000-0005-0000-0000-0000F2000000}"/>
    <cellStyle name="#_cost9702 (2)_계통도 (2)_계통도" xfId="9363" xr:uid="{00000000-0005-0000-0000-0000F3000000}"/>
    <cellStyle name="#_cost9702 (2)_계통도 (2)_계통도 " xfId="9364" xr:uid="{00000000-0005-0000-0000-0000F4000000}"/>
    <cellStyle name="#_cost9702 (2)_계통도 (2)_계통도  2" xfId="12441" xr:uid="{00000000-0005-0000-0000-0000F5000000}"/>
    <cellStyle name="#_cost9702 (2)_공사비예산서 (2)_계통도 " xfId="9365" xr:uid="{00000000-0005-0000-0000-0000F6000000}"/>
    <cellStyle name="#_cost9702 (2)_공사비예산서 (2)_계통도  2" xfId="12442" xr:uid="{00000000-0005-0000-0000-0000F7000000}"/>
    <cellStyle name="#_cost9702 (2)_공사비예산서_계통도 " xfId="9366" xr:uid="{00000000-0005-0000-0000-0000F8000000}"/>
    <cellStyle name="#_cost9702 (2)_공사비예산서_계통도  2" xfId="12443" xr:uid="{00000000-0005-0000-0000-0000F9000000}"/>
    <cellStyle name="#_cost9702 (2)_예정공정표 (2)_계통도 " xfId="9367" xr:uid="{00000000-0005-0000-0000-0000FA000000}"/>
    <cellStyle name="#_cost9702 (2)_예정공정표 (2)_계통도  2" xfId="12444" xr:uid="{00000000-0005-0000-0000-0000FB000000}"/>
    <cellStyle name="#_cost9702 (2)_주요자재_계통도 " xfId="9368" xr:uid="{00000000-0005-0000-0000-0000FC000000}"/>
    <cellStyle name="#_cost9702 (2)_주요자재_계통도  2" xfId="12445" xr:uid="{00000000-0005-0000-0000-0000FD000000}"/>
    <cellStyle name="#_cost9702 (2)_표준(기별,현장보고서)" xfId="12506" xr:uid="{00000000-0005-0000-0000-0000FE000000}"/>
    <cellStyle name="#_cost9702 (2)_표준(기별,현장보고서)(국민은행4차시설공사" xfId="12507" xr:uid="{00000000-0005-0000-0000-0000FF000000}"/>
    <cellStyle name="#_cost9702 (2)_표준기별 (2)" xfId="12508" xr:uid="{00000000-0005-0000-0000-000000010000}"/>
    <cellStyle name="#_견적대비 " xfId="9369" xr:uid="{00000000-0005-0000-0000-000001010000}"/>
    <cellStyle name="#_견적대비  2" xfId="12446" xr:uid="{00000000-0005-0000-0000-000002010000}"/>
    <cellStyle name="#_견적서" xfId="9370" xr:uid="{00000000-0005-0000-0000-000003010000}"/>
    <cellStyle name="#_남원무대조명서류" xfId="9371" xr:uid="{00000000-0005-0000-0000-000004010000}"/>
    <cellStyle name="#_대공연장 " xfId="9372" xr:uid="{00000000-0005-0000-0000-000005010000}"/>
    <cellStyle name="#_대공연장  2" xfId="12447" xr:uid="{00000000-0005-0000-0000-000006010000}"/>
    <cellStyle name="#_목차 " xfId="12509" xr:uid="{00000000-0005-0000-0000-000007010000}"/>
    <cellStyle name="#_세계잼버리수련장태양광발전시설(구조물)-최종" xfId="9373" xr:uid="{00000000-0005-0000-0000-000008010000}"/>
    <cellStyle name="#_안동_세원-BBH" xfId="9374" xr:uid="{00000000-0005-0000-0000-000009010000}"/>
    <cellStyle name="#_예정공정표_계통도 " xfId="9375" xr:uid="{00000000-0005-0000-0000-00000A010000}"/>
    <cellStyle name="#_예정공정표_계통도  2" xfId="12448" xr:uid="{00000000-0005-0000-0000-00000B010000}"/>
    <cellStyle name="#_표준(기별,현장보고서)" xfId="12510" xr:uid="{00000000-0005-0000-0000-00000C010000}"/>
    <cellStyle name="#_표준(기별,현장보고서)(국민은행4차시설공사" xfId="12511" xr:uid="{00000000-0005-0000-0000-00000D010000}"/>
    <cellStyle name="#_표준기별 (2)" xfId="12512" xr:uid="{00000000-0005-0000-0000-00000E010000}"/>
    <cellStyle name="#_품셈 " xfId="9376" xr:uid="{00000000-0005-0000-0000-00000F010000}"/>
    <cellStyle name="#_품셈  2" xfId="12449" xr:uid="{00000000-0005-0000-0000-000010010000}"/>
    <cellStyle name="#_품셈 (2)_표준(기별,현장보고서)" xfId="12513" xr:uid="{00000000-0005-0000-0000-000011010000}"/>
    <cellStyle name="#_품셈 (2)_표준(기별,현장보고서)(국민은행4차시설공사" xfId="12514" xr:uid="{00000000-0005-0000-0000-000012010000}"/>
    <cellStyle name="#_품셈 (2)_표준기별 (2)" xfId="12515" xr:uid="{00000000-0005-0000-0000-000013010000}"/>
    <cellStyle name="#_품셈_계통도" xfId="9377" xr:uid="{00000000-0005-0000-0000-000014010000}"/>
    <cellStyle name="#_품셈_계통도 " xfId="9378" xr:uid="{00000000-0005-0000-0000-000015010000}"/>
    <cellStyle name="#_품셈_계통도  2" xfId="12450" xr:uid="{00000000-0005-0000-0000-000016010000}"/>
    <cellStyle name="$" xfId="109" xr:uid="{00000000-0005-0000-0000-000017010000}"/>
    <cellStyle name="_x0004__x0004__x0019__x001b__x0004_$_x0010__x0010__x0008__x0001_" xfId="9379" xr:uid="{00000000-0005-0000-0000-000018010000}"/>
    <cellStyle name="$ 2" xfId="2046" xr:uid="{00000000-0005-0000-0000-000019010000}"/>
    <cellStyle name="$ 3" xfId="9380" xr:uid="{00000000-0005-0000-0000-00001A010000}"/>
    <cellStyle name="$_★공사비(오갑)" xfId="11095" xr:uid="{00000000-0005-0000-0000-00001B010000}"/>
    <cellStyle name="$_000.공사비명세서" xfId="2047" xr:uid="{00000000-0005-0000-0000-00001C010000}"/>
    <cellStyle name="$_000.부대공사" xfId="2048" xr:uid="{00000000-0005-0000-0000-00001D010000}"/>
    <cellStyle name="$_0009김포공항LED교체공사(광일)" xfId="11096" xr:uid="{00000000-0005-0000-0000-00001E010000}"/>
    <cellStyle name="$_001. 중동사업비" xfId="11097" xr:uid="{00000000-0005-0000-0000-00001F010000}"/>
    <cellStyle name="$_0011KIST소각설비제작설치" xfId="11098" xr:uid="{00000000-0005-0000-0000-000020010000}"/>
    <cellStyle name="$_0011긴급전화기정산(99년형광일)" xfId="11099" xr:uid="{00000000-0005-0000-0000-000021010000}"/>
    <cellStyle name="$_0011부산종합경기장전광판" xfId="11100" xr:uid="{00000000-0005-0000-0000-000022010000}"/>
    <cellStyle name="$_0012문화유적지표석제작설치" xfId="11101" xr:uid="{00000000-0005-0000-0000-000023010000}"/>
    <cellStyle name="$_00취입보재집" xfId="12516" xr:uid="{00000000-0005-0000-0000-000024010000}"/>
    <cellStyle name="$_00취입보재집_Sheet1" xfId="12517" xr:uid="{00000000-0005-0000-0000-000025010000}"/>
    <cellStyle name="$_00취입보재집_금마4호지선재료집계표" xfId="12518" xr:uid="{00000000-0005-0000-0000-000026010000}"/>
    <cellStyle name="$_00취입보재집_금마낙차공" xfId="12519" xr:uid="{00000000-0005-0000-0000-000027010000}"/>
    <cellStyle name="$_00취입보재집_덕정간선재료집계표" xfId="12520" xr:uid="{00000000-0005-0000-0000-000028010000}"/>
    <cellStyle name="$_00취입보재집_분수문재계" xfId="12521" xr:uid="{00000000-0005-0000-0000-000029010000}"/>
    <cellStyle name="$_00취입보재집_홍북간선재료집계표" xfId="12522" xr:uid="{00000000-0005-0000-0000-00002A010000}"/>
    <cellStyle name="$_01.저전지구사업비(최종) " xfId="11102" xr:uid="{00000000-0005-0000-0000-00002B010000}"/>
    <cellStyle name="$_0105담배자판기개조원가" xfId="11103" xr:uid="{00000000-0005-0000-0000-00002C010000}"/>
    <cellStyle name="$_0106LG인버터냉난방기제작-1" xfId="11104" xr:uid="{00000000-0005-0000-0000-00002D010000}"/>
    <cellStyle name="$_0107도공IBS설비SW부문(참조)" xfId="11105" xr:uid="{00000000-0005-0000-0000-00002E010000}"/>
    <cellStyle name="$_0107문화재복원용목재-8월6일" xfId="11106" xr:uid="{00000000-0005-0000-0000-00002F010000}"/>
    <cellStyle name="$_0107포천영중수배전반(제조,설치)" xfId="11107" xr:uid="{00000000-0005-0000-0000-000030010000}"/>
    <cellStyle name="$_010흥업지구사업계요-0721" xfId="2049" xr:uid="{00000000-0005-0000-0000-000031010000}"/>
    <cellStyle name="$_0111해양수산부등명기제작" xfId="11108" xr:uid="{00000000-0005-0000-0000-000032010000}"/>
    <cellStyle name="$_0111핸디소프트-전자표준문서시스템" xfId="11109" xr:uid="{00000000-0005-0000-0000-000033010000}"/>
    <cellStyle name="$_0112금감원사무자동화시스템" xfId="11110" xr:uid="{00000000-0005-0000-0000-000034010000}"/>
    <cellStyle name="$_0112수도권매립지SW원가" xfId="11111" xr:uid="{00000000-0005-0000-0000-000035010000}"/>
    <cellStyle name="$_0302표준문서-쌍용정보통신(신)" xfId="11112" xr:uid="{00000000-0005-0000-0000-000036010000}"/>
    <cellStyle name="$_0304소프트파워-정부표준전자문서시스템" xfId="11113" xr:uid="{00000000-0005-0000-0000-000037010000}"/>
    <cellStyle name="$_0304소프트파워-정부표준전자문서시스템(完)" xfId="11114" xr:uid="{00000000-0005-0000-0000-000038010000}"/>
    <cellStyle name="$_0307경찰청-무인교통단속표준SW개발용역(完)" xfId="12452" xr:uid="{00000000-0005-0000-0000-000039010000}"/>
    <cellStyle name="$_2001년 9월" xfId="110" xr:uid="{00000000-0005-0000-0000-00003A010000}"/>
    <cellStyle name="$_2001년 9월 일위" xfId="111" xr:uid="{00000000-0005-0000-0000-00003B010000}"/>
    <cellStyle name="$_2001년 9월 일위_Sheet1" xfId="12523" xr:uid="{00000000-0005-0000-0000-00003C010000}"/>
    <cellStyle name="$_2001년 9월 일위_금마4호지선재료집계표" xfId="12524" xr:uid="{00000000-0005-0000-0000-00003D010000}"/>
    <cellStyle name="$_2001년 9월 일위_금마낙차공" xfId="12525" xr:uid="{00000000-0005-0000-0000-00003E010000}"/>
    <cellStyle name="$_2001년 9월 일위_덕정간선재료집계표" xfId="12526" xr:uid="{00000000-0005-0000-0000-00003F010000}"/>
    <cellStyle name="$_2001년 9월 일위_분수문재계" xfId="12527" xr:uid="{00000000-0005-0000-0000-000040010000}"/>
    <cellStyle name="$_2001년 9월 일위_홍북간선재료집계표" xfId="12528" xr:uid="{00000000-0005-0000-0000-000041010000}"/>
    <cellStyle name="$_2001년 9월_Sheet1" xfId="12529" xr:uid="{00000000-0005-0000-0000-000042010000}"/>
    <cellStyle name="$_2001년 9월_금마4호지선재료집계표" xfId="12530" xr:uid="{00000000-0005-0000-0000-000043010000}"/>
    <cellStyle name="$_2001년 9월_금마낙차공" xfId="12531" xr:uid="{00000000-0005-0000-0000-000044010000}"/>
    <cellStyle name="$_2001년 9월_덕정간선재료집계표" xfId="12532" xr:uid="{00000000-0005-0000-0000-000045010000}"/>
    <cellStyle name="$_2001년 9월_분수문재계" xfId="12533" xr:uid="{00000000-0005-0000-0000-000046010000}"/>
    <cellStyle name="$_2001년 9월_홍북간선재료집계표" xfId="12534" xr:uid="{00000000-0005-0000-0000-000047010000}"/>
    <cellStyle name="$_2001년7월내역" xfId="112" xr:uid="{00000000-0005-0000-0000-000048010000}"/>
    <cellStyle name="$_2001년8월내역" xfId="113" xr:uid="{00000000-0005-0000-0000-000049010000}"/>
    <cellStyle name="$_2002년 설치" xfId="114" xr:uid="{00000000-0005-0000-0000-00004A010000}"/>
    <cellStyle name="$_2002년 합판거푸집" xfId="115" xr:uid="{00000000-0005-0000-0000-00004B010000}"/>
    <cellStyle name="$_2002년2,3월" xfId="2050" xr:uid="{00000000-0005-0000-0000-00004C010000}"/>
    <cellStyle name="$_2002년2,3월_Sheet1" xfId="12535" xr:uid="{00000000-0005-0000-0000-00004D010000}"/>
    <cellStyle name="$_2002년2,3월_금마4호지선재료집계표" xfId="12536" xr:uid="{00000000-0005-0000-0000-00004E010000}"/>
    <cellStyle name="$_2002년2,3월_금마낙차공" xfId="12537" xr:uid="{00000000-0005-0000-0000-00004F010000}"/>
    <cellStyle name="$_2002년2,3월_덕정간선재료집계표" xfId="12538" xr:uid="{00000000-0005-0000-0000-000050010000}"/>
    <cellStyle name="$_2002년2,3월_분수문재계" xfId="12539" xr:uid="{00000000-0005-0000-0000-000051010000}"/>
    <cellStyle name="$_2002년2,3월_홍북간선재료집계표" xfId="12540" xr:uid="{00000000-0005-0000-0000-000052010000}"/>
    <cellStyle name="$_2006풍암공사원가(최종)" xfId="553" xr:uid="{00000000-0005-0000-0000-000053010000}"/>
    <cellStyle name="$_99취입보재집" xfId="12541" xr:uid="{00000000-0005-0000-0000-000054010000}"/>
    <cellStyle name="$_99취입보재집_Sheet1" xfId="12542" xr:uid="{00000000-0005-0000-0000-000055010000}"/>
    <cellStyle name="$_99취입보재집_금마4호지선재료집계표" xfId="12543" xr:uid="{00000000-0005-0000-0000-000056010000}"/>
    <cellStyle name="$_99취입보재집_금마낙차공" xfId="12544" xr:uid="{00000000-0005-0000-0000-000057010000}"/>
    <cellStyle name="$_99취입보재집_덕정간선재료집계표" xfId="12545" xr:uid="{00000000-0005-0000-0000-000058010000}"/>
    <cellStyle name="$_99취입보재집_분수문재계" xfId="12546" xr:uid="{00000000-0005-0000-0000-000059010000}"/>
    <cellStyle name="$_99취입보재집_홍북간선재료집계표" xfId="12547" xr:uid="{00000000-0005-0000-0000-00005A010000}"/>
    <cellStyle name="$_Book5" xfId="2051" xr:uid="{00000000-0005-0000-0000-00005B010000}"/>
    <cellStyle name="$_db진흥" xfId="116" xr:uid="{00000000-0005-0000-0000-00005C010000}"/>
    <cellStyle name="$_db진흥 10" xfId="2052" xr:uid="{00000000-0005-0000-0000-00005D010000}"/>
    <cellStyle name="$_db진흥 11" xfId="2053" xr:uid="{00000000-0005-0000-0000-00005E010000}"/>
    <cellStyle name="$_db진흥 12" xfId="2054" xr:uid="{00000000-0005-0000-0000-00005F010000}"/>
    <cellStyle name="$_db진흥 13" xfId="2055" xr:uid="{00000000-0005-0000-0000-000060010000}"/>
    <cellStyle name="$_db진흥 14" xfId="2056" xr:uid="{00000000-0005-0000-0000-000061010000}"/>
    <cellStyle name="$_db진흥 15" xfId="2057" xr:uid="{00000000-0005-0000-0000-000062010000}"/>
    <cellStyle name="$_db진흥 16" xfId="2058" xr:uid="{00000000-0005-0000-0000-000063010000}"/>
    <cellStyle name="$_db진흥 17" xfId="2059" xr:uid="{00000000-0005-0000-0000-000064010000}"/>
    <cellStyle name="$_db진흥 18" xfId="2060" xr:uid="{00000000-0005-0000-0000-000065010000}"/>
    <cellStyle name="$_db진흥 19" xfId="9381" xr:uid="{00000000-0005-0000-0000-000066010000}"/>
    <cellStyle name="$_db진흥 2" xfId="2061" xr:uid="{00000000-0005-0000-0000-000067010000}"/>
    <cellStyle name="$_db진흥 3" xfId="2062" xr:uid="{00000000-0005-0000-0000-000068010000}"/>
    <cellStyle name="$_db진흥 4" xfId="2063" xr:uid="{00000000-0005-0000-0000-000069010000}"/>
    <cellStyle name="$_db진흥 5" xfId="2064" xr:uid="{00000000-0005-0000-0000-00006A010000}"/>
    <cellStyle name="$_db진흥 6" xfId="2065" xr:uid="{00000000-0005-0000-0000-00006B010000}"/>
    <cellStyle name="$_db진흥 7" xfId="2066" xr:uid="{00000000-0005-0000-0000-00006C010000}"/>
    <cellStyle name="$_db진흥 8" xfId="2067" xr:uid="{00000000-0005-0000-0000-00006D010000}"/>
    <cellStyle name="$_db진흥 9" xfId="2068" xr:uid="{00000000-0005-0000-0000-00006E010000}"/>
    <cellStyle name="$_db진흥_Sheet1" xfId="12453" xr:uid="{00000000-0005-0000-0000-00006F010000}"/>
    <cellStyle name="$_db진흥_ㅇ용지매수조서" xfId="12454" xr:uid="{00000000-0005-0000-0000-000070010000}"/>
    <cellStyle name="$_SE40" xfId="117" xr:uid="{00000000-0005-0000-0000-000071010000}"/>
    <cellStyle name="$_SE40 10" xfId="2069" xr:uid="{00000000-0005-0000-0000-000072010000}"/>
    <cellStyle name="$_SE40 11" xfId="2070" xr:uid="{00000000-0005-0000-0000-000073010000}"/>
    <cellStyle name="$_SE40 12" xfId="2071" xr:uid="{00000000-0005-0000-0000-000074010000}"/>
    <cellStyle name="$_SE40 13" xfId="2072" xr:uid="{00000000-0005-0000-0000-000075010000}"/>
    <cellStyle name="$_SE40 14" xfId="2073" xr:uid="{00000000-0005-0000-0000-000076010000}"/>
    <cellStyle name="$_SE40 15" xfId="2074" xr:uid="{00000000-0005-0000-0000-000077010000}"/>
    <cellStyle name="$_SE40 16" xfId="2075" xr:uid="{00000000-0005-0000-0000-000078010000}"/>
    <cellStyle name="$_SE40 17" xfId="2076" xr:uid="{00000000-0005-0000-0000-000079010000}"/>
    <cellStyle name="$_SE40 18" xfId="2077" xr:uid="{00000000-0005-0000-0000-00007A010000}"/>
    <cellStyle name="$_SE40 19" xfId="9382" xr:uid="{00000000-0005-0000-0000-00007B010000}"/>
    <cellStyle name="$_SE40 2" xfId="2078" xr:uid="{00000000-0005-0000-0000-00007C010000}"/>
    <cellStyle name="$_SE40 3" xfId="2079" xr:uid="{00000000-0005-0000-0000-00007D010000}"/>
    <cellStyle name="$_SE40 4" xfId="2080" xr:uid="{00000000-0005-0000-0000-00007E010000}"/>
    <cellStyle name="$_SE40 5" xfId="2081" xr:uid="{00000000-0005-0000-0000-00007F010000}"/>
    <cellStyle name="$_SE40 6" xfId="2082" xr:uid="{00000000-0005-0000-0000-000080010000}"/>
    <cellStyle name="$_SE40 7" xfId="2083" xr:uid="{00000000-0005-0000-0000-000081010000}"/>
    <cellStyle name="$_SE40 8" xfId="2084" xr:uid="{00000000-0005-0000-0000-000082010000}"/>
    <cellStyle name="$_SE40 9" xfId="2085" xr:uid="{00000000-0005-0000-0000-000083010000}"/>
    <cellStyle name="$_SE40_Sheet1" xfId="12455" xr:uid="{00000000-0005-0000-0000-000084010000}"/>
    <cellStyle name="$_SE40_ㅇ용지매수조서" xfId="12456" xr:uid="{00000000-0005-0000-0000-000085010000}"/>
    <cellStyle name="$_Sheet1" xfId="2086" xr:uid="{00000000-0005-0000-0000-000086010000}"/>
    <cellStyle name="$_Sheet2" xfId="2087" xr:uid="{00000000-0005-0000-0000-000087010000}"/>
    <cellStyle name="$_TDW제작시방" xfId="118" xr:uid="{00000000-0005-0000-0000-000088010000}"/>
    <cellStyle name="$_TDW제작시방(2002,05,27)" xfId="119" xr:uid="{00000000-0005-0000-0000-000089010000}"/>
    <cellStyle name="$_갑지" xfId="120" xr:uid="{00000000-0005-0000-0000-00008A010000}"/>
    <cellStyle name="$_강릉재료집계" xfId="2088" xr:uid="{00000000-0005-0000-0000-00008B010000}"/>
    <cellStyle name="$_강릉재료집계 2" xfId="2089" xr:uid="{00000000-0005-0000-0000-00008C010000}"/>
    <cellStyle name="$_강릉재료집계_사업비(기흥)" xfId="2090" xr:uid="{00000000-0005-0000-0000-00008D010000}"/>
    <cellStyle name="$_강릉재료집계_세부설계재료계산서(토목)" xfId="2091" xr:uid="{00000000-0005-0000-0000-00008E010000}"/>
    <cellStyle name="$_강진동면제수문1,2x0,8B" xfId="12548" xr:uid="{00000000-0005-0000-0000-00008F010000}"/>
    <cellStyle name="$_개보수토적계산" xfId="12457" xr:uid="{00000000-0005-0000-0000-000090010000}"/>
    <cellStyle name="$_견적2" xfId="121" xr:uid="{00000000-0005-0000-0000-000091010000}"/>
    <cellStyle name="$_견적2 10" xfId="2092" xr:uid="{00000000-0005-0000-0000-000092010000}"/>
    <cellStyle name="$_견적2 11" xfId="2093" xr:uid="{00000000-0005-0000-0000-000093010000}"/>
    <cellStyle name="$_견적2 12" xfId="2094" xr:uid="{00000000-0005-0000-0000-000094010000}"/>
    <cellStyle name="$_견적2 13" xfId="2095" xr:uid="{00000000-0005-0000-0000-000095010000}"/>
    <cellStyle name="$_견적2 14" xfId="2096" xr:uid="{00000000-0005-0000-0000-000096010000}"/>
    <cellStyle name="$_견적2 15" xfId="2097" xr:uid="{00000000-0005-0000-0000-000097010000}"/>
    <cellStyle name="$_견적2 16" xfId="2098" xr:uid="{00000000-0005-0000-0000-000098010000}"/>
    <cellStyle name="$_견적2 17" xfId="2099" xr:uid="{00000000-0005-0000-0000-000099010000}"/>
    <cellStyle name="$_견적2 18" xfId="2100" xr:uid="{00000000-0005-0000-0000-00009A010000}"/>
    <cellStyle name="$_견적2 19" xfId="9383" xr:uid="{00000000-0005-0000-0000-00009B010000}"/>
    <cellStyle name="$_견적2 2" xfId="2101" xr:uid="{00000000-0005-0000-0000-00009C010000}"/>
    <cellStyle name="$_견적2 3" xfId="2102" xr:uid="{00000000-0005-0000-0000-00009D010000}"/>
    <cellStyle name="$_견적2 4" xfId="2103" xr:uid="{00000000-0005-0000-0000-00009E010000}"/>
    <cellStyle name="$_견적2 5" xfId="2104" xr:uid="{00000000-0005-0000-0000-00009F010000}"/>
    <cellStyle name="$_견적2 6" xfId="2105" xr:uid="{00000000-0005-0000-0000-0000A0010000}"/>
    <cellStyle name="$_견적2 7" xfId="2106" xr:uid="{00000000-0005-0000-0000-0000A1010000}"/>
    <cellStyle name="$_견적2 8" xfId="2107" xr:uid="{00000000-0005-0000-0000-0000A2010000}"/>
    <cellStyle name="$_견적2 9" xfId="2108" xr:uid="{00000000-0005-0000-0000-0000A3010000}"/>
    <cellStyle name="$_견적2_Sheet1" xfId="12458" xr:uid="{00000000-0005-0000-0000-0000A4010000}"/>
    <cellStyle name="$_견적2_ㅇ용지매수조서" xfId="12459" xr:uid="{00000000-0005-0000-0000-0000A5010000}"/>
    <cellStyle name="$_결재(관동취입보)" xfId="2109" xr:uid="{00000000-0005-0000-0000-0000A6010000}"/>
    <cellStyle name="$_경천여수로공사비" xfId="2110" xr:uid="{00000000-0005-0000-0000-0000A7010000}"/>
    <cellStyle name="$_공사비" xfId="12460" xr:uid="{00000000-0005-0000-0000-0000A8010000}"/>
    <cellStyle name="$_공사비2001-06" xfId="122" xr:uid="{00000000-0005-0000-0000-0000A9010000}"/>
    <cellStyle name="$_공사비2001-07" xfId="123" xr:uid="{00000000-0005-0000-0000-0000AA010000}"/>
    <cellStyle name="$_광양제수문15x15b" xfId="12549" xr:uid="{00000000-0005-0000-0000-0000AB010000}"/>
    <cellStyle name="$_교동지탄집계(최종)" xfId="2111" xr:uid="{00000000-0005-0000-0000-0000AC010000}"/>
    <cellStyle name="$_구시평야부20x20외②" xfId="12550" xr:uid="{00000000-0005-0000-0000-0000AD010000}"/>
    <cellStyle name="$_궁촌 사업비내역" xfId="12325" xr:uid="{00000000-0005-0000-0000-0000AE010000}"/>
    <cellStyle name="$_금계공사비" xfId="2112" xr:uid="{00000000-0005-0000-0000-0000AF010000}"/>
    <cellStyle name="$_기아" xfId="124" xr:uid="{00000000-0005-0000-0000-0000B0010000}"/>
    <cellStyle name="$_기아 10" xfId="2113" xr:uid="{00000000-0005-0000-0000-0000B1010000}"/>
    <cellStyle name="$_기아 11" xfId="2114" xr:uid="{00000000-0005-0000-0000-0000B2010000}"/>
    <cellStyle name="$_기아 12" xfId="2115" xr:uid="{00000000-0005-0000-0000-0000B3010000}"/>
    <cellStyle name="$_기아 13" xfId="2116" xr:uid="{00000000-0005-0000-0000-0000B4010000}"/>
    <cellStyle name="$_기아 14" xfId="2117" xr:uid="{00000000-0005-0000-0000-0000B5010000}"/>
    <cellStyle name="$_기아 15" xfId="2118" xr:uid="{00000000-0005-0000-0000-0000B6010000}"/>
    <cellStyle name="$_기아 16" xfId="2119" xr:uid="{00000000-0005-0000-0000-0000B7010000}"/>
    <cellStyle name="$_기아 17" xfId="2120" xr:uid="{00000000-0005-0000-0000-0000B8010000}"/>
    <cellStyle name="$_기아 18" xfId="2121" xr:uid="{00000000-0005-0000-0000-0000B9010000}"/>
    <cellStyle name="$_기아 19" xfId="9384" xr:uid="{00000000-0005-0000-0000-0000BA010000}"/>
    <cellStyle name="$_기아 2" xfId="2122" xr:uid="{00000000-0005-0000-0000-0000BB010000}"/>
    <cellStyle name="$_기아 3" xfId="2123" xr:uid="{00000000-0005-0000-0000-0000BC010000}"/>
    <cellStyle name="$_기아 4" xfId="2124" xr:uid="{00000000-0005-0000-0000-0000BD010000}"/>
    <cellStyle name="$_기아 5" xfId="2125" xr:uid="{00000000-0005-0000-0000-0000BE010000}"/>
    <cellStyle name="$_기아 6" xfId="2126" xr:uid="{00000000-0005-0000-0000-0000BF010000}"/>
    <cellStyle name="$_기아 7" xfId="2127" xr:uid="{00000000-0005-0000-0000-0000C0010000}"/>
    <cellStyle name="$_기아 8" xfId="2128" xr:uid="{00000000-0005-0000-0000-0000C1010000}"/>
    <cellStyle name="$_기아 9" xfId="2129" xr:uid="{00000000-0005-0000-0000-0000C2010000}"/>
    <cellStyle name="$_기아_Sheet1" xfId="12461" xr:uid="{00000000-0005-0000-0000-0000C3010000}"/>
    <cellStyle name="$_기아_ㅇ용지매수조서" xfId="12462" xr:uid="{00000000-0005-0000-0000-0000C4010000}"/>
    <cellStyle name="$_남광TS-60B(둔기교)" xfId="125" xr:uid="{00000000-0005-0000-0000-0000C5010000}"/>
    <cellStyle name="$_남광TS-60B(둔기교)_Sheet1" xfId="12551" xr:uid="{00000000-0005-0000-0000-0000C6010000}"/>
    <cellStyle name="$_남광TS-60B(둔기교)_금마4호지선재료집계표" xfId="12552" xr:uid="{00000000-0005-0000-0000-0000C7010000}"/>
    <cellStyle name="$_남광TS-60B(둔기교)_금마낙차공" xfId="12553" xr:uid="{00000000-0005-0000-0000-0000C8010000}"/>
    <cellStyle name="$_남광TS-60B(둔기교)_덕정간선재료집계표" xfId="12554" xr:uid="{00000000-0005-0000-0000-0000C9010000}"/>
    <cellStyle name="$_남광TS-60B(둔기교)_분수문재계" xfId="12555" xr:uid="{00000000-0005-0000-0000-0000CA010000}"/>
    <cellStyle name="$_남광TS-60B(둔기교)_홍북간선재료집계표" xfId="12556" xr:uid="{00000000-0005-0000-0000-0000CB010000}"/>
    <cellStyle name="$_내역서" xfId="126" xr:uid="{00000000-0005-0000-0000-0000CC010000}"/>
    <cellStyle name="$_내역서(수정)" xfId="127" xr:uid="{00000000-0005-0000-0000-0000CD010000}"/>
    <cellStyle name="$_내역표지" xfId="128" xr:uid="{00000000-0005-0000-0000-0000CE010000}"/>
    <cellStyle name="$_단가작성개요" xfId="554" xr:uid="{00000000-0005-0000-0000-0000CF010000}"/>
    <cellStyle name="$_단암양수장재료계산" xfId="2130" xr:uid="{00000000-0005-0000-0000-0000D0010000}"/>
    <cellStyle name="$_단암토적계산" xfId="2131" xr:uid="{00000000-0005-0000-0000-0000D1010000}"/>
    <cellStyle name="$_대규모(2004예산요구최종)" xfId="12463" xr:uid="{00000000-0005-0000-0000-0000D2010000}"/>
    <cellStyle name="$_대룡 사업비내역(대룡,월천)최종" xfId="2132" xr:uid="{00000000-0005-0000-0000-0000D3010000}"/>
    <cellStyle name="$_대원지구사업비" xfId="12464" xr:uid="{00000000-0005-0000-0000-0000D4010000}"/>
    <cellStyle name="$_도원지표수설계사업비(최종)" xfId="555" xr:uid="{00000000-0005-0000-0000-0000D5010000}"/>
    <cellStyle name="$_독골공사원가" xfId="12326" xr:uid="{00000000-0005-0000-0000-0000D6010000}"/>
    <cellStyle name="$_독골공사원가(최종)" xfId="2133" xr:uid="{00000000-0005-0000-0000-0000D7010000}"/>
    <cellStyle name="$_동막지평야부재보공구" xfId="129" xr:uid="{00000000-0005-0000-0000-0000D8010000}"/>
    <cellStyle name="$_명금지구 기계내역 보완(유압식2002,10,2)" xfId="130" xr:uid="{00000000-0005-0000-0000-0000D9010000}"/>
    <cellStyle name="$_배제지구사통Ø200" xfId="12557" xr:uid="{00000000-0005-0000-0000-0000DA010000}"/>
    <cellStyle name="$_보성회령제사통-변경1" xfId="131" xr:uid="{00000000-0005-0000-0000-0000DB010000}"/>
    <cellStyle name="$_보청수지예산서(수정)" xfId="2134" xr:uid="{00000000-0005-0000-0000-0000DC010000}"/>
    <cellStyle name="$_사업수지" xfId="132" xr:uid="{00000000-0005-0000-0000-0000DD010000}"/>
    <cellStyle name="$_삼방사업비(물량변동)" xfId="12465" xr:uid="{00000000-0005-0000-0000-0000DE010000}"/>
    <cellStyle name="$_상판공사비내역" xfId="12466" xr:uid="{00000000-0005-0000-0000-0000DF010000}"/>
    <cellStyle name="$_서부취수기계" xfId="12558" xr:uid="{00000000-0005-0000-0000-0000E0010000}"/>
    <cellStyle name="$_설계내역(할증삭제)" xfId="12559" xr:uid="{00000000-0005-0000-0000-0000E1010000}"/>
    <cellStyle name="$_설계서내역(총괄)" xfId="133" xr:uid="{00000000-0005-0000-0000-0000E2010000}"/>
    <cellStyle name="$_세풍승인" xfId="134" xr:uid="{00000000-0005-0000-0000-0000E3010000}"/>
    <cellStyle name="$_소마평지구내역서" xfId="556" xr:uid="{00000000-0005-0000-0000-0000E4010000}"/>
    <cellStyle name="$_송강총괄2003조달청요율" xfId="2135" xr:uid="{00000000-0005-0000-0000-0000E5010000}"/>
    <cellStyle name="$_수문_5m이하(2006년_3월)" xfId="12560" xr:uid="{00000000-0005-0000-0000-0000E6010000}"/>
    <cellStyle name="$_수문내역및계산(4.0x2.5)(최종)" xfId="12561" xr:uid="{00000000-0005-0000-0000-0000E7010000}"/>
    <cellStyle name="$_수원공제계산서" xfId="2136" xr:uid="{00000000-0005-0000-0000-0000E8010000}"/>
    <cellStyle name="$_수지예산서(학사평수정)" xfId="135" xr:uid="{00000000-0005-0000-0000-0000E9010000}"/>
    <cellStyle name="$_수지예산서및자료" xfId="557" xr:uid="{00000000-0005-0000-0000-0000EA010000}"/>
    <cellStyle name="$_수초제거기(대양기계)" xfId="12467" xr:uid="{00000000-0005-0000-0000-0000EB010000}"/>
    <cellStyle name="$_수해복구수지예산서(장현보완)" xfId="2137" xr:uid="{00000000-0005-0000-0000-0000EC010000}"/>
    <cellStyle name="$_순천구룡" xfId="136" xr:uid="{00000000-0005-0000-0000-0000ED010000}"/>
    <cellStyle name="$_순천지부구룡해룡" xfId="137" xr:uid="{00000000-0005-0000-0000-0000EE010000}"/>
    <cellStyle name="$_시방서" xfId="138" xr:uid="{00000000-0005-0000-0000-0000EF010000}"/>
    <cellStyle name="$_신안중동지구20X10" xfId="12562" xr:uid="{00000000-0005-0000-0000-0000F0010000}"/>
    <cellStyle name="$_ㅇ용지매수조서" xfId="12468" xr:uid="{00000000-0005-0000-0000-0000F1010000}"/>
    <cellStyle name="$_양등제수문(울주)15x13" xfId="12563" xr:uid="{00000000-0005-0000-0000-0000F2010000}"/>
    <cellStyle name="$_예산서" xfId="12564" xr:uid="{00000000-0005-0000-0000-0000F3010000}"/>
    <cellStyle name="$_오정사업비" xfId="12565" xr:uid="{00000000-0005-0000-0000-0000F4010000}"/>
    <cellStyle name="$_운암제뚜껑" xfId="12566" xr:uid="{00000000-0005-0000-0000-0000F5010000}"/>
    <cellStyle name="$_원가계산서_수정" xfId="2138" xr:uid="{00000000-0005-0000-0000-0000F6010000}"/>
    <cellStyle name="$_원가계산서_수정 2" xfId="2139" xr:uid="{00000000-0005-0000-0000-0000F7010000}"/>
    <cellStyle name="$_원가계산서_수정_사업비(기흥)" xfId="2140" xr:uid="{00000000-0005-0000-0000-0000F8010000}"/>
    <cellStyle name="$_은탄수지예산서1" xfId="12469" xr:uid="{00000000-0005-0000-0000-0000F9010000}"/>
    <cellStyle name="$_은탄수지예산서2" xfId="12470" xr:uid="{00000000-0005-0000-0000-0000FA010000}"/>
    <cellStyle name="$_일체식(STS304)" xfId="558" xr:uid="{00000000-0005-0000-0000-0000FB010000}"/>
    <cellStyle name="$_장흥광평양수장" xfId="2141" xr:uid="{00000000-0005-0000-0000-0000FC010000}"/>
    <cellStyle name="$_전북" xfId="12471" xr:uid="{00000000-0005-0000-0000-0000FD010000}"/>
    <cellStyle name="$_전북 용산지구 다단 21×1.2-2련(020417)" xfId="2142" xr:uid="{00000000-0005-0000-0000-0000FE010000}"/>
    <cellStyle name="$_전북 용산지구 다단 21×1.2-2련(020417)_Sheet1" xfId="12567" xr:uid="{00000000-0005-0000-0000-0000FF010000}"/>
    <cellStyle name="$_전북 용산지구 다단 21×1.2-2련(020417)_금마4호지선재료집계표" xfId="12568" xr:uid="{00000000-0005-0000-0000-000000020000}"/>
    <cellStyle name="$_전북 용산지구 다단 21×1.2-2련(020417)_금마낙차공" xfId="12569" xr:uid="{00000000-0005-0000-0000-000001020000}"/>
    <cellStyle name="$_전북 용산지구 다단 21×1.2-2련(020417)_덕정간선재료집계표" xfId="12570" xr:uid="{00000000-0005-0000-0000-000002020000}"/>
    <cellStyle name="$_전북 용산지구 다단 21×1.2-2련(020417)_분수문재계" xfId="12571" xr:uid="{00000000-0005-0000-0000-000003020000}"/>
    <cellStyle name="$_전북 용산지구 다단 21×1.2-2련(020417)_홍북간선재료집계표" xfId="12572" xr:uid="{00000000-0005-0000-0000-000004020000}"/>
    <cellStyle name="$_제5장사업비" xfId="12327" xr:uid="{00000000-0005-0000-0000-000005020000}"/>
    <cellStyle name="$_진도 보전지구" xfId="2143" xr:uid="{00000000-0005-0000-0000-000006020000}"/>
    <cellStyle name="$_진도마산2차제출F18x21" xfId="139" xr:uid="{00000000-0005-0000-0000-000007020000}"/>
    <cellStyle name="$_창산지여수토재료계산(05.29)" xfId="2144" xr:uid="{00000000-0005-0000-0000-000008020000}"/>
    <cellStyle name="$_추풍지재료집계" xfId="2145" xr:uid="{00000000-0005-0000-0000-000009020000}"/>
    <cellStyle name="$_취입보기계공사비" xfId="2146" xr:uid="{00000000-0005-0000-0000-00000A020000}"/>
    <cellStyle name="$_취입보기계공사비_Sheet1" xfId="12573" xr:uid="{00000000-0005-0000-0000-00000B020000}"/>
    <cellStyle name="$_취입보기계공사비_금마4호지선재료집계표" xfId="12574" xr:uid="{00000000-0005-0000-0000-00000C020000}"/>
    <cellStyle name="$_취입보기계공사비_금마낙차공" xfId="12575" xr:uid="{00000000-0005-0000-0000-00000D020000}"/>
    <cellStyle name="$_취입보기계공사비_덕정간선재료집계표" xfId="12576" xr:uid="{00000000-0005-0000-0000-00000E020000}"/>
    <cellStyle name="$_취입보기계공사비_분수문재계" xfId="12577" xr:uid="{00000000-0005-0000-0000-00000F020000}"/>
    <cellStyle name="$_취입보기계공사비_홍북간선재료집계표" xfId="12578" xr:uid="{00000000-0005-0000-0000-000010020000}"/>
    <cellStyle name="$_토적계산(평야부)" xfId="2147" xr:uid="{00000000-0005-0000-0000-000011020000}"/>
    <cellStyle name="$_평야부총(최종)" xfId="2148" xr:uid="{00000000-0005-0000-0000-000012020000}"/>
    <cellStyle name="$_폐기물" xfId="2149" xr:uid="{00000000-0005-0000-0000-000013020000}"/>
    <cellStyle name="$_표지" xfId="12579" xr:uid="{00000000-0005-0000-0000-000014020000}"/>
    <cellStyle name="$_합판거푸집" xfId="140" xr:uid="{00000000-0005-0000-0000-000015020000}"/>
    <cellStyle name="$_홍천우두지구13x08b(수정1)" xfId="12580" xr:uid="{00000000-0005-0000-0000-000016020000}"/>
    <cellStyle name="%(+,-,0)" xfId="12472" xr:uid="{00000000-0005-0000-0000-000017020000}"/>
    <cellStyle name="&amp;A" xfId="9385" xr:uid="{00000000-0005-0000-0000-000018020000}"/>
    <cellStyle name="(_x0010_" xfId="9386" xr:uid="{00000000-0005-0000-0000-000019020000}"/>
    <cellStyle name="(##.00)" xfId="9387" xr:uid="{00000000-0005-0000-0000-00001A020000}"/>
    <cellStyle name="(△콤마)" xfId="141" xr:uid="{00000000-0005-0000-0000-00001B020000}"/>
    <cellStyle name="(1)" xfId="142" xr:uid="{00000000-0005-0000-0000-00001C020000}"/>
    <cellStyle name="(백분율)" xfId="143" xr:uid="{00000000-0005-0000-0000-00001D020000}"/>
    <cellStyle name="(콤마)" xfId="144" xr:uid="{00000000-0005-0000-0000-00001E020000}"/>
    <cellStyle name="(표준)" xfId="145" xr:uid="{00000000-0005-0000-0000-00001F020000}"/>
    <cellStyle name="(표준) 10" xfId="12581" xr:uid="{00000000-0005-0000-0000-000020020000}"/>
    <cellStyle name="(표준) 10 2" xfId="12582" xr:uid="{00000000-0005-0000-0000-000021020000}"/>
    <cellStyle name="(표준) 10 3" xfId="12583" xr:uid="{00000000-0005-0000-0000-000022020000}"/>
    <cellStyle name="(표준) 10 4" xfId="12584" xr:uid="{00000000-0005-0000-0000-000023020000}"/>
    <cellStyle name="(표준) 10 5" xfId="12585" xr:uid="{00000000-0005-0000-0000-000024020000}"/>
    <cellStyle name="(표준) 10 6" xfId="12586" xr:uid="{00000000-0005-0000-0000-000025020000}"/>
    <cellStyle name="(표준) 10 7" xfId="12587" xr:uid="{00000000-0005-0000-0000-000026020000}"/>
    <cellStyle name="(표준) 10 8" xfId="12588" xr:uid="{00000000-0005-0000-0000-000027020000}"/>
    <cellStyle name="(표준) 10 9" xfId="12589" xr:uid="{00000000-0005-0000-0000-000028020000}"/>
    <cellStyle name="(표준) 11" xfId="12590" xr:uid="{00000000-0005-0000-0000-000029020000}"/>
    <cellStyle name="(표준) 11 2" xfId="12591" xr:uid="{00000000-0005-0000-0000-00002A020000}"/>
    <cellStyle name="(표준) 11 3" xfId="12592" xr:uid="{00000000-0005-0000-0000-00002B020000}"/>
    <cellStyle name="(표준) 11 4" xfId="12593" xr:uid="{00000000-0005-0000-0000-00002C020000}"/>
    <cellStyle name="(표준) 11 5" xfId="12594" xr:uid="{00000000-0005-0000-0000-00002D020000}"/>
    <cellStyle name="(표준) 11 6" xfId="12595" xr:uid="{00000000-0005-0000-0000-00002E020000}"/>
    <cellStyle name="(표준) 11 7" xfId="12596" xr:uid="{00000000-0005-0000-0000-00002F020000}"/>
    <cellStyle name="(표준) 11 8" xfId="12597" xr:uid="{00000000-0005-0000-0000-000030020000}"/>
    <cellStyle name="(표준) 11 9" xfId="12598" xr:uid="{00000000-0005-0000-0000-000031020000}"/>
    <cellStyle name="(표준) 12" xfId="12599" xr:uid="{00000000-0005-0000-0000-000032020000}"/>
    <cellStyle name="(표준) 12 2" xfId="12600" xr:uid="{00000000-0005-0000-0000-000033020000}"/>
    <cellStyle name="(표준) 12 3" xfId="12601" xr:uid="{00000000-0005-0000-0000-000034020000}"/>
    <cellStyle name="(표준) 12 4" xfId="12602" xr:uid="{00000000-0005-0000-0000-000035020000}"/>
    <cellStyle name="(표준) 12 5" xfId="12603" xr:uid="{00000000-0005-0000-0000-000036020000}"/>
    <cellStyle name="(표준) 12 6" xfId="12604" xr:uid="{00000000-0005-0000-0000-000037020000}"/>
    <cellStyle name="(표준) 12 7" xfId="12605" xr:uid="{00000000-0005-0000-0000-000038020000}"/>
    <cellStyle name="(표준) 12 8" xfId="12606" xr:uid="{00000000-0005-0000-0000-000039020000}"/>
    <cellStyle name="(표준) 12 9" xfId="12607" xr:uid="{00000000-0005-0000-0000-00003A020000}"/>
    <cellStyle name="(표준) 13" xfId="12608" xr:uid="{00000000-0005-0000-0000-00003B020000}"/>
    <cellStyle name="(표준) 13 2" xfId="12609" xr:uid="{00000000-0005-0000-0000-00003C020000}"/>
    <cellStyle name="(표준) 13 3" xfId="12610" xr:uid="{00000000-0005-0000-0000-00003D020000}"/>
    <cellStyle name="(표준) 13 4" xfId="12611" xr:uid="{00000000-0005-0000-0000-00003E020000}"/>
    <cellStyle name="(표준) 13 5" xfId="12612" xr:uid="{00000000-0005-0000-0000-00003F020000}"/>
    <cellStyle name="(표준) 13 6" xfId="12613" xr:uid="{00000000-0005-0000-0000-000040020000}"/>
    <cellStyle name="(표준) 13 7" xfId="12614" xr:uid="{00000000-0005-0000-0000-000041020000}"/>
    <cellStyle name="(표준) 13 8" xfId="12615" xr:uid="{00000000-0005-0000-0000-000042020000}"/>
    <cellStyle name="(표준) 13 9" xfId="12616" xr:uid="{00000000-0005-0000-0000-000043020000}"/>
    <cellStyle name="(표준) 14" xfId="12617" xr:uid="{00000000-0005-0000-0000-000044020000}"/>
    <cellStyle name="(표준) 14 2" xfId="12618" xr:uid="{00000000-0005-0000-0000-000045020000}"/>
    <cellStyle name="(표준) 14 3" xfId="12619" xr:uid="{00000000-0005-0000-0000-000046020000}"/>
    <cellStyle name="(표준) 14 4" xfId="12620" xr:uid="{00000000-0005-0000-0000-000047020000}"/>
    <cellStyle name="(표준) 14 5" xfId="12621" xr:uid="{00000000-0005-0000-0000-000048020000}"/>
    <cellStyle name="(표준) 14 6" xfId="12622" xr:uid="{00000000-0005-0000-0000-000049020000}"/>
    <cellStyle name="(표준) 14 7" xfId="12623" xr:uid="{00000000-0005-0000-0000-00004A020000}"/>
    <cellStyle name="(표준) 14 8" xfId="12624" xr:uid="{00000000-0005-0000-0000-00004B020000}"/>
    <cellStyle name="(표준) 14 9" xfId="12625" xr:uid="{00000000-0005-0000-0000-00004C020000}"/>
    <cellStyle name="(표준) 15" xfId="12626" xr:uid="{00000000-0005-0000-0000-00004D020000}"/>
    <cellStyle name="(표준) 15 2" xfId="12627" xr:uid="{00000000-0005-0000-0000-00004E020000}"/>
    <cellStyle name="(표준) 15 3" xfId="12628" xr:uid="{00000000-0005-0000-0000-00004F020000}"/>
    <cellStyle name="(표준) 15 4" xfId="12629" xr:uid="{00000000-0005-0000-0000-000050020000}"/>
    <cellStyle name="(표준) 15 5" xfId="12630" xr:uid="{00000000-0005-0000-0000-000051020000}"/>
    <cellStyle name="(표준) 15 6" xfId="12631" xr:uid="{00000000-0005-0000-0000-000052020000}"/>
    <cellStyle name="(표준) 15 7" xfId="12632" xr:uid="{00000000-0005-0000-0000-000053020000}"/>
    <cellStyle name="(표준) 15 8" xfId="12633" xr:uid="{00000000-0005-0000-0000-000054020000}"/>
    <cellStyle name="(표준) 15 9" xfId="12634" xr:uid="{00000000-0005-0000-0000-000055020000}"/>
    <cellStyle name="(표준) 16" xfId="12635" xr:uid="{00000000-0005-0000-0000-000056020000}"/>
    <cellStyle name="(표준) 16 2" xfId="12636" xr:uid="{00000000-0005-0000-0000-000057020000}"/>
    <cellStyle name="(표준) 16 3" xfId="12637" xr:uid="{00000000-0005-0000-0000-000058020000}"/>
    <cellStyle name="(표준) 16 4" xfId="12638" xr:uid="{00000000-0005-0000-0000-000059020000}"/>
    <cellStyle name="(표준) 16 5" xfId="12639" xr:uid="{00000000-0005-0000-0000-00005A020000}"/>
    <cellStyle name="(표준) 16 6" xfId="12640" xr:uid="{00000000-0005-0000-0000-00005B020000}"/>
    <cellStyle name="(표준) 16 7" xfId="12641" xr:uid="{00000000-0005-0000-0000-00005C020000}"/>
    <cellStyle name="(표준) 16 8" xfId="12642" xr:uid="{00000000-0005-0000-0000-00005D020000}"/>
    <cellStyle name="(표준) 16 9" xfId="12643" xr:uid="{00000000-0005-0000-0000-00005E020000}"/>
    <cellStyle name="(표준) 17" xfId="12644" xr:uid="{00000000-0005-0000-0000-00005F020000}"/>
    <cellStyle name="(표준) 17 2" xfId="12645" xr:uid="{00000000-0005-0000-0000-000060020000}"/>
    <cellStyle name="(표준) 17 3" xfId="12646" xr:uid="{00000000-0005-0000-0000-000061020000}"/>
    <cellStyle name="(표준) 17 4" xfId="12647" xr:uid="{00000000-0005-0000-0000-000062020000}"/>
    <cellStyle name="(표준) 17 5" xfId="12648" xr:uid="{00000000-0005-0000-0000-000063020000}"/>
    <cellStyle name="(표준) 17 6" xfId="12649" xr:uid="{00000000-0005-0000-0000-000064020000}"/>
    <cellStyle name="(표준) 17 7" xfId="12650" xr:uid="{00000000-0005-0000-0000-000065020000}"/>
    <cellStyle name="(표준) 17 8" xfId="12651" xr:uid="{00000000-0005-0000-0000-000066020000}"/>
    <cellStyle name="(표준) 17 9" xfId="12652" xr:uid="{00000000-0005-0000-0000-000067020000}"/>
    <cellStyle name="(표준) 18" xfId="12653" xr:uid="{00000000-0005-0000-0000-000068020000}"/>
    <cellStyle name="(표준) 18 2" xfId="12654" xr:uid="{00000000-0005-0000-0000-000069020000}"/>
    <cellStyle name="(표준) 18 3" xfId="12655" xr:uid="{00000000-0005-0000-0000-00006A020000}"/>
    <cellStyle name="(표준) 18 4" xfId="12656" xr:uid="{00000000-0005-0000-0000-00006B020000}"/>
    <cellStyle name="(표준) 18 5" xfId="12657" xr:uid="{00000000-0005-0000-0000-00006C020000}"/>
    <cellStyle name="(표준) 18 6" xfId="12658" xr:uid="{00000000-0005-0000-0000-00006D020000}"/>
    <cellStyle name="(표준) 18 7" xfId="12659" xr:uid="{00000000-0005-0000-0000-00006E020000}"/>
    <cellStyle name="(표준) 18 8" xfId="12660" xr:uid="{00000000-0005-0000-0000-00006F020000}"/>
    <cellStyle name="(표준) 18 9" xfId="12661" xr:uid="{00000000-0005-0000-0000-000070020000}"/>
    <cellStyle name="(표준) 19" xfId="12662" xr:uid="{00000000-0005-0000-0000-000071020000}"/>
    <cellStyle name="(표준) 19 2" xfId="12663" xr:uid="{00000000-0005-0000-0000-000072020000}"/>
    <cellStyle name="(표준) 19 3" xfId="12664" xr:uid="{00000000-0005-0000-0000-000073020000}"/>
    <cellStyle name="(표준) 19 4" xfId="12665" xr:uid="{00000000-0005-0000-0000-000074020000}"/>
    <cellStyle name="(표준) 19 5" xfId="12666" xr:uid="{00000000-0005-0000-0000-000075020000}"/>
    <cellStyle name="(표준) 19 6" xfId="12667" xr:uid="{00000000-0005-0000-0000-000076020000}"/>
    <cellStyle name="(표준) 19 7" xfId="12668" xr:uid="{00000000-0005-0000-0000-000077020000}"/>
    <cellStyle name="(표준) 19 8" xfId="12669" xr:uid="{00000000-0005-0000-0000-000078020000}"/>
    <cellStyle name="(표준) 19 9" xfId="12670" xr:uid="{00000000-0005-0000-0000-000079020000}"/>
    <cellStyle name="(표준) 2" xfId="2150" xr:uid="{00000000-0005-0000-0000-00007A020000}"/>
    <cellStyle name="(표준) 2 10" xfId="12671" xr:uid="{00000000-0005-0000-0000-00007B020000}"/>
    <cellStyle name="(표준) 2 10 2" xfId="12672" xr:uid="{00000000-0005-0000-0000-00007C020000}"/>
    <cellStyle name="(표준) 2 10 3" xfId="12673" xr:uid="{00000000-0005-0000-0000-00007D020000}"/>
    <cellStyle name="(표준) 2 10 4" xfId="12674" xr:uid="{00000000-0005-0000-0000-00007E020000}"/>
    <cellStyle name="(표준) 2 10 5" xfId="12675" xr:uid="{00000000-0005-0000-0000-00007F020000}"/>
    <cellStyle name="(표준) 2 10 6" xfId="12676" xr:uid="{00000000-0005-0000-0000-000080020000}"/>
    <cellStyle name="(표준) 2 10 7" xfId="12677" xr:uid="{00000000-0005-0000-0000-000081020000}"/>
    <cellStyle name="(표준) 2 10 8" xfId="12678" xr:uid="{00000000-0005-0000-0000-000082020000}"/>
    <cellStyle name="(표준) 2 10 9" xfId="12679" xr:uid="{00000000-0005-0000-0000-000083020000}"/>
    <cellStyle name="(표준) 2 11" xfId="12680" xr:uid="{00000000-0005-0000-0000-000084020000}"/>
    <cellStyle name="(표준) 2 11 2" xfId="12681" xr:uid="{00000000-0005-0000-0000-000085020000}"/>
    <cellStyle name="(표준) 2 11 3" xfId="12682" xr:uid="{00000000-0005-0000-0000-000086020000}"/>
    <cellStyle name="(표준) 2 11 4" xfId="12683" xr:uid="{00000000-0005-0000-0000-000087020000}"/>
    <cellStyle name="(표준) 2 11 5" xfId="12684" xr:uid="{00000000-0005-0000-0000-000088020000}"/>
    <cellStyle name="(표준) 2 11 6" xfId="12685" xr:uid="{00000000-0005-0000-0000-000089020000}"/>
    <cellStyle name="(표준) 2 11 7" xfId="12686" xr:uid="{00000000-0005-0000-0000-00008A020000}"/>
    <cellStyle name="(표준) 2 11 8" xfId="12687" xr:uid="{00000000-0005-0000-0000-00008B020000}"/>
    <cellStyle name="(표준) 2 11 9" xfId="12688" xr:uid="{00000000-0005-0000-0000-00008C020000}"/>
    <cellStyle name="(표준) 2 12" xfId="12689" xr:uid="{00000000-0005-0000-0000-00008D020000}"/>
    <cellStyle name="(표준) 2 12 2" xfId="12690" xr:uid="{00000000-0005-0000-0000-00008E020000}"/>
    <cellStyle name="(표준) 2 12 3" xfId="12691" xr:uid="{00000000-0005-0000-0000-00008F020000}"/>
    <cellStyle name="(표준) 2 12 4" xfId="12692" xr:uid="{00000000-0005-0000-0000-000090020000}"/>
    <cellStyle name="(표준) 2 12 5" xfId="12693" xr:uid="{00000000-0005-0000-0000-000091020000}"/>
    <cellStyle name="(표준) 2 12 6" xfId="12694" xr:uid="{00000000-0005-0000-0000-000092020000}"/>
    <cellStyle name="(표준) 2 12 7" xfId="12695" xr:uid="{00000000-0005-0000-0000-000093020000}"/>
    <cellStyle name="(표준) 2 12 8" xfId="12696" xr:uid="{00000000-0005-0000-0000-000094020000}"/>
    <cellStyle name="(표준) 2 12 9" xfId="12697" xr:uid="{00000000-0005-0000-0000-000095020000}"/>
    <cellStyle name="(표준) 2 13" xfId="12698" xr:uid="{00000000-0005-0000-0000-000096020000}"/>
    <cellStyle name="(표준) 2 13 2" xfId="12699" xr:uid="{00000000-0005-0000-0000-000097020000}"/>
    <cellStyle name="(표준) 2 13 3" xfId="12700" xr:uid="{00000000-0005-0000-0000-000098020000}"/>
    <cellStyle name="(표준) 2 13 4" xfId="12701" xr:uid="{00000000-0005-0000-0000-000099020000}"/>
    <cellStyle name="(표준) 2 13 5" xfId="12702" xr:uid="{00000000-0005-0000-0000-00009A020000}"/>
    <cellStyle name="(표준) 2 13 6" xfId="12703" xr:uid="{00000000-0005-0000-0000-00009B020000}"/>
    <cellStyle name="(표준) 2 13 7" xfId="12704" xr:uid="{00000000-0005-0000-0000-00009C020000}"/>
    <cellStyle name="(표준) 2 13 8" xfId="12705" xr:uid="{00000000-0005-0000-0000-00009D020000}"/>
    <cellStyle name="(표준) 2 13 9" xfId="12706" xr:uid="{00000000-0005-0000-0000-00009E020000}"/>
    <cellStyle name="(표준) 2 14" xfId="12707" xr:uid="{00000000-0005-0000-0000-00009F020000}"/>
    <cellStyle name="(표준) 2 14 2" xfId="12708" xr:uid="{00000000-0005-0000-0000-0000A0020000}"/>
    <cellStyle name="(표준) 2 14 3" xfId="12709" xr:uid="{00000000-0005-0000-0000-0000A1020000}"/>
    <cellStyle name="(표준) 2 14 4" xfId="12710" xr:uid="{00000000-0005-0000-0000-0000A2020000}"/>
    <cellStyle name="(표준) 2 14 5" xfId="12711" xr:uid="{00000000-0005-0000-0000-0000A3020000}"/>
    <cellStyle name="(표준) 2 14 6" xfId="12712" xr:uid="{00000000-0005-0000-0000-0000A4020000}"/>
    <cellStyle name="(표준) 2 14 7" xfId="12713" xr:uid="{00000000-0005-0000-0000-0000A5020000}"/>
    <cellStyle name="(표준) 2 14 8" xfId="12714" xr:uid="{00000000-0005-0000-0000-0000A6020000}"/>
    <cellStyle name="(표준) 2 14 9" xfId="12715" xr:uid="{00000000-0005-0000-0000-0000A7020000}"/>
    <cellStyle name="(표준) 2 15" xfId="12716" xr:uid="{00000000-0005-0000-0000-0000A8020000}"/>
    <cellStyle name="(표준) 2 15 2" xfId="12717" xr:uid="{00000000-0005-0000-0000-0000A9020000}"/>
    <cellStyle name="(표준) 2 15 3" xfId="12718" xr:uid="{00000000-0005-0000-0000-0000AA020000}"/>
    <cellStyle name="(표준) 2 15 4" xfId="12719" xr:uid="{00000000-0005-0000-0000-0000AB020000}"/>
    <cellStyle name="(표준) 2 15 5" xfId="12720" xr:uid="{00000000-0005-0000-0000-0000AC020000}"/>
    <cellStyle name="(표준) 2 15 6" xfId="12721" xr:uid="{00000000-0005-0000-0000-0000AD020000}"/>
    <cellStyle name="(표준) 2 15 7" xfId="12722" xr:uid="{00000000-0005-0000-0000-0000AE020000}"/>
    <cellStyle name="(표준) 2 15 8" xfId="12723" xr:uid="{00000000-0005-0000-0000-0000AF020000}"/>
    <cellStyle name="(표준) 2 15 9" xfId="12724" xr:uid="{00000000-0005-0000-0000-0000B0020000}"/>
    <cellStyle name="(표준) 2 16" xfId="12725" xr:uid="{00000000-0005-0000-0000-0000B1020000}"/>
    <cellStyle name="(표준) 2 16 2" xfId="12726" xr:uid="{00000000-0005-0000-0000-0000B2020000}"/>
    <cellStyle name="(표준) 2 16 3" xfId="12727" xr:uid="{00000000-0005-0000-0000-0000B3020000}"/>
    <cellStyle name="(표준) 2 16 4" xfId="12728" xr:uid="{00000000-0005-0000-0000-0000B4020000}"/>
    <cellStyle name="(표준) 2 16 5" xfId="12729" xr:uid="{00000000-0005-0000-0000-0000B5020000}"/>
    <cellStyle name="(표준) 2 16 6" xfId="12730" xr:uid="{00000000-0005-0000-0000-0000B6020000}"/>
    <cellStyle name="(표준) 2 16 7" xfId="12731" xr:uid="{00000000-0005-0000-0000-0000B7020000}"/>
    <cellStyle name="(표준) 2 16 8" xfId="12732" xr:uid="{00000000-0005-0000-0000-0000B8020000}"/>
    <cellStyle name="(표준) 2 16 9" xfId="12733" xr:uid="{00000000-0005-0000-0000-0000B9020000}"/>
    <cellStyle name="(표준) 2 17" xfId="12734" xr:uid="{00000000-0005-0000-0000-0000BA020000}"/>
    <cellStyle name="(표준) 2 17 2" xfId="12735" xr:uid="{00000000-0005-0000-0000-0000BB020000}"/>
    <cellStyle name="(표준) 2 17 3" xfId="12736" xr:uid="{00000000-0005-0000-0000-0000BC020000}"/>
    <cellStyle name="(표준) 2 17 4" xfId="12737" xr:uid="{00000000-0005-0000-0000-0000BD020000}"/>
    <cellStyle name="(표준) 2 17 5" xfId="12738" xr:uid="{00000000-0005-0000-0000-0000BE020000}"/>
    <cellStyle name="(표준) 2 17 6" xfId="12739" xr:uid="{00000000-0005-0000-0000-0000BF020000}"/>
    <cellStyle name="(표준) 2 17 7" xfId="12740" xr:uid="{00000000-0005-0000-0000-0000C0020000}"/>
    <cellStyle name="(표준) 2 17 8" xfId="12741" xr:uid="{00000000-0005-0000-0000-0000C1020000}"/>
    <cellStyle name="(표준) 2 17 9" xfId="12742" xr:uid="{00000000-0005-0000-0000-0000C2020000}"/>
    <cellStyle name="(표준) 2 18" xfId="12743" xr:uid="{00000000-0005-0000-0000-0000C3020000}"/>
    <cellStyle name="(표준) 2 18 2" xfId="12744" xr:uid="{00000000-0005-0000-0000-0000C4020000}"/>
    <cellStyle name="(표준) 2 18 3" xfId="12745" xr:uid="{00000000-0005-0000-0000-0000C5020000}"/>
    <cellStyle name="(표준) 2 18 4" xfId="12746" xr:uid="{00000000-0005-0000-0000-0000C6020000}"/>
    <cellStyle name="(표준) 2 18 5" xfId="12747" xr:uid="{00000000-0005-0000-0000-0000C7020000}"/>
    <cellStyle name="(표준) 2 18 6" xfId="12748" xr:uid="{00000000-0005-0000-0000-0000C8020000}"/>
    <cellStyle name="(표준) 2 18 7" xfId="12749" xr:uid="{00000000-0005-0000-0000-0000C9020000}"/>
    <cellStyle name="(표준) 2 18 8" xfId="12750" xr:uid="{00000000-0005-0000-0000-0000CA020000}"/>
    <cellStyle name="(표준) 2 18 9" xfId="12751" xr:uid="{00000000-0005-0000-0000-0000CB020000}"/>
    <cellStyle name="(표준) 2 19" xfId="12752" xr:uid="{00000000-0005-0000-0000-0000CC020000}"/>
    <cellStyle name="(표준) 2 19 2" xfId="12753" xr:uid="{00000000-0005-0000-0000-0000CD020000}"/>
    <cellStyle name="(표준) 2 19 3" xfId="12754" xr:uid="{00000000-0005-0000-0000-0000CE020000}"/>
    <cellStyle name="(표준) 2 19 4" xfId="12755" xr:uid="{00000000-0005-0000-0000-0000CF020000}"/>
    <cellStyle name="(표준) 2 19 5" xfId="12756" xr:uid="{00000000-0005-0000-0000-0000D0020000}"/>
    <cellStyle name="(표준) 2 19 6" xfId="12757" xr:uid="{00000000-0005-0000-0000-0000D1020000}"/>
    <cellStyle name="(표준) 2 19 7" xfId="12758" xr:uid="{00000000-0005-0000-0000-0000D2020000}"/>
    <cellStyle name="(표준) 2 19 8" xfId="12759" xr:uid="{00000000-0005-0000-0000-0000D3020000}"/>
    <cellStyle name="(표준) 2 19 9" xfId="12760" xr:uid="{00000000-0005-0000-0000-0000D4020000}"/>
    <cellStyle name="(표준) 2 2" xfId="12473" xr:uid="{00000000-0005-0000-0000-0000D5020000}"/>
    <cellStyle name="(표준) 2 2 10" xfId="12761" xr:uid="{00000000-0005-0000-0000-0000D6020000}"/>
    <cellStyle name="(표준) 2 2 11" xfId="12762" xr:uid="{00000000-0005-0000-0000-0000D7020000}"/>
    <cellStyle name="(표준) 2 2 2" xfId="12763" xr:uid="{00000000-0005-0000-0000-0000D8020000}"/>
    <cellStyle name="(표준) 2 2 2 10" xfId="12764" xr:uid="{00000000-0005-0000-0000-0000D9020000}"/>
    <cellStyle name="(표준) 2 2 2 11" xfId="12765" xr:uid="{00000000-0005-0000-0000-0000DA020000}"/>
    <cellStyle name="(표준) 2 2 2 2" xfId="12766" xr:uid="{00000000-0005-0000-0000-0000DB020000}"/>
    <cellStyle name="(표준) 2 2 2 2 10" xfId="12767" xr:uid="{00000000-0005-0000-0000-0000DC020000}"/>
    <cellStyle name="(표준) 2 2 2 2 2" xfId="12768" xr:uid="{00000000-0005-0000-0000-0000DD020000}"/>
    <cellStyle name="(표준) 2 2 2 2 2 2" xfId="12769" xr:uid="{00000000-0005-0000-0000-0000DE020000}"/>
    <cellStyle name="(표준) 2 2 2 2 2 3" xfId="12770" xr:uid="{00000000-0005-0000-0000-0000DF020000}"/>
    <cellStyle name="(표준) 2 2 2 2 2 4" xfId="12771" xr:uid="{00000000-0005-0000-0000-0000E0020000}"/>
    <cellStyle name="(표준) 2 2 2 2 2 5" xfId="12772" xr:uid="{00000000-0005-0000-0000-0000E1020000}"/>
    <cellStyle name="(표준) 2 2 2 2 2 6" xfId="12773" xr:uid="{00000000-0005-0000-0000-0000E2020000}"/>
    <cellStyle name="(표준) 2 2 2 2 2 7" xfId="12774" xr:uid="{00000000-0005-0000-0000-0000E3020000}"/>
    <cellStyle name="(표준) 2 2 2 2 2 8" xfId="12775" xr:uid="{00000000-0005-0000-0000-0000E4020000}"/>
    <cellStyle name="(표준) 2 2 2 2 2 9" xfId="12776" xr:uid="{00000000-0005-0000-0000-0000E5020000}"/>
    <cellStyle name="(표준) 2 2 2 2 3" xfId="12777" xr:uid="{00000000-0005-0000-0000-0000E6020000}"/>
    <cellStyle name="(표준) 2 2 2 2 4" xfId="12778" xr:uid="{00000000-0005-0000-0000-0000E7020000}"/>
    <cellStyle name="(표준) 2 2 2 2 5" xfId="12779" xr:uid="{00000000-0005-0000-0000-0000E8020000}"/>
    <cellStyle name="(표준) 2 2 2 2 6" xfId="12780" xr:uid="{00000000-0005-0000-0000-0000E9020000}"/>
    <cellStyle name="(표준) 2 2 2 2 7" xfId="12781" xr:uid="{00000000-0005-0000-0000-0000EA020000}"/>
    <cellStyle name="(표준) 2 2 2 2 8" xfId="12782" xr:uid="{00000000-0005-0000-0000-0000EB020000}"/>
    <cellStyle name="(표준) 2 2 2 2 9" xfId="12783" xr:uid="{00000000-0005-0000-0000-0000EC020000}"/>
    <cellStyle name="(표준) 2 2 2 3" xfId="12784" xr:uid="{00000000-0005-0000-0000-0000ED020000}"/>
    <cellStyle name="(표준) 2 2 2 3 2" xfId="12785" xr:uid="{00000000-0005-0000-0000-0000EE020000}"/>
    <cellStyle name="(표준) 2 2 2 3 3" xfId="12786" xr:uid="{00000000-0005-0000-0000-0000EF020000}"/>
    <cellStyle name="(표준) 2 2 2 3 4" xfId="12787" xr:uid="{00000000-0005-0000-0000-0000F0020000}"/>
    <cellStyle name="(표준) 2 2 2 3 5" xfId="12788" xr:uid="{00000000-0005-0000-0000-0000F1020000}"/>
    <cellStyle name="(표준) 2 2 2 3 6" xfId="12789" xr:uid="{00000000-0005-0000-0000-0000F2020000}"/>
    <cellStyle name="(표준) 2 2 2 3 7" xfId="12790" xr:uid="{00000000-0005-0000-0000-0000F3020000}"/>
    <cellStyle name="(표준) 2 2 2 3 8" xfId="12791" xr:uid="{00000000-0005-0000-0000-0000F4020000}"/>
    <cellStyle name="(표준) 2 2 2 3 9" xfId="12792" xr:uid="{00000000-0005-0000-0000-0000F5020000}"/>
    <cellStyle name="(표준) 2 2 2 4" xfId="12793" xr:uid="{00000000-0005-0000-0000-0000F6020000}"/>
    <cellStyle name="(표준) 2 2 2 5" xfId="12794" xr:uid="{00000000-0005-0000-0000-0000F7020000}"/>
    <cellStyle name="(표준) 2 2 2 6" xfId="12795" xr:uid="{00000000-0005-0000-0000-0000F8020000}"/>
    <cellStyle name="(표준) 2 2 2 7" xfId="12796" xr:uid="{00000000-0005-0000-0000-0000F9020000}"/>
    <cellStyle name="(표준) 2 2 2 8" xfId="12797" xr:uid="{00000000-0005-0000-0000-0000FA020000}"/>
    <cellStyle name="(표준) 2 2 2 9" xfId="12798" xr:uid="{00000000-0005-0000-0000-0000FB020000}"/>
    <cellStyle name="(표준) 2 2 3" xfId="12799" xr:uid="{00000000-0005-0000-0000-0000FC020000}"/>
    <cellStyle name="(표준) 2 2 3 10" xfId="12800" xr:uid="{00000000-0005-0000-0000-0000FD020000}"/>
    <cellStyle name="(표준) 2 2 3 2" xfId="12801" xr:uid="{00000000-0005-0000-0000-0000FE020000}"/>
    <cellStyle name="(표준) 2 2 3 2 2" xfId="12802" xr:uid="{00000000-0005-0000-0000-0000FF020000}"/>
    <cellStyle name="(표준) 2 2 3 2 3" xfId="12803" xr:uid="{00000000-0005-0000-0000-000000030000}"/>
    <cellStyle name="(표준) 2 2 3 2 4" xfId="12804" xr:uid="{00000000-0005-0000-0000-000001030000}"/>
    <cellStyle name="(표준) 2 2 3 2 5" xfId="12805" xr:uid="{00000000-0005-0000-0000-000002030000}"/>
    <cellStyle name="(표준) 2 2 3 2 6" xfId="12806" xr:uid="{00000000-0005-0000-0000-000003030000}"/>
    <cellStyle name="(표준) 2 2 3 2 7" xfId="12807" xr:uid="{00000000-0005-0000-0000-000004030000}"/>
    <cellStyle name="(표준) 2 2 3 2 8" xfId="12808" xr:uid="{00000000-0005-0000-0000-000005030000}"/>
    <cellStyle name="(표준) 2 2 3 2 9" xfId="12809" xr:uid="{00000000-0005-0000-0000-000006030000}"/>
    <cellStyle name="(표준) 2 2 3 3" xfId="12810" xr:uid="{00000000-0005-0000-0000-000007030000}"/>
    <cellStyle name="(표준) 2 2 3 4" xfId="12811" xr:uid="{00000000-0005-0000-0000-000008030000}"/>
    <cellStyle name="(표준) 2 2 3 5" xfId="12812" xr:uid="{00000000-0005-0000-0000-000009030000}"/>
    <cellStyle name="(표준) 2 2 3 6" xfId="12813" xr:uid="{00000000-0005-0000-0000-00000A030000}"/>
    <cellStyle name="(표준) 2 2 3 7" xfId="12814" xr:uid="{00000000-0005-0000-0000-00000B030000}"/>
    <cellStyle name="(표준) 2 2 3 8" xfId="12815" xr:uid="{00000000-0005-0000-0000-00000C030000}"/>
    <cellStyle name="(표준) 2 2 3 9" xfId="12816" xr:uid="{00000000-0005-0000-0000-00000D030000}"/>
    <cellStyle name="(표준) 2 2 4" xfId="12817" xr:uid="{00000000-0005-0000-0000-00000E030000}"/>
    <cellStyle name="(표준) 2 2 5" xfId="12818" xr:uid="{00000000-0005-0000-0000-00000F030000}"/>
    <cellStyle name="(표준) 2 2 6" xfId="12819" xr:uid="{00000000-0005-0000-0000-000010030000}"/>
    <cellStyle name="(표준) 2 2 7" xfId="12820" xr:uid="{00000000-0005-0000-0000-000011030000}"/>
    <cellStyle name="(표준) 2 2 8" xfId="12821" xr:uid="{00000000-0005-0000-0000-000012030000}"/>
    <cellStyle name="(표준) 2 2 9" xfId="12822" xr:uid="{00000000-0005-0000-0000-000013030000}"/>
    <cellStyle name="(표준) 2 20" xfId="12823" xr:uid="{00000000-0005-0000-0000-000014030000}"/>
    <cellStyle name="(표준) 2 21" xfId="12824" xr:uid="{00000000-0005-0000-0000-000015030000}"/>
    <cellStyle name="(표준) 2 22" xfId="12825" xr:uid="{00000000-0005-0000-0000-000016030000}"/>
    <cellStyle name="(표준) 2 23" xfId="12826" xr:uid="{00000000-0005-0000-0000-000017030000}"/>
    <cellStyle name="(표준) 2 24" xfId="12827" xr:uid="{00000000-0005-0000-0000-000018030000}"/>
    <cellStyle name="(표준) 2 3" xfId="12474" xr:uid="{00000000-0005-0000-0000-000019030000}"/>
    <cellStyle name="(표준) 2 3 10" xfId="12828" xr:uid="{00000000-0005-0000-0000-00001A030000}"/>
    <cellStyle name="(표준) 2 3 2" xfId="12829" xr:uid="{00000000-0005-0000-0000-00001B030000}"/>
    <cellStyle name="(표준) 2 3 2 2" xfId="12830" xr:uid="{00000000-0005-0000-0000-00001C030000}"/>
    <cellStyle name="(표준) 2 3 2 3" xfId="12831" xr:uid="{00000000-0005-0000-0000-00001D030000}"/>
    <cellStyle name="(표준) 2 3 2 4" xfId="12832" xr:uid="{00000000-0005-0000-0000-00001E030000}"/>
    <cellStyle name="(표준) 2 3 2 5" xfId="12833" xr:uid="{00000000-0005-0000-0000-00001F030000}"/>
    <cellStyle name="(표준) 2 3 2 6" xfId="12834" xr:uid="{00000000-0005-0000-0000-000020030000}"/>
    <cellStyle name="(표준) 2 3 2 7" xfId="12835" xr:uid="{00000000-0005-0000-0000-000021030000}"/>
    <cellStyle name="(표준) 2 3 2 8" xfId="12836" xr:uid="{00000000-0005-0000-0000-000022030000}"/>
    <cellStyle name="(표준) 2 3 2 9" xfId="12837" xr:uid="{00000000-0005-0000-0000-000023030000}"/>
    <cellStyle name="(표준) 2 3 3" xfId="12838" xr:uid="{00000000-0005-0000-0000-000024030000}"/>
    <cellStyle name="(표준) 2 3 4" xfId="12839" xr:uid="{00000000-0005-0000-0000-000025030000}"/>
    <cellStyle name="(표준) 2 3 5" xfId="12840" xr:uid="{00000000-0005-0000-0000-000026030000}"/>
    <cellStyle name="(표준) 2 3 6" xfId="12841" xr:uid="{00000000-0005-0000-0000-000027030000}"/>
    <cellStyle name="(표준) 2 3 7" xfId="12842" xr:uid="{00000000-0005-0000-0000-000028030000}"/>
    <cellStyle name="(표준) 2 3 8" xfId="12843" xr:uid="{00000000-0005-0000-0000-000029030000}"/>
    <cellStyle name="(표준) 2 3 9" xfId="12844" xr:uid="{00000000-0005-0000-0000-00002A030000}"/>
    <cellStyle name="(표준) 2 4" xfId="12475" xr:uid="{00000000-0005-0000-0000-00002B030000}"/>
    <cellStyle name="(표준) 2 4 2" xfId="12845" xr:uid="{00000000-0005-0000-0000-00002C030000}"/>
    <cellStyle name="(표준) 2 4 3" xfId="12846" xr:uid="{00000000-0005-0000-0000-00002D030000}"/>
    <cellStyle name="(표준) 2 4 4" xfId="12847" xr:uid="{00000000-0005-0000-0000-00002E030000}"/>
    <cellStyle name="(표준) 2 4 5" xfId="12848" xr:uid="{00000000-0005-0000-0000-00002F030000}"/>
    <cellStyle name="(표준) 2 4 6" xfId="12849" xr:uid="{00000000-0005-0000-0000-000030030000}"/>
    <cellStyle name="(표준) 2 4 7" xfId="12850" xr:uid="{00000000-0005-0000-0000-000031030000}"/>
    <cellStyle name="(표준) 2 4 8" xfId="12851" xr:uid="{00000000-0005-0000-0000-000032030000}"/>
    <cellStyle name="(표준) 2 4 9" xfId="12852" xr:uid="{00000000-0005-0000-0000-000033030000}"/>
    <cellStyle name="(표준) 2 5" xfId="12476" xr:uid="{00000000-0005-0000-0000-000034030000}"/>
    <cellStyle name="(표준) 2 5 2" xfId="12853" xr:uid="{00000000-0005-0000-0000-000035030000}"/>
    <cellStyle name="(표준) 2 5 3" xfId="12854" xr:uid="{00000000-0005-0000-0000-000036030000}"/>
    <cellStyle name="(표준) 2 5 4" xfId="12855" xr:uid="{00000000-0005-0000-0000-000037030000}"/>
    <cellStyle name="(표준) 2 5 5" xfId="12856" xr:uid="{00000000-0005-0000-0000-000038030000}"/>
    <cellStyle name="(표준) 2 5 6" xfId="12857" xr:uid="{00000000-0005-0000-0000-000039030000}"/>
    <cellStyle name="(표준) 2 5 7" xfId="12858" xr:uid="{00000000-0005-0000-0000-00003A030000}"/>
    <cellStyle name="(표준) 2 5 8" xfId="12859" xr:uid="{00000000-0005-0000-0000-00003B030000}"/>
    <cellStyle name="(표준) 2 5 9" xfId="12860" xr:uid="{00000000-0005-0000-0000-00003C030000}"/>
    <cellStyle name="(표준) 2 6" xfId="12477" xr:uid="{00000000-0005-0000-0000-00003D030000}"/>
    <cellStyle name="(표준) 2 6 2" xfId="12861" xr:uid="{00000000-0005-0000-0000-00003E030000}"/>
    <cellStyle name="(표준) 2 6 3" xfId="12862" xr:uid="{00000000-0005-0000-0000-00003F030000}"/>
    <cellStyle name="(표준) 2 6 4" xfId="12863" xr:uid="{00000000-0005-0000-0000-000040030000}"/>
    <cellStyle name="(표준) 2 6 5" xfId="12864" xr:uid="{00000000-0005-0000-0000-000041030000}"/>
    <cellStyle name="(표준) 2 6 6" xfId="12865" xr:uid="{00000000-0005-0000-0000-000042030000}"/>
    <cellStyle name="(표준) 2 6 7" xfId="12866" xr:uid="{00000000-0005-0000-0000-000043030000}"/>
    <cellStyle name="(표준) 2 6 8" xfId="12867" xr:uid="{00000000-0005-0000-0000-000044030000}"/>
    <cellStyle name="(표준) 2 6 9" xfId="12868" xr:uid="{00000000-0005-0000-0000-000045030000}"/>
    <cellStyle name="(표준) 2 7" xfId="12478" xr:uid="{00000000-0005-0000-0000-000046030000}"/>
    <cellStyle name="(표준) 2 7 2" xfId="12869" xr:uid="{00000000-0005-0000-0000-000047030000}"/>
    <cellStyle name="(표준) 2 7 3" xfId="12870" xr:uid="{00000000-0005-0000-0000-000048030000}"/>
    <cellStyle name="(표준) 2 7 4" xfId="12871" xr:uid="{00000000-0005-0000-0000-000049030000}"/>
    <cellStyle name="(표준) 2 7 5" xfId="12872" xr:uid="{00000000-0005-0000-0000-00004A030000}"/>
    <cellStyle name="(표준) 2 7 6" xfId="12873" xr:uid="{00000000-0005-0000-0000-00004B030000}"/>
    <cellStyle name="(표준) 2 7 7" xfId="12874" xr:uid="{00000000-0005-0000-0000-00004C030000}"/>
    <cellStyle name="(표준) 2 7 8" xfId="12875" xr:uid="{00000000-0005-0000-0000-00004D030000}"/>
    <cellStyle name="(표준) 2 7 9" xfId="12876" xr:uid="{00000000-0005-0000-0000-00004E030000}"/>
    <cellStyle name="(표준) 2 8" xfId="12877" xr:uid="{00000000-0005-0000-0000-00004F030000}"/>
    <cellStyle name="(표준) 2 8 2" xfId="12878" xr:uid="{00000000-0005-0000-0000-000050030000}"/>
    <cellStyle name="(표준) 2 8 3" xfId="12879" xr:uid="{00000000-0005-0000-0000-000051030000}"/>
    <cellStyle name="(표준) 2 8 4" xfId="12880" xr:uid="{00000000-0005-0000-0000-000052030000}"/>
    <cellStyle name="(표준) 2 8 5" xfId="12881" xr:uid="{00000000-0005-0000-0000-000053030000}"/>
    <cellStyle name="(표준) 2 8 6" xfId="12882" xr:uid="{00000000-0005-0000-0000-000054030000}"/>
    <cellStyle name="(표준) 2 8 7" xfId="12883" xr:uid="{00000000-0005-0000-0000-000055030000}"/>
    <cellStyle name="(표준) 2 8 8" xfId="12884" xr:uid="{00000000-0005-0000-0000-000056030000}"/>
    <cellStyle name="(표준) 2 8 9" xfId="12885" xr:uid="{00000000-0005-0000-0000-000057030000}"/>
    <cellStyle name="(표준) 2 9" xfId="12886" xr:uid="{00000000-0005-0000-0000-000058030000}"/>
    <cellStyle name="(표준) 2 9 2" xfId="12887" xr:uid="{00000000-0005-0000-0000-000059030000}"/>
    <cellStyle name="(표준) 2 9 3" xfId="12888" xr:uid="{00000000-0005-0000-0000-00005A030000}"/>
    <cellStyle name="(표준) 2 9 4" xfId="12889" xr:uid="{00000000-0005-0000-0000-00005B030000}"/>
    <cellStyle name="(표준) 2 9 5" xfId="12890" xr:uid="{00000000-0005-0000-0000-00005C030000}"/>
    <cellStyle name="(표준) 2 9 6" xfId="12891" xr:uid="{00000000-0005-0000-0000-00005D030000}"/>
    <cellStyle name="(표준) 2 9 7" xfId="12892" xr:uid="{00000000-0005-0000-0000-00005E030000}"/>
    <cellStyle name="(표준) 2 9 8" xfId="12893" xr:uid="{00000000-0005-0000-0000-00005F030000}"/>
    <cellStyle name="(표준) 2 9 9" xfId="12894" xr:uid="{00000000-0005-0000-0000-000060030000}"/>
    <cellStyle name="(표준) 20" xfId="12895" xr:uid="{00000000-0005-0000-0000-000061030000}"/>
    <cellStyle name="(표준) 20 2" xfId="12896" xr:uid="{00000000-0005-0000-0000-000062030000}"/>
    <cellStyle name="(표준) 20 3" xfId="12897" xr:uid="{00000000-0005-0000-0000-000063030000}"/>
    <cellStyle name="(표준) 20 4" xfId="12898" xr:uid="{00000000-0005-0000-0000-000064030000}"/>
    <cellStyle name="(표준) 20 5" xfId="12899" xr:uid="{00000000-0005-0000-0000-000065030000}"/>
    <cellStyle name="(표준) 20 6" xfId="12900" xr:uid="{00000000-0005-0000-0000-000066030000}"/>
    <cellStyle name="(표준) 20 7" xfId="12901" xr:uid="{00000000-0005-0000-0000-000067030000}"/>
    <cellStyle name="(표준) 20 8" xfId="12902" xr:uid="{00000000-0005-0000-0000-000068030000}"/>
    <cellStyle name="(표준) 20 9" xfId="12903" xr:uid="{00000000-0005-0000-0000-000069030000}"/>
    <cellStyle name="(표준) 21" xfId="12904" xr:uid="{00000000-0005-0000-0000-00006A030000}"/>
    <cellStyle name="(표준) 22" xfId="12905" xr:uid="{00000000-0005-0000-0000-00006B030000}"/>
    <cellStyle name="(표준) 23" xfId="12906" xr:uid="{00000000-0005-0000-0000-00006C030000}"/>
    <cellStyle name="(표준) 24" xfId="12907" xr:uid="{00000000-0005-0000-0000-00006D030000}"/>
    <cellStyle name="(표준) 25" xfId="12908" xr:uid="{00000000-0005-0000-0000-00006E030000}"/>
    <cellStyle name="(표준) 3" xfId="9388" xr:uid="{00000000-0005-0000-0000-00006F030000}"/>
    <cellStyle name="(표준) 3 10" xfId="12909" xr:uid="{00000000-0005-0000-0000-000070030000}"/>
    <cellStyle name="(표준) 3 10 2" xfId="12910" xr:uid="{00000000-0005-0000-0000-000071030000}"/>
    <cellStyle name="(표준) 3 10 3" xfId="12911" xr:uid="{00000000-0005-0000-0000-000072030000}"/>
    <cellStyle name="(표준) 3 10 4" xfId="12912" xr:uid="{00000000-0005-0000-0000-000073030000}"/>
    <cellStyle name="(표준) 3 10 5" xfId="12913" xr:uid="{00000000-0005-0000-0000-000074030000}"/>
    <cellStyle name="(표준) 3 10 6" xfId="12914" xr:uid="{00000000-0005-0000-0000-000075030000}"/>
    <cellStyle name="(표준) 3 10 7" xfId="12915" xr:uid="{00000000-0005-0000-0000-000076030000}"/>
    <cellStyle name="(표준) 3 10 8" xfId="12916" xr:uid="{00000000-0005-0000-0000-000077030000}"/>
    <cellStyle name="(표준) 3 10 9" xfId="12917" xr:uid="{00000000-0005-0000-0000-000078030000}"/>
    <cellStyle name="(표준) 3 11" xfId="12918" xr:uid="{00000000-0005-0000-0000-000079030000}"/>
    <cellStyle name="(표준) 3 11 2" xfId="12919" xr:uid="{00000000-0005-0000-0000-00007A030000}"/>
    <cellStyle name="(표준) 3 11 3" xfId="12920" xr:uid="{00000000-0005-0000-0000-00007B030000}"/>
    <cellStyle name="(표준) 3 11 4" xfId="12921" xr:uid="{00000000-0005-0000-0000-00007C030000}"/>
    <cellStyle name="(표준) 3 11 5" xfId="12922" xr:uid="{00000000-0005-0000-0000-00007D030000}"/>
    <cellStyle name="(표준) 3 11 6" xfId="12923" xr:uid="{00000000-0005-0000-0000-00007E030000}"/>
    <cellStyle name="(표준) 3 11 7" xfId="12924" xr:uid="{00000000-0005-0000-0000-00007F030000}"/>
    <cellStyle name="(표준) 3 11 8" xfId="12925" xr:uid="{00000000-0005-0000-0000-000080030000}"/>
    <cellStyle name="(표준) 3 11 9" xfId="12926" xr:uid="{00000000-0005-0000-0000-000081030000}"/>
    <cellStyle name="(표준) 3 12" xfId="12927" xr:uid="{00000000-0005-0000-0000-000082030000}"/>
    <cellStyle name="(표준) 3 12 2" xfId="12928" xr:uid="{00000000-0005-0000-0000-000083030000}"/>
    <cellStyle name="(표준) 3 12 3" xfId="12929" xr:uid="{00000000-0005-0000-0000-000084030000}"/>
    <cellStyle name="(표준) 3 12 4" xfId="12930" xr:uid="{00000000-0005-0000-0000-000085030000}"/>
    <cellStyle name="(표준) 3 12 5" xfId="12931" xr:uid="{00000000-0005-0000-0000-000086030000}"/>
    <cellStyle name="(표준) 3 12 6" xfId="12932" xr:uid="{00000000-0005-0000-0000-000087030000}"/>
    <cellStyle name="(표준) 3 12 7" xfId="12933" xr:uid="{00000000-0005-0000-0000-000088030000}"/>
    <cellStyle name="(표준) 3 12 8" xfId="12934" xr:uid="{00000000-0005-0000-0000-000089030000}"/>
    <cellStyle name="(표준) 3 12 9" xfId="12935" xr:uid="{00000000-0005-0000-0000-00008A030000}"/>
    <cellStyle name="(표준) 3 13" xfId="12936" xr:uid="{00000000-0005-0000-0000-00008B030000}"/>
    <cellStyle name="(표준) 3 13 2" xfId="12937" xr:uid="{00000000-0005-0000-0000-00008C030000}"/>
    <cellStyle name="(표준) 3 13 3" xfId="12938" xr:uid="{00000000-0005-0000-0000-00008D030000}"/>
    <cellStyle name="(표준) 3 13 4" xfId="12939" xr:uid="{00000000-0005-0000-0000-00008E030000}"/>
    <cellStyle name="(표준) 3 13 5" xfId="12940" xr:uid="{00000000-0005-0000-0000-00008F030000}"/>
    <cellStyle name="(표준) 3 13 6" xfId="12941" xr:uid="{00000000-0005-0000-0000-000090030000}"/>
    <cellStyle name="(표준) 3 13 7" xfId="12942" xr:uid="{00000000-0005-0000-0000-000091030000}"/>
    <cellStyle name="(표준) 3 13 8" xfId="12943" xr:uid="{00000000-0005-0000-0000-000092030000}"/>
    <cellStyle name="(표준) 3 13 9" xfId="12944" xr:uid="{00000000-0005-0000-0000-000093030000}"/>
    <cellStyle name="(표준) 3 14" xfId="12945" xr:uid="{00000000-0005-0000-0000-000094030000}"/>
    <cellStyle name="(표준) 3 14 2" xfId="12946" xr:uid="{00000000-0005-0000-0000-000095030000}"/>
    <cellStyle name="(표준) 3 14 3" xfId="12947" xr:uid="{00000000-0005-0000-0000-000096030000}"/>
    <cellStyle name="(표준) 3 14 4" xfId="12948" xr:uid="{00000000-0005-0000-0000-000097030000}"/>
    <cellStyle name="(표준) 3 14 5" xfId="12949" xr:uid="{00000000-0005-0000-0000-000098030000}"/>
    <cellStyle name="(표준) 3 14 6" xfId="12950" xr:uid="{00000000-0005-0000-0000-000099030000}"/>
    <cellStyle name="(표준) 3 14 7" xfId="12951" xr:uid="{00000000-0005-0000-0000-00009A030000}"/>
    <cellStyle name="(표준) 3 14 8" xfId="12952" xr:uid="{00000000-0005-0000-0000-00009B030000}"/>
    <cellStyle name="(표준) 3 14 9" xfId="12953" xr:uid="{00000000-0005-0000-0000-00009C030000}"/>
    <cellStyle name="(표준) 3 15" xfId="12954" xr:uid="{00000000-0005-0000-0000-00009D030000}"/>
    <cellStyle name="(표준) 3 15 2" xfId="12955" xr:uid="{00000000-0005-0000-0000-00009E030000}"/>
    <cellStyle name="(표준) 3 15 3" xfId="12956" xr:uid="{00000000-0005-0000-0000-00009F030000}"/>
    <cellStyle name="(표준) 3 15 4" xfId="12957" xr:uid="{00000000-0005-0000-0000-0000A0030000}"/>
    <cellStyle name="(표준) 3 15 5" xfId="12958" xr:uid="{00000000-0005-0000-0000-0000A1030000}"/>
    <cellStyle name="(표준) 3 15 6" xfId="12959" xr:uid="{00000000-0005-0000-0000-0000A2030000}"/>
    <cellStyle name="(표준) 3 15 7" xfId="12960" xr:uid="{00000000-0005-0000-0000-0000A3030000}"/>
    <cellStyle name="(표준) 3 15 8" xfId="12961" xr:uid="{00000000-0005-0000-0000-0000A4030000}"/>
    <cellStyle name="(표준) 3 15 9" xfId="12962" xr:uid="{00000000-0005-0000-0000-0000A5030000}"/>
    <cellStyle name="(표준) 3 16" xfId="12963" xr:uid="{00000000-0005-0000-0000-0000A6030000}"/>
    <cellStyle name="(표준) 3 16 2" xfId="12964" xr:uid="{00000000-0005-0000-0000-0000A7030000}"/>
    <cellStyle name="(표준) 3 16 3" xfId="12965" xr:uid="{00000000-0005-0000-0000-0000A8030000}"/>
    <cellStyle name="(표준) 3 16 4" xfId="12966" xr:uid="{00000000-0005-0000-0000-0000A9030000}"/>
    <cellStyle name="(표준) 3 16 5" xfId="12967" xr:uid="{00000000-0005-0000-0000-0000AA030000}"/>
    <cellStyle name="(표준) 3 16 6" xfId="12968" xr:uid="{00000000-0005-0000-0000-0000AB030000}"/>
    <cellStyle name="(표준) 3 16 7" xfId="12969" xr:uid="{00000000-0005-0000-0000-0000AC030000}"/>
    <cellStyle name="(표준) 3 16 8" xfId="12970" xr:uid="{00000000-0005-0000-0000-0000AD030000}"/>
    <cellStyle name="(표준) 3 16 9" xfId="12971" xr:uid="{00000000-0005-0000-0000-0000AE030000}"/>
    <cellStyle name="(표준) 3 17" xfId="12972" xr:uid="{00000000-0005-0000-0000-0000AF030000}"/>
    <cellStyle name="(표준) 3 17 2" xfId="12973" xr:uid="{00000000-0005-0000-0000-0000B0030000}"/>
    <cellStyle name="(표준) 3 17 3" xfId="12974" xr:uid="{00000000-0005-0000-0000-0000B1030000}"/>
    <cellStyle name="(표준) 3 17 4" xfId="12975" xr:uid="{00000000-0005-0000-0000-0000B2030000}"/>
    <cellStyle name="(표준) 3 17 5" xfId="12976" xr:uid="{00000000-0005-0000-0000-0000B3030000}"/>
    <cellStyle name="(표준) 3 17 6" xfId="12977" xr:uid="{00000000-0005-0000-0000-0000B4030000}"/>
    <cellStyle name="(표준) 3 17 7" xfId="12978" xr:uid="{00000000-0005-0000-0000-0000B5030000}"/>
    <cellStyle name="(표준) 3 17 8" xfId="12979" xr:uid="{00000000-0005-0000-0000-0000B6030000}"/>
    <cellStyle name="(표준) 3 17 9" xfId="12980" xr:uid="{00000000-0005-0000-0000-0000B7030000}"/>
    <cellStyle name="(표준) 3 18" xfId="12981" xr:uid="{00000000-0005-0000-0000-0000B8030000}"/>
    <cellStyle name="(표준) 3 19" xfId="12982" xr:uid="{00000000-0005-0000-0000-0000B9030000}"/>
    <cellStyle name="(표준) 3 2" xfId="12479" xr:uid="{00000000-0005-0000-0000-0000BA030000}"/>
    <cellStyle name="(표준) 3 2 2" xfId="12983" xr:uid="{00000000-0005-0000-0000-0000BB030000}"/>
    <cellStyle name="(표준) 3 2 3" xfId="12984" xr:uid="{00000000-0005-0000-0000-0000BC030000}"/>
    <cellStyle name="(표준) 3 2 4" xfId="12985" xr:uid="{00000000-0005-0000-0000-0000BD030000}"/>
    <cellStyle name="(표준) 3 2 5" xfId="12986" xr:uid="{00000000-0005-0000-0000-0000BE030000}"/>
    <cellStyle name="(표준) 3 2 6" xfId="12987" xr:uid="{00000000-0005-0000-0000-0000BF030000}"/>
    <cellStyle name="(표준) 3 2 7" xfId="12988" xr:uid="{00000000-0005-0000-0000-0000C0030000}"/>
    <cellStyle name="(표준) 3 2 8" xfId="12989" xr:uid="{00000000-0005-0000-0000-0000C1030000}"/>
    <cellStyle name="(표준) 3 2 9" xfId="12990" xr:uid="{00000000-0005-0000-0000-0000C2030000}"/>
    <cellStyle name="(표준) 3 20" xfId="12991" xr:uid="{00000000-0005-0000-0000-0000C3030000}"/>
    <cellStyle name="(표준) 3 21" xfId="12992" xr:uid="{00000000-0005-0000-0000-0000C4030000}"/>
    <cellStyle name="(표준) 3 22" xfId="12993" xr:uid="{00000000-0005-0000-0000-0000C5030000}"/>
    <cellStyle name="(표준) 3 3" xfId="12994" xr:uid="{00000000-0005-0000-0000-0000C6030000}"/>
    <cellStyle name="(표준) 3 3 2" xfId="12995" xr:uid="{00000000-0005-0000-0000-0000C7030000}"/>
    <cellStyle name="(표준) 3 3 3" xfId="12996" xr:uid="{00000000-0005-0000-0000-0000C8030000}"/>
    <cellStyle name="(표준) 3 3 4" xfId="12997" xr:uid="{00000000-0005-0000-0000-0000C9030000}"/>
    <cellStyle name="(표준) 3 3 5" xfId="12998" xr:uid="{00000000-0005-0000-0000-0000CA030000}"/>
    <cellStyle name="(표준) 3 3 6" xfId="12999" xr:uid="{00000000-0005-0000-0000-0000CB030000}"/>
    <cellStyle name="(표준) 3 3 7" xfId="13000" xr:uid="{00000000-0005-0000-0000-0000CC030000}"/>
    <cellStyle name="(표준) 3 3 8" xfId="13001" xr:uid="{00000000-0005-0000-0000-0000CD030000}"/>
    <cellStyle name="(표준) 3 3 9" xfId="13002" xr:uid="{00000000-0005-0000-0000-0000CE030000}"/>
    <cellStyle name="(표준) 3 4" xfId="13003" xr:uid="{00000000-0005-0000-0000-0000CF030000}"/>
    <cellStyle name="(표준) 3 4 2" xfId="13004" xr:uid="{00000000-0005-0000-0000-0000D0030000}"/>
    <cellStyle name="(표준) 3 4 3" xfId="13005" xr:uid="{00000000-0005-0000-0000-0000D1030000}"/>
    <cellStyle name="(표준) 3 4 4" xfId="13006" xr:uid="{00000000-0005-0000-0000-0000D2030000}"/>
    <cellStyle name="(표준) 3 4 5" xfId="13007" xr:uid="{00000000-0005-0000-0000-0000D3030000}"/>
    <cellStyle name="(표준) 3 4 6" xfId="13008" xr:uid="{00000000-0005-0000-0000-0000D4030000}"/>
    <cellStyle name="(표준) 3 4 7" xfId="13009" xr:uid="{00000000-0005-0000-0000-0000D5030000}"/>
    <cellStyle name="(표준) 3 4 8" xfId="13010" xr:uid="{00000000-0005-0000-0000-0000D6030000}"/>
    <cellStyle name="(표준) 3 4 9" xfId="13011" xr:uid="{00000000-0005-0000-0000-0000D7030000}"/>
    <cellStyle name="(표준) 3 5" xfId="13012" xr:uid="{00000000-0005-0000-0000-0000D8030000}"/>
    <cellStyle name="(표준) 3 5 2" xfId="13013" xr:uid="{00000000-0005-0000-0000-0000D9030000}"/>
    <cellStyle name="(표준) 3 5 3" xfId="13014" xr:uid="{00000000-0005-0000-0000-0000DA030000}"/>
    <cellStyle name="(표준) 3 5 4" xfId="13015" xr:uid="{00000000-0005-0000-0000-0000DB030000}"/>
    <cellStyle name="(표준) 3 5 5" xfId="13016" xr:uid="{00000000-0005-0000-0000-0000DC030000}"/>
    <cellStyle name="(표준) 3 5 6" xfId="13017" xr:uid="{00000000-0005-0000-0000-0000DD030000}"/>
    <cellStyle name="(표준) 3 5 7" xfId="13018" xr:uid="{00000000-0005-0000-0000-0000DE030000}"/>
    <cellStyle name="(표준) 3 5 8" xfId="13019" xr:uid="{00000000-0005-0000-0000-0000DF030000}"/>
    <cellStyle name="(표준) 3 5 9" xfId="13020" xr:uid="{00000000-0005-0000-0000-0000E0030000}"/>
    <cellStyle name="(표준) 3 6" xfId="13021" xr:uid="{00000000-0005-0000-0000-0000E1030000}"/>
    <cellStyle name="(표준) 3 6 2" xfId="13022" xr:uid="{00000000-0005-0000-0000-0000E2030000}"/>
    <cellStyle name="(표준) 3 6 3" xfId="13023" xr:uid="{00000000-0005-0000-0000-0000E3030000}"/>
    <cellStyle name="(표준) 3 6 4" xfId="13024" xr:uid="{00000000-0005-0000-0000-0000E4030000}"/>
    <cellStyle name="(표준) 3 6 5" xfId="13025" xr:uid="{00000000-0005-0000-0000-0000E5030000}"/>
    <cellStyle name="(표준) 3 6 6" xfId="13026" xr:uid="{00000000-0005-0000-0000-0000E6030000}"/>
    <cellStyle name="(표준) 3 6 7" xfId="13027" xr:uid="{00000000-0005-0000-0000-0000E7030000}"/>
    <cellStyle name="(표준) 3 6 8" xfId="13028" xr:uid="{00000000-0005-0000-0000-0000E8030000}"/>
    <cellStyle name="(표준) 3 6 9" xfId="13029" xr:uid="{00000000-0005-0000-0000-0000E9030000}"/>
    <cellStyle name="(표준) 3 7" xfId="13030" xr:uid="{00000000-0005-0000-0000-0000EA030000}"/>
    <cellStyle name="(표준) 3 7 2" xfId="13031" xr:uid="{00000000-0005-0000-0000-0000EB030000}"/>
    <cellStyle name="(표준) 3 7 3" xfId="13032" xr:uid="{00000000-0005-0000-0000-0000EC030000}"/>
    <cellStyle name="(표준) 3 7 4" xfId="13033" xr:uid="{00000000-0005-0000-0000-0000ED030000}"/>
    <cellStyle name="(표준) 3 7 5" xfId="13034" xr:uid="{00000000-0005-0000-0000-0000EE030000}"/>
    <cellStyle name="(표준) 3 7 6" xfId="13035" xr:uid="{00000000-0005-0000-0000-0000EF030000}"/>
    <cellStyle name="(표준) 3 7 7" xfId="13036" xr:uid="{00000000-0005-0000-0000-0000F0030000}"/>
    <cellStyle name="(표준) 3 7 8" xfId="13037" xr:uid="{00000000-0005-0000-0000-0000F1030000}"/>
    <cellStyle name="(표준) 3 7 9" xfId="13038" xr:uid="{00000000-0005-0000-0000-0000F2030000}"/>
    <cellStyle name="(표준) 3 8" xfId="13039" xr:uid="{00000000-0005-0000-0000-0000F3030000}"/>
    <cellStyle name="(표준) 3 8 2" xfId="13040" xr:uid="{00000000-0005-0000-0000-0000F4030000}"/>
    <cellStyle name="(표준) 3 8 3" xfId="13041" xr:uid="{00000000-0005-0000-0000-0000F5030000}"/>
    <cellStyle name="(표준) 3 8 4" xfId="13042" xr:uid="{00000000-0005-0000-0000-0000F6030000}"/>
    <cellStyle name="(표준) 3 8 5" xfId="13043" xr:uid="{00000000-0005-0000-0000-0000F7030000}"/>
    <cellStyle name="(표준) 3 8 6" xfId="13044" xr:uid="{00000000-0005-0000-0000-0000F8030000}"/>
    <cellStyle name="(표준) 3 8 7" xfId="13045" xr:uid="{00000000-0005-0000-0000-0000F9030000}"/>
    <cellStyle name="(표준) 3 8 8" xfId="13046" xr:uid="{00000000-0005-0000-0000-0000FA030000}"/>
    <cellStyle name="(표준) 3 8 9" xfId="13047" xr:uid="{00000000-0005-0000-0000-0000FB030000}"/>
    <cellStyle name="(표준) 3 9" xfId="13048" xr:uid="{00000000-0005-0000-0000-0000FC030000}"/>
    <cellStyle name="(표준) 3 9 2" xfId="13049" xr:uid="{00000000-0005-0000-0000-0000FD030000}"/>
    <cellStyle name="(표준) 3 9 3" xfId="13050" xr:uid="{00000000-0005-0000-0000-0000FE030000}"/>
    <cellStyle name="(표준) 3 9 4" xfId="13051" xr:uid="{00000000-0005-0000-0000-0000FF030000}"/>
    <cellStyle name="(표준) 3 9 5" xfId="13052" xr:uid="{00000000-0005-0000-0000-000000040000}"/>
    <cellStyle name="(표준) 3 9 6" xfId="13053" xr:uid="{00000000-0005-0000-0000-000001040000}"/>
    <cellStyle name="(표준) 3 9 7" xfId="13054" xr:uid="{00000000-0005-0000-0000-000002040000}"/>
    <cellStyle name="(표준) 3 9 8" xfId="13055" xr:uid="{00000000-0005-0000-0000-000003040000}"/>
    <cellStyle name="(표준) 3 9 9" xfId="13056" xr:uid="{00000000-0005-0000-0000-000004040000}"/>
    <cellStyle name="(표준) 4" xfId="12480" xr:uid="{00000000-0005-0000-0000-000005040000}"/>
    <cellStyle name="(표준) 4 10" xfId="13057" xr:uid="{00000000-0005-0000-0000-000006040000}"/>
    <cellStyle name="(표준) 4 10 2" xfId="13058" xr:uid="{00000000-0005-0000-0000-000007040000}"/>
    <cellStyle name="(표준) 4 10 3" xfId="13059" xr:uid="{00000000-0005-0000-0000-000008040000}"/>
    <cellStyle name="(표준) 4 10 4" xfId="13060" xr:uid="{00000000-0005-0000-0000-000009040000}"/>
    <cellStyle name="(표준) 4 10 5" xfId="13061" xr:uid="{00000000-0005-0000-0000-00000A040000}"/>
    <cellStyle name="(표준) 4 10 6" xfId="13062" xr:uid="{00000000-0005-0000-0000-00000B040000}"/>
    <cellStyle name="(표준) 4 10 7" xfId="13063" xr:uid="{00000000-0005-0000-0000-00000C040000}"/>
    <cellStyle name="(표준) 4 10 8" xfId="13064" xr:uid="{00000000-0005-0000-0000-00000D040000}"/>
    <cellStyle name="(표준) 4 10 9" xfId="13065" xr:uid="{00000000-0005-0000-0000-00000E040000}"/>
    <cellStyle name="(표준) 4 11" xfId="13066" xr:uid="{00000000-0005-0000-0000-00000F040000}"/>
    <cellStyle name="(표준) 4 11 2" xfId="13067" xr:uid="{00000000-0005-0000-0000-000010040000}"/>
    <cellStyle name="(표준) 4 11 3" xfId="13068" xr:uid="{00000000-0005-0000-0000-000011040000}"/>
    <cellStyle name="(표준) 4 11 4" xfId="13069" xr:uid="{00000000-0005-0000-0000-000012040000}"/>
    <cellStyle name="(표준) 4 11 5" xfId="13070" xr:uid="{00000000-0005-0000-0000-000013040000}"/>
    <cellStyle name="(표준) 4 11 6" xfId="13071" xr:uid="{00000000-0005-0000-0000-000014040000}"/>
    <cellStyle name="(표준) 4 11 7" xfId="13072" xr:uid="{00000000-0005-0000-0000-000015040000}"/>
    <cellStyle name="(표준) 4 11 8" xfId="13073" xr:uid="{00000000-0005-0000-0000-000016040000}"/>
    <cellStyle name="(표준) 4 11 9" xfId="13074" xr:uid="{00000000-0005-0000-0000-000017040000}"/>
    <cellStyle name="(표준) 4 12" xfId="13075" xr:uid="{00000000-0005-0000-0000-000018040000}"/>
    <cellStyle name="(표준) 4 12 2" xfId="13076" xr:uid="{00000000-0005-0000-0000-000019040000}"/>
    <cellStyle name="(표준) 4 12 3" xfId="13077" xr:uid="{00000000-0005-0000-0000-00001A040000}"/>
    <cellStyle name="(표준) 4 12 4" xfId="13078" xr:uid="{00000000-0005-0000-0000-00001B040000}"/>
    <cellStyle name="(표준) 4 12 5" xfId="13079" xr:uid="{00000000-0005-0000-0000-00001C040000}"/>
    <cellStyle name="(표준) 4 12 6" xfId="13080" xr:uid="{00000000-0005-0000-0000-00001D040000}"/>
    <cellStyle name="(표준) 4 12 7" xfId="13081" xr:uid="{00000000-0005-0000-0000-00001E040000}"/>
    <cellStyle name="(표준) 4 12 8" xfId="13082" xr:uid="{00000000-0005-0000-0000-00001F040000}"/>
    <cellStyle name="(표준) 4 12 9" xfId="13083" xr:uid="{00000000-0005-0000-0000-000020040000}"/>
    <cellStyle name="(표준) 4 13" xfId="13084" xr:uid="{00000000-0005-0000-0000-000021040000}"/>
    <cellStyle name="(표준) 4 13 2" xfId="13085" xr:uid="{00000000-0005-0000-0000-000022040000}"/>
    <cellStyle name="(표준) 4 13 3" xfId="13086" xr:uid="{00000000-0005-0000-0000-000023040000}"/>
    <cellStyle name="(표준) 4 13 4" xfId="13087" xr:uid="{00000000-0005-0000-0000-000024040000}"/>
    <cellStyle name="(표준) 4 13 5" xfId="13088" xr:uid="{00000000-0005-0000-0000-000025040000}"/>
    <cellStyle name="(표준) 4 13 6" xfId="13089" xr:uid="{00000000-0005-0000-0000-000026040000}"/>
    <cellStyle name="(표준) 4 13 7" xfId="13090" xr:uid="{00000000-0005-0000-0000-000027040000}"/>
    <cellStyle name="(표준) 4 13 8" xfId="13091" xr:uid="{00000000-0005-0000-0000-000028040000}"/>
    <cellStyle name="(표준) 4 13 9" xfId="13092" xr:uid="{00000000-0005-0000-0000-000029040000}"/>
    <cellStyle name="(표준) 4 14" xfId="13093" xr:uid="{00000000-0005-0000-0000-00002A040000}"/>
    <cellStyle name="(표준) 4 14 2" xfId="13094" xr:uid="{00000000-0005-0000-0000-00002B040000}"/>
    <cellStyle name="(표준) 4 14 3" xfId="13095" xr:uid="{00000000-0005-0000-0000-00002C040000}"/>
    <cellStyle name="(표준) 4 14 4" xfId="13096" xr:uid="{00000000-0005-0000-0000-00002D040000}"/>
    <cellStyle name="(표준) 4 14 5" xfId="13097" xr:uid="{00000000-0005-0000-0000-00002E040000}"/>
    <cellStyle name="(표준) 4 14 6" xfId="13098" xr:uid="{00000000-0005-0000-0000-00002F040000}"/>
    <cellStyle name="(표준) 4 14 7" xfId="13099" xr:uid="{00000000-0005-0000-0000-000030040000}"/>
    <cellStyle name="(표준) 4 14 8" xfId="13100" xr:uid="{00000000-0005-0000-0000-000031040000}"/>
    <cellStyle name="(표준) 4 14 9" xfId="13101" xr:uid="{00000000-0005-0000-0000-000032040000}"/>
    <cellStyle name="(표준) 4 15" xfId="13102" xr:uid="{00000000-0005-0000-0000-000033040000}"/>
    <cellStyle name="(표준) 4 15 2" xfId="13103" xr:uid="{00000000-0005-0000-0000-000034040000}"/>
    <cellStyle name="(표준) 4 15 3" xfId="13104" xr:uid="{00000000-0005-0000-0000-000035040000}"/>
    <cellStyle name="(표준) 4 15 4" xfId="13105" xr:uid="{00000000-0005-0000-0000-000036040000}"/>
    <cellStyle name="(표준) 4 15 5" xfId="13106" xr:uid="{00000000-0005-0000-0000-000037040000}"/>
    <cellStyle name="(표준) 4 15 6" xfId="13107" xr:uid="{00000000-0005-0000-0000-000038040000}"/>
    <cellStyle name="(표준) 4 15 7" xfId="13108" xr:uid="{00000000-0005-0000-0000-000039040000}"/>
    <cellStyle name="(표준) 4 15 8" xfId="13109" xr:uid="{00000000-0005-0000-0000-00003A040000}"/>
    <cellStyle name="(표준) 4 15 9" xfId="13110" xr:uid="{00000000-0005-0000-0000-00003B040000}"/>
    <cellStyle name="(표준) 4 16" xfId="13111" xr:uid="{00000000-0005-0000-0000-00003C040000}"/>
    <cellStyle name="(표준) 4 16 2" xfId="13112" xr:uid="{00000000-0005-0000-0000-00003D040000}"/>
    <cellStyle name="(표준) 4 16 3" xfId="13113" xr:uid="{00000000-0005-0000-0000-00003E040000}"/>
    <cellStyle name="(표준) 4 16 4" xfId="13114" xr:uid="{00000000-0005-0000-0000-00003F040000}"/>
    <cellStyle name="(표준) 4 16 5" xfId="13115" xr:uid="{00000000-0005-0000-0000-000040040000}"/>
    <cellStyle name="(표준) 4 16 6" xfId="13116" xr:uid="{00000000-0005-0000-0000-000041040000}"/>
    <cellStyle name="(표준) 4 16 7" xfId="13117" xr:uid="{00000000-0005-0000-0000-000042040000}"/>
    <cellStyle name="(표준) 4 16 8" xfId="13118" xr:uid="{00000000-0005-0000-0000-000043040000}"/>
    <cellStyle name="(표준) 4 16 9" xfId="13119" xr:uid="{00000000-0005-0000-0000-000044040000}"/>
    <cellStyle name="(표준) 4 17" xfId="13120" xr:uid="{00000000-0005-0000-0000-000045040000}"/>
    <cellStyle name="(표준) 4 18" xfId="13121" xr:uid="{00000000-0005-0000-0000-000046040000}"/>
    <cellStyle name="(표준) 4 19" xfId="13122" xr:uid="{00000000-0005-0000-0000-000047040000}"/>
    <cellStyle name="(표준) 4 2" xfId="12481" xr:uid="{00000000-0005-0000-0000-000048040000}"/>
    <cellStyle name="(표준) 4 2 2" xfId="13123" xr:uid="{00000000-0005-0000-0000-000049040000}"/>
    <cellStyle name="(표준) 4 2 3" xfId="13124" xr:uid="{00000000-0005-0000-0000-00004A040000}"/>
    <cellStyle name="(표준) 4 2 4" xfId="13125" xr:uid="{00000000-0005-0000-0000-00004B040000}"/>
    <cellStyle name="(표준) 4 2 5" xfId="13126" xr:uid="{00000000-0005-0000-0000-00004C040000}"/>
    <cellStyle name="(표준) 4 2 6" xfId="13127" xr:uid="{00000000-0005-0000-0000-00004D040000}"/>
    <cellStyle name="(표준) 4 2 7" xfId="13128" xr:uid="{00000000-0005-0000-0000-00004E040000}"/>
    <cellStyle name="(표준) 4 2 8" xfId="13129" xr:uid="{00000000-0005-0000-0000-00004F040000}"/>
    <cellStyle name="(표준) 4 2 9" xfId="13130" xr:uid="{00000000-0005-0000-0000-000050040000}"/>
    <cellStyle name="(표준) 4 20" xfId="13131" xr:uid="{00000000-0005-0000-0000-000051040000}"/>
    <cellStyle name="(표준) 4 21" xfId="13132" xr:uid="{00000000-0005-0000-0000-000052040000}"/>
    <cellStyle name="(표준) 4 3" xfId="13133" xr:uid="{00000000-0005-0000-0000-000053040000}"/>
    <cellStyle name="(표준) 4 3 2" xfId="13134" xr:uid="{00000000-0005-0000-0000-000054040000}"/>
    <cellStyle name="(표준) 4 3 3" xfId="13135" xr:uid="{00000000-0005-0000-0000-000055040000}"/>
    <cellStyle name="(표준) 4 3 4" xfId="13136" xr:uid="{00000000-0005-0000-0000-000056040000}"/>
    <cellStyle name="(표준) 4 3 5" xfId="13137" xr:uid="{00000000-0005-0000-0000-000057040000}"/>
    <cellStyle name="(표준) 4 3 6" xfId="13138" xr:uid="{00000000-0005-0000-0000-000058040000}"/>
    <cellStyle name="(표준) 4 3 7" xfId="13139" xr:uid="{00000000-0005-0000-0000-000059040000}"/>
    <cellStyle name="(표준) 4 3 8" xfId="13140" xr:uid="{00000000-0005-0000-0000-00005A040000}"/>
    <cellStyle name="(표준) 4 3 9" xfId="13141" xr:uid="{00000000-0005-0000-0000-00005B040000}"/>
    <cellStyle name="(표준) 4 4" xfId="13142" xr:uid="{00000000-0005-0000-0000-00005C040000}"/>
    <cellStyle name="(표준) 4 4 2" xfId="13143" xr:uid="{00000000-0005-0000-0000-00005D040000}"/>
    <cellStyle name="(표준) 4 4 3" xfId="13144" xr:uid="{00000000-0005-0000-0000-00005E040000}"/>
    <cellStyle name="(표준) 4 4 4" xfId="13145" xr:uid="{00000000-0005-0000-0000-00005F040000}"/>
    <cellStyle name="(표준) 4 4 5" xfId="13146" xr:uid="{00000000-0005-0000-0000-000060040000}"/>
    <cellStyle name="(표준) 4 4 6" xfId="13147" xr:uid="{00000000-0005-0000-0000-000061040000}"/>
    <cellStyle name="(표준) 4 4 7" xfId="13148" xr:uid="{00000000-0005-0000-0000-000062040000}"/>
    <cellStyle name="(표준) 4 4 8" xfId="13149" xr:uid="{00000000-0005-0000-0000-000063040000}"/>
    <cellStyle name="(표준) 4 4 9" xfId="13150" xr:uid="{00000000-0005-0000-0000-000064040000}"/>
    <cellStyle name="(표준) 4 5" xfId="13151" xr:uid="{00000000-0005-0000-0000-000065040000}"/>
    <cellStyle name="(표준) 4 5 2" xfId="13152" xr:uid="{00000000-0005-0000-0000-000066040000}"/>
    <cellStyle name="(표준) 4 5 3" xfId="13153" xr:uid="{00000000-0005-0000-0000-000067040000}"/>
    <cellStyle name="(표준) 4 5 4" xfId="13154" xr:uid="{00000000-0005-0000-0000-000068040000}"/>
    <cellStyle name="(표준) 4 5 5" xfId="13155" xr:uid="{00000000-0005-0000-0000-000069040000}"/>
    <cellStyle name="(표준) 4 5 6" xfId="13156" xr:uid="{00000000-0005-0000-0000-00006A040000}"/>
    <cellStyle name="(표준) 4 5 7" xfId="13157" xr:uid="{00000000-0005-0000-0000-00006B040000}"/>
    <cellStyle name="(표준) 4 5 8" xfId="13158" xr:uid="{00000000-0005-0000-0000-00006C040000}"/>
    <cellStyle name="(표준) 4 5 9" xfId="13159" xr:uid="{00000000-0005-0000-0000-00006D040000}"/>
    <cellStyle name="(표준) 4 6" xfId="13160" xr:uid="{00000000-0005-0000-0000-00006E040000}"/>
    <cellStyle name="(표준) 4 6 2" xfId="13161" xr:uid="{00000000-0005-0000-0000-00006F040000}"/>
    <cellStyle name="(표준) 4 6 3" xfId="13162" xr:uid="{00000000-0005-0000-0000-000070040000}"/>
    <cellStyle name="(표준) 4 6 4" xfId="13163" xr:uid="{00000000-0005-0000-0000-000071040000}"/>
    <cellStyle name="(표준) 4 6 5" xfId="13164" xr:uid="{00000000-0005-0000-0000-000072040000}"/>
    <cellStyle name="(표준) 4 6 6" xfId="13165" xr:uid="{00000000-0005-0000-0000-000073040000}"/>
    <cellStyle name="(표준) 4 6 7" xfId="13166" xr:uid="{00000000-0005-0000-0000-000074040000}"/>
    <cellStyle name="(표준) 4 6 8" xfId="13167" xr:uid="{00000000-0005-0000-0000-000075040000}"/>
    <cellStyle name="(표준) 4 6 9" xfId="13168" xr:uid="{00000000-0005-0000-0000-000076040000}"/>
    <cellStyle name="(표준) 4 7" xfId="13169" xr:uid="{00000000-0005-0000-0000-000077040000}"/>
    <cellStyle name="(표준) 4 7 2" xfId="13170" xr:uid="{00000000-0005-0000-0000-000078040000}"/>
    <cellStyle name="(표준) 4 7 3" xfId="13171" xr:uid="{00000000-0005-0000-0000-000079040000}"/>
    <cellStyle name="(표준) 4 7 4" xfId="13172" xr:uid="{00000000-0005-0000-0000-00007A040000}"/>
    <cellStyle name="(표준) 4 7 5" xfId="13173" xr:uid="{00000000-0005-0000-0000-00007B040000}"/>
    <cellStyle name="(표준) 4 7 6" xfId="13174" xr:uid="{00000000-0005-0000-0000-00007C040000}"/>
    <cellStyle name="(표준) 4 7 7" xfId="13175" xr:uid="{00000000-0005-0000-0000-00007D040000}"/>
    <cellStyle name="(표준) 4 7 8" xfId="13176" xr:uid="{00000000-0005-0000-0000-00007E040000}"/>
    <cellStyle name="(표준) 4 7 9" xfId="13177" xr:uid="{00000000-0005-0000-0000-00007F040000}"/>
    <cellStyle name="(표준) 4 8" xfId="13178" xr:uid="{00000000-0005-0000-0000-000080040000}"/>
    <cellStyle name="(표준) 4 8 2" xfId="13179" xr:uid="{00000000-0005-0000-0000-000081040000}"/>
    <cellStyle name="(표준) 4 8 3" xfId="13180" xr:uid="{00000000-0005-0000-0000-000082040000}"/>
    <cellStyle name="(표준) 4 8 4" xfId="13181" xr:uid="{00000000-0005-0000-0000-000083040000}"/>
    <cellStyle name="(표준) 4 8 5" xfId="13182" xr:uid="{00000000-0005-0000-0000-000084040000}"/>
    <cellStyle name="(표준) 4 8 6" xfId="13183" xr:uid="{00000000-0005-0000-0000-000085040000}"/>
    <cellStyle name="(표준) 4 8 7" xfId="13184" xr:uid="{00000000-0005-0000-0000-000086040000}"/>
    <cellStyle name="(표준) 4 8 8" xfId="13185" xr:uid="{00000000-0005-0000-0000-000087040000}"/>
    <cellStyle name="(표준) 4 8 9" xfId="13186" xr:uid="{00000000-0005-0000-0000-000088040000}"/>
    <cellStyle name="(표준) 4 9" xfId="13187" xr:uid="{00000000-0005-0000-0000-000089040000}"/>
    <cellStyle name="(표준) 4 9 2" xfId="13188" xr:uid="{00000000-0005-0000-0000-00008A040000}"/>
    <cellStyle name="(표준) 4 9 3" xfId="13189" xr:uid="{00000000-0005-0000-0000-00008B040000}"/>
    <cellStyle name="(표준) 4 9 4" xfId="13190" xr:uid="{00000000-0005-0000-0000-00008C040000}"/>
    <cellStyle name="(표준) 4 9 5" xfId="13191" xr:uid="{00000000-0005-0000-0000-00008D040000}"/>
    <cellStyle name="(표준) 4 9 6" xfId="13192" xr:uid="{00000000-0005-0000-0000-00008E040000}"/>
    <cellStyle name="(표준) 4 9 7" xfId="13193" xr:uid="{00000000-0005-0000-0000-00008F040000}"/>
    <cellStyle name="(표준) 4 9 8" xfId="13194" xr:uid="{00000000-0005-0000-0000-000090040000}"/>
    <cellStyle name="(표준) 4 9 9" xfId="13195" xr:uid="{00000000-0005-0000-0000-000091040000}"/>
    <cellStyle name="(표준) 5" xfId="12482" xr:uid="{00000000-0005-0000-0000-000092040000}"/>
    <cellStyle name="(표준) 5 2" xfId="12483" xr:uid="{00000000-0005-0000-0000-000093040000}"/>
    <cellStyle name="(표준) 5 3" xfId="13196" xr:uid="{00000000-0005-0000-0000-000094040000}"/>
    <cellStyle name="(표준) 5 4" xfId="13197" xr:uid="{00000000-0005-0000-0000-000095040000}"/>
    <cellStyle name="(표준) 5 5" xfId="13198" xr:uid="{00000000-0005-0000-0000-000096040000}"/>
    <cellStyle name="(표준) 5 6" xfId="13199" xr:uid="{00000000-0005-0000-0000-000097040000}"/>
    <cellStyle name="(표준) 5 7" xfId="13200" xr:uid="{00000000-0005-0000-0000-000098040000}"/>
    <cellStyle name="(표준) 5 8" xfId="13201" xr:uid="{00000000-0005-0000-0000-000099040000}"/>
    <cellStyle name="(표준) 5 9" xfId="13202" xr:uid="{00000000-0005-0000-0000-00009A040000}"/>
    <cellStyle name="(표준) 6" xfId="12484" xr:uid="{00000000-0005-0000-0000-00009B040000}"/>
    <cellStyle name="(표준) 6 2" xfId="13203" xr:uid="{00000000-0005-0000-0000-00009C040000}"/>
    <cellStyle name="(표준) 6 3" xfId="13204" xr:uid="{00000000-0005-0000-0000-00009D040000}"/>
    <cellStyle name="(표준) 6 4" xfId="13205" xr:uid="{00000000-0005-0000-0000-00009E040000}"/>
    <cellStyle name="(표준) 6 5" xfId="13206" xr:uid="{00000000-0005-0000-0000-00009F040000}"/>
    <cellStyle name="(표준) 6 6" xfId="13207" xr:uid="{00000000-0005-0000-0000-0000A0040000}"/>
    <cellStyle name="(표준) 6 7" xfId="13208" xr:uid="{00000000-0005-0000-0000-0000A1040000}"/>
    <cellStyle name="(표준) 6 8" xfId="13209" xr:uid="{00000000-0005-0000-0000-0000A2040000}"/>
    <cellStyle name="(표준) 6 9" xfId="13210" xr:uid="{00000000-0005-0000-0000-0000A3040000}"/>
    <cellStyle name="(표준) 7" xfId="12485" xr:uid="{00000000-0005-0000-0000-0000A4040000}"/>
    <cellStyle name="(표준) 7 2" xfId="13211" xr:uid="{00000000-0005-0000-0000-0000A5040000}"/>
    <cellStyle name="(표준) 7 3" xfId="13212" xr:uid="{00000000-0005-0000-0000-0000A6040000}"/>
    <cellStyle name="(표준) 7 4" xfId="13213" xr:uid="{00000000-0005-0000-0000-0000A7040000}"/>
    <cellStyle name="(표준) 7 5" xfId="13214" xr:uid="{00000000-0005-0000-0000-0000A8040000}"/>
    <cellStyle name="(표준) 7 6" xfId="13215" xr:uid="{00000000-0005-0000-0000-0000A9040000}"/>
    <cellStyle name="(표준) 7 7" xfId="13216" xr:uid="{00000000-0005-0000-0000-0000AA040000}"/>
    <cellStyle name="(표준) 7 8" xfId="13217" xr:uid="{00000000-0005-0000-0000-0000AB040000}"/>
    <cellStyle name="(표준) 7 9" xfId="13218" xr:uid="{00000000-0005-0000-0000-0000AC040000}"/>
    <cellStyle name="(표준) 8" xfId="13219" xr:uid="{00000000-0005-0000-0000-0000AD040000}"/>
    <cellStyle name="(표준) 8 2" xfId="13220" xr:uid="{00000000-0005-0000-0000-0000AE040000}"/>
    <cellStyle name="(표준) 8 3" xfId="13221" xr:uid="{00000000-0005-0000-0000-0000AF040000}"/>
    <cellStyle name="(표준) 8 4" xfId="13222" xr:uid="{00000000-0005-0000-0000-0000B0040000}"/>
    <cellStyle name="(표준) 8 5" xfId="13223" xr:uid="{00000000-0005-0000-0000-0000B1040000}"/>
    <cellStyle name="(표준) 8 6" xfId="13224" xr:uid="{00000000-0005-0000-0000-0000B2040000}"/>
    <cellStyle name="(표준) 8 7" xfId="13225" xr:uid="{00000000-0005-0000-0000-0000B3040000}"/>
    <cellStyle name="(표준) 8 8" xfId="13226" xr:uid="{00000000-0005-0000-0000-0000B4040000}"/>
    <cellStyle name="(표준) 8 9" xfId="13227" xr:uid="{00000000-0005-0000-0000-0000B5040000}"/>
    <cellStyle name="(표준) 9" xfId="13228" xr:uid="{00000000-0005-0000-0000-0000B6040000}"/>
    <cellStyle name="(표준) 9 2" xfId="13229" xr:uid="{00000000-0005-0000-0000-0000B7040000}"/>
    <cellStyle name="(표준) 9 3" xfId="13230" xr:uid="{00000000-0005-0000-0000-0000B8040000}"/>
    <cellStyle name="(표준) 9 4" xfId="13231" xr:uid="{00000000-0005-0000-0000-0000B9040000}"/>
    <cellStyle name="(표준) 9 5" xfId="13232" xr:uid="{00000000-0005-0000-0000-0000BA040000}"/>
    <cellStyle name="(표준) 9 6" xfId="13233" xr:uid="{00000000-0005-0000-0000-0000BB040000}"/>
    <cellStyle name="(표준) 9 7" xfId="13234" xr:uid="{00000000-0005-0000-0000-0000BC040000}"/>
    <cellStyle name="(표준) 9 8" xfId="13235" xr:uid="{00000000-0005-0000-0000-0000BD040000}"/>
    <cellStyle name="(표준) 9 9" xfId="13236" xr:uid="{00000000-0005-0000-0000-0000BE040000}"/>
    <cellStyle name=")" xfId="9389" xr:uid="{00000000-0005-0000-0000-0000BF040000}"/>
    <cellStyle name=";;;" xfId="12486" xr:uid="{00000000-0005-0000-0000-0000C0040000}"/>
    <cellStyle name=";;; 2" xfId="12487" xr:uid="{00000000-0005-0000-0000-0000C1040000}"/>
    <cellStyle name=";;; 3" xfId="12488" xr:uid="{00000000-0005-0000-0000-0000C2040000}"/>
    <cellStyle name=";;; 4" xfId="25188" xr:uid="{00000000-0005-0000-0000-0000C3040000}"/>
    <cellStyle name="?" xfId="9390" xr:uid="{00000000-0005-0000-0000-0000C4040000}"/>
    <cellStyle name="??_x0001_" xfId="9391" xr:uid="{00000000-0005-0000-0000-0000C5040000}"/>
    <cellStyle name="?? [0]_????? " xfId="9392" xr:uid="{00000000-0005-0000-0000-0000C6040000}"/>
    <cellStyle name="??_x000c_둄_x001b__x000d_|?_x0001_?_x0003__x0014__x0007__x0001__x0001_" xfId="9393" xr:uid="{00000000-0005-0000-0000-0000C7040000}"/>
    <cellStyle name="??_x000c_둄_x001b__x000d_|?_x0001_?_x0003__x0014__x0007__x0001__x0001_ 2" xfId="9394" xr:uid="{00000000-0005-0000-0000-0000C8040000}"/>
    <cellStyle name="??&amp;5_x0007_?._x0007_9_x0008_??_x0007__x0001__x0001_" xfId="2151" xr:uid="{00000000-0005-0000-0000-0000C9040000}"/>
    <cellStyle name="??&amp;6_x0007_?/_x0007_9_x0008_??_x0007__x0001__x0001_" xfId="9395" xr:uid="{00000000-0005-0000-0000-0000CA040000}"/>
    <cellStyle name="??&amp;O?&amp;H?_x0008__x000f__x0007_?_x0007__x0001__x0001_" xfId="146" xr:uid="{00000000-0005-0000-0000-0000CB040000}"/>
    <cellStyle name="??&amp;O?&amp;H?_x0008_??_x0007__x0001__x0001_" xfId="147" xr:uid="{00000000-0005-0000-0000-0000CC040000}"/>
    <cellStyle name="??&amp;O?&amp;H?_x0008__x000f__x0007_?_x0007__x0001__x0001__0.자재집계표(4공구)" xfId="12489" xr:uid="{00000000-0005-0000-0000-0000CD040000}"/>
    <cellStyle name="??&amp;멅?둃9_x0008_??_x0007__x0001__x0001_" xfId="9396" xr:uid="{00000000-0005-0000-0000-0000CE040000}"/>
    <cellStyle name="??&amp;쏗?뷐9_x0008__x0011__x0007_?_x0007__x0001__x0001_" xfId="2152" xr:uid="{00000000-0005-0000-0000-0000CF040000}"/>
    <cellStyle name="???­ [0]_??º?¼?·®??°? " xfId="12490" xr:uid="{00000000-0005-0000-0000-0000D0040000}"/>
    <cellStyle name="???­_??º?¼?·®??°? " xfId="12491" xr:uid="{00000000-0005-0000-0000-0000D1040000}"/>
    <cellStyle name="???Ø_??°???(2¿?) " xfId="12492" xr:uid="{00000000-0005-0000-0000-0000D2040000}"/>
    <cellStyle name="??_????? " xfId="9397" xr:uid="{00000000-0005-0000-0000-0000D3040000}"/>
    <cellStyle name="?Þ¸¶ [0]_??º?¼?·®??°? " xfId="12493" xr:uid="{00000000-0005-0000-0000-0000D4040000}"/>
    <cellStyle name="?Þ¸¶_??º?¼?·???°? " xfId="9398" xr:uid="{00000000-0005-0000-0000-0000D5040000}"/>
    <cellStyle name="?W?_laroux" xfId="148" xr:uid="{00000000-0005-0000-0000-0000D6040000}"/>
    <cellStyle name="?曹%U?&amp;H?_x0008__x001a__x0004_?_x0007__x0001__x0001_" xfId="2153" xr:uid="{00000000-0005-0000-0000-0000D7040000}"/>
    <cellStyle name="?曹%U?&amp;H?_x0008__x001a__x0004_?_x0007__x0001__x0001_ 2" xfId="12494" xr:uid="{00000000-0005-0000-0000-0000D8040000}"/>
    <cellStyle name="?曹%U?&amp;H?_x0008_?s_x000a__x0007__x0001__x0001_" xfId="9399" xr:uid="{00000000-0005-0000-0000-0000D9040000}"/>
    <cellStyle name="?珠??? " xfId="9400" xr:uid="{00000000-0005-0000-0000-0000DA040000}"/>
    <cellStyle name="]_Sheet1_PRODUCT DETAIL_x0013_Comma [0]_Sheet1_Q1" xfId="13237" xr:uid="{00000000-0005-0000-0000-0000DB040000}"/>
    <cellStyle name="]_Sheet1_PRODUCT DETAIL_x0013_Comma [0]_Sheet1_Q1_5.포장공" xfId="13238" xr:uid="{00000000-0005-0000-0000-0000DC040000}"/>
    <cellStyle name="_%ea%b8%88%ec%96%91%ec%b4%8807(1).11.30" xfId="9401" xr:uid="{00000000-0005-0000-0000-0000DD040000}"/>
    <cellStyle name="_(06(1).4.18)서울우유 아차산 지점 견적 요청서(상봉점 적용)최종수정본" xfId="9402" xr:uid="{00000000-0005-0000-0000-0000DE040000}"/>
    <cellStyle name="_(06-0418) 농협 아차산지점 견적서" xfId="9403" xr:uid="{00000000-0005-0000-0000-0000DF040000}"/>
    <cellStyle name="_(3공장)공상자실 증축 공사-업체통보용" xfId="9404" xr:uid="{00000000-0005-0000-0000-0000E0040000}"/>
    <cellStyle name="_(8)30KM280.90~30KM815.00(우)" xfId="13239" xr:uid="{00000000-0005-0000-0000-0000E1040000}"/>
    <cellStyle name="_(DVM+GHP)total내역서rev18(가로내역서 있는거)" xfId="9405" xr:uid="{00000000-0005-0000-0000-0000E2040000}"/>
    <cellStyle name="_(DVM+GHP)total내역서rev22(이주훈)-0711단가적용" xfId="9406" xr:uid="{00000000-0005-0000-0000-0000E3040000}"/>
    <cellStyle name="_(DVM+GHP)세부내역서rev18" xfId="9407" xr:uid="{00000000-0005-0000-0000-0000E4040000}"/>
    <cellStyle name="_(가로등 증감내역서)-2005.01.06" xfId="13240" xr:uid="{00000000-0005-0000-0000-0000E5040000}"/>
    <cellStyle name="_(가로등 증감내역서-2차분)-2005.01.13" xfId="13241" xr:uid="{00000000-0005-0000-0000-0000E6040000}"/>
    <cellStyle name="_(거창)보일러 및 부대시설 공사" xfId="9408" xr:uid="{00000000-0005-0000-0000-0000E7040000}"/>
    <cellStyle name="_(서울우유-3공장)공상자실 증축 공사-업체통보용" xfId="9409" xr:uid="{00000000-0005-0000-0000-0000E8040000}"/>
    <cellStyle name="_(서울우유-3공장)공상자실증축공사(1)" xfId="9410" xr:uid="{00000000-0005-0000-0000-0000E9040000}"/>
    <cellStyle name="_(신풍-우성)부대현설자료" xfId="13242" xr:uid="{00000000-0005-0000-0000-0000EA040000}"/>
    <cellStyle name="_(신풍-우성)부대현설자료_동해남부선4공구입찰내역(경남-조달청)" xfId="13243" xr:uid="{00000000-0005-0000-0000-0000EB040000}"/>
    <cellStyle name="_(통신)CT-63호 촬영실" xfId="9411" xr:uid="{00000000-0005-0000-0000-0000EC040000}"/>
    <cellStyle name="_0. 자재집계표-홍은동2-2" xfId="13244" xr:uid="{00000000-0005-0000-0000-0000ED040000}"/>
    <cellStyle name="_0.주요자재집계표" xfId="13245" xr:uid="{00000000-0005-0000-0000-0000EE040000}"/>
    <cellStyle name="_000.여방재료집계표" xfId="2154" xr:uid="{00000000-0005-0000-0000-0000EF040000}"/>
    <cellStyle name="_000.여방재료집계표 2" xfId="2155" xr:uid="{00000000-0005-0000-0000-0000F0040000}"/>
    <cellStyle name="_002.토공" xfId="13246" xr:uid="{00000000-0005-0000-0000-0000F1040000}"/>
    <cellStyle name="_003 봉림교(교각수량)" xfId="2156" xr:uid="{00000000-0005-0000-0000-0000F2040000}"/>
    <cellStyle name="_003 봉림교(교각수량) 2" xfId="2157" xr:uid="{00000000-0005-0000-0000-0000F3040000}"/>
    <cellStyle name="_003 봉림교(교각수량)_003 봉림교(교각수량)" xfId="2158" xr:uid="{00000000-0005-0000-0000-0000F4040000}"/>
    <cellStyle name="_003 봉림교(교각수량)_003 봉림교(교각수량) 2" xfId="2159" xr:uid="{00000000-0005-0000-0000-0000F5040000}"/>
    <cellStyle name="_003 봉림교(교각수량)_003 봉림교(교각수량)_003 봉림교(교각수량)" xfId="2160" xr:uid="{00000000-0005-0000-0000-0000F6040000}"/>
    <cellStyle name="_003 봉림교(교각수량)_003 봉림교(교각수량)_003 봉림교(교각수량) 2" xfId="2161" xr:uid="{00000000-0005-0000-0000-0000F7040000}"/>
    <cellStyle name="_003.상부공" xfId="13247" xr:uid="{00000000-0005-0000-0000-0000F8040000}"/>
    <cellStyle name="_004.교대공" xfId="13248" xr:uid="{00000000-0005-0000-0000-0000F9040000}"/>
    <cellStyle name="_005.교각공" xfId="13249" xr:uid="{00000000-0005-0000-0000-0000FA040000}"/>
    <cellStyle name="_006.기초공" xfId="13250" xr:uid="{00000000-0005-0000-0000-0000FB040000}"/>
    <cellStyle name="_007.가도공" xfId="13251" xr:uid="{00000000-0005-0000-0000-0000FC040000}"/>
    <cellStyle name="_008.가시설공" xfId="13252" xr:uid="{00000000-0005-0000-0000-0000FD040000}"/>
    <cellStyle name="_00토공" xfId="12328" xr:uid="{00000000-0005-0000-0000-0000FE040000}"/>
    <cellStyle name="_01. 무안배수 A-LINE" xfId="13253" xr:uid="{00000000-0005-0000-0000-0000FF040000}"/>
    <cellStyle name="_01. 배수지 토공" xfId="13254" xr:uid="{00000000-0005-0000-0000-000000050000}"/>
    <cellStyle name="_01.구조물공(강화-LINE)_수봉배수지(수정)" xfId="13255" xr:uid="{00000000-0005-0000-0000-000001050000}"/>
    <cellStyle name="_01.구조물공(강화-LINE)_수봉배수지(일부)_수봉배수지(일부)_수봉배수지(수정)" xfId="13256" xr:uid="{00000000-0005-0000-0000-000002050000}"/>
    <cellStyle name="_01.깨기" xfId="12329" xr:uid="{00000000-0005-0000-0000-000003050000}"/>
    <cellStyle name="_01.신월 관로토공" xfId="2162" xr:uid="{00000000-0005-0000-0000-000004050000}"/>
    <cellStyle name="_01.신월 관로토공_002.부대공2" xfId="2163" xr:uid="{00000000-0005-0000-0000-000005050000}"/>
    <cellStyle name="_01.신월 관로토공_06.신월오수 부대공(최종)" xfId="2164" xr:uid="{00000000-0005-0000-0000-000006050000}"/>
    <cellStyle name="_01.자재집계표(서부1호) " xfId="13257" xr:uid="{00000000-0005-0000-0000-000007050000}"/>
    <cellStyle name="_01.토         공" xfId="9412" xr:uid="{00000000-0005-0000-0000-000008050000}"/>
    <cellStyle name="_01.토         공_02_1.폐기물" xfId="13258" xr:uid="{00000000-0005-0000-0000-000009050000}"/>
    <cellStyle name="_01.토         공_07.포장공" xfId="9413" xr:uid="{00000000-0005-0000-0000-00000A050000}"/>
    <cellStyle name="_01.토         공_07.포장공_06.포장공" xfId="13259" xr:uid="{00000000-0005-0000-0000-00000B050000}"/>
    <cellStyle name="_01.표지판" xfId="12330" xr:uid="{00000000-0005-0000-0000-00000C050000}"/>
    <cellStyle name="_01_토공" xfId="13260" xr:uid="{00000000-0005-0000-0000-00000D050000}"/>
    <cellStyle name="_01_토공(1공구)" xfId="13261" xr:uid="{00000000-0005-0000-0000-00000E050000}"/>
    <cellStyle name="_01_토공(사내리)" xfId="13262" xr:uid="{00000000-0005-0000-0000-00000F050000}"/>
    <cellStyle name="_01_토공_03_포장공" xfId="13263" xr:uid="{00000000-0005-0000-0000-000010050000}"/>
    <cellStyle name="_01_토공_2.배수공" xfId="13264" xr:uid="{00000000-0005-0000-0000-000011050000}"/>
    <cellStyle name="_01_토공_2.배수공 (version 1)" xfId="13265" xr:uid="{00000000-0005-0000-0000-000012050000}"/>
    <cellStyle name="_01_토공_2_배수공" xfId="13266" xr:uid="{00000000-0005-0000-0000-000013050000}"/>
    <cellStyle name="_01_토공_3.포장공" xfId="13267" xr:uid="{00000000-0005-0000-0000-000014050000}"/>
    <cellStyle name="_01_토공_4.부대공" xfId="13268" xr:uid="{00000000-0005-0000-0000-000015050000}"/>
    <cellStyle name="_01_토공_깨기공" xfId="13269" xr:uid="{00000000-0005-0000-0000-000016050000}"/>
    <cellStyle name="_0106-06-007 금속 및 수장공사 단가견적- 대림" xfId="9414" xr:uid="{00000000-0005-0000-0000-000017050000}"/>
    <cellStyle name="_013.부대공(광로부)" xfId="13270" xr:uid="{00000000-0005-0000-0000-000018050000}"/>
    <cellStyle name="_014.부대공(광로부)" xfId="13271" xr:uid="{00000000-0005-0000-0000-000019050000}"/>
    <cellStyle name="_014.부대공(중로부)" xfId="13272" xr:uid="{00000000-0005-0000-0000-00001A050000}"/>
    <cellStyle name="_01고복교상부수량" xfId="12331" xr:uid="{00000000-0005-0000-0000-00001B050000}"/>
    <cellStyle name="_01-구천면-토공" xfId="13273" xr:uid="{00000000-0005-0000-0000-00001C050000}"/>
    <cellStyle name="_01-소탄교-총괄수량집계표" xfId="13274" xr:uid="{00000000-0005-0000-0000-00001D050000}"/>
    <cellStyle name="_01여건보고(터널라이닝철근지지철물설치)" xfId="13275" xr:uid="{00000000-0005-0000-0000-00001E050000}"/>
    <cellStyle name="_01조경공" xfId="12332" xr:uid="{00000000-0005-0000-0000-00001F050000}"/>
    <cellStyle name="_01측구공" xfId="12333" xr:uid="{00000000-0005-0000-0000-000020050000}"/>
    <cellStyle name="_01토공" xfId="13276" xr:uid="{00000000-0005-0000-0000-000021050000}"/>
    <cellStyle name="_01토공_001.전기(현)230km600.00(우)~전기(현)230km748.90(우)" xfId="13277" xr:uid="{00000000-0005-0000-0000-000022050000}"/>
    <cellStyle name="_01토공_001.전기(현)230km600.00(우)~전기(현)230km748.90(우)_sample" xfId="13278" xr:uid="{00000000-0005-0000-0000-000023050000}"/>
    <cellStyle name="_01토공_001.전기(현)230km600.00(우)~전기(현)230km748.90(우)_장연추점암거설치수량" xfId="13279" xr:uid="{00000000-0005-0000-0000-000024050000}"/>
    <cellStyle name="_01토공_001.전기(현)230km600.00(우)~전기(현)230km748.90(우)_철거수량" xfId="13280" xr:uid="{00000000-0005-0000-0000-000025050000}"/>
    <cellStyle name="_01토공_sample" xfId="13281" xr:uid="{00000000-0005-0000-0000-000026050000}"/>
    <cellStyle name="_01토공_라멘교 토공" xfId="13282" xr:uid="{00000000-0005-0000-0000-000027050000}"/>
    <cellStyle name="_01토공_수량" xfId="13283" xr:uid="{00000000-0005-0000-0000-000028050000}"/>
    <cellStyle name="_01토공_수량_001.전기(현)230km600.00(우)~전기(현)230km748.90(우)" xfId="13284" xr:uid="{00000000-0005-0000-0000-000029050000}"/>
    <cellStyle name="_01토공_수량_001.전기(현)230km600.00(우)~전기(현)230km748.90(우)_sample" xfId="13285" xr:uid="{00000000-0005-0000-0000-00002A050000}"/>
    <cellStyle name="_01토공_수량_001.전기(현)230km600.00(우)~전기(현)230km748.90(우)_장연추점암거설치수량" xfId="13286" xr:uid="{00000000-0005-0000-0000-00002B050000}"/>
    <cellStyle name="_01토공_수량_001.전기(현)230km600.00(우)~전기(현)230km748.90(우)_철거수량" xfId="13287" xr:uid="{00000000-0005-0000-0000-00002C050000}"/>
    <cellStyle name="_01토공_수량_sample" xfId="13288" xr:uid="{00000000-0005-0000-0000-00002D050000}"/>
    <cellStyle name="_01토공_수량_장연추점암거설치수량" xfId="13289" xr:uid="{00000000-0005-0000-0000-00002E050000}"/>
    <cellStyle name="_01토공_수량_철거수량" xfId="13290" xr:uid="{00000000-0005-0000-0000-00002F050000}"/>
    <cellStyle name="_01토공_장연추점암거설치수량" xfId="13291" xr:uid="{00000000-0005-0000-0000-000030050000}"/>
    <cellStyle name="_01토공_철거" xfId="13292" xr:uid="{00000000-0005-0000-0000-000031050000}"/>
    <cellStyle name="_01토공_철거_001.전기(현)230km600.00(우)~전기(현)230km748.90(우)" xfId="13293" xr:uid="{00000000-0005-0000-0000-000032050000}"/>
    <cellStyle name="_01토공_철거_001.전기(현)230km600.00(우)~전기(현)230km748.90(우)_sample" xfId="13294" xr:uid="{00000000-0005-0000-0000-000033050000}"/>
    <cellStyle name="_01토공_철거_001.전기(현)230km600.00(우)~전기(현)230km748.90(우)_장연추점암거설치수량" xfId="13295" xr:uid="{00000000-0005-0000-0000-000034050000}"/>
    <cellStyle name="_01토공_철거_001.전기(현)230km600.00(우)~전기(현)230km748.90(우)_철거수량" xfId="13296" xr:uid="{00000000-0005-0000-0000-000035050000}"/>
    <cellStyle name="_01토공_철거_sample" xfId="13297" xr:uid="{00000000-0005-0000-0000-000036050000}"/>
    <cellStyle name="_01토공_철거_라멘교 토공" xfId="13298" xr:uid="{00000000-0005-0000-0000-000037050000}"/>
    <cellStyle name="_01토공_철거_수량" xfId="13299" xr:uid="{00000000-0005-0000-0000-000038050000}"/>
    <cellStyle name="_01토공_철거_수량_001.전기(현)230km600.00(우)~전기(현)230km748.90(우)" xfId="13300" xr:uid="{00000000-0005-0000-0000-000039050000}"/>
    <cellStyle name="_01토공_철거_수량_001.전기(현)230km600.00(우)~전기(현)230km748.90(우)_sample" xfId="13301" xr:uid="{00000000-0005-0000-0000-00003A050000}"/>
    <cellStyle name="_01토공_철거_수량_001.전기(현)230km600.00(우)~전기(현)230km748.90(우)_장연추점암거설치수량" xfId="13302" xr:uid="{00000000-0005-0000-0000-00003B050000}"/>
    <cellStyle name="_01토공_철거_수량_001.전기(현)230km600.00(우)~전기(현)230km748.90(우)_철거수량" xfId="13303" xr:uid="{00000000-0005-0000-0000-00003C050000}"/>
    <cellStyle name="_01토공_철거_수량_sample" xfId="13304" xr:uid="{00000000-0005-0000-0000-00003D050000}"/>
    <cellStyle name="_01토공_철거_수량_장연추점암거설치수량" xfId="13305" xr:uid="{00000000-0005-0000-0000-00003E050000}"/>
    <cellStyle name="_01토공_철거_수량_철거수량" xfId="13306" xr:uid="{00000000-0005-0000-0000-00003F050000}"/>
    <cellStyle name="_01토공_철거_장연추점암거설치수량" xfId="13307" xr:uid="{00000000-0005-0000-0000-000040050000}"/>
    <cellStyle name="_01토공_철거_철거수량" xfId="13308" xr:uid="{00000000-0005-0000-0000-000041050000}"/>
    <cellStyle name="_01토공_철거수량" xfId="13309" xr:uid="{00000000-0005-0000-0000-000042050000}"/>
    <cellStyle name="_02.관   로   공" xfId="9415" xr:uid="{00000000-0005-0000-0000-000043050000}"/>
    <cellStyle name="_02.관   로   공_02_1.폐기물" xfId="13310" xr:uid="{00000000-0005-0000-0000-000044050000}"/>
    <cellStyle name="_02.관   로   공_07.포장공" xfId="9416" xr:uid="{00000000-0005-0000-0000-000045050000}"/>
    <cellStyle name="_02.관   로   공_07.포장공_06.포장공" xfId="13311" xr:uid="{00000000-0005-0000-0000-000046050000}"/>
    <cellStyle name="_02.구조물공(샘플)xls" xfId="2165" xr:uid="{00000000-0005-0000-0000-000047050000}"/>
    <cellStyle name="_02.토 공" xfId="13312" xr:uid="{00000000-0005-0000-0000-000048050000}"/>
    <cellStyle name="_02.토공" xfId="12334" xr:uid="{00000000-0005-0000-0000-000049050000}"/>
    <cellStyle name="_02.토공." xfId="13313" xr:uid="{00000000-0005-0000-0000-00004A050000}"/>
    <cellStyle name="_02.토공._02.토공" xfId="13314" xr:uid="{00000000-0005-0000-0000-00004B050000}"/>
    <cellStyle name="_02.토공._깨기수량" xfId="13315" xr:uid="{00000000-0005-0000-0000-00004C050000}"/>
    <cellStyle name="_02.토공_02.토공" xfId="13316" xr:uid="{00000000-0005-0000-0000-00004D050000}"/>
    <cellStyle name="_02.토공_깨기수량" xfId="13317" xr:uid="{00000000-0005-0000-0000-00004E050000}"/>
    <cellStyle name="_02_1토공" xfId="13318" xr:uid="{00000000-0005-0000-0000-00004F050000}"/>
    <cellStyle name="_02_배수공" xfId="13319" xr:uid="{00000000-0005-0000-0000-000050050000}"/>
    <cellStyle name="_02-15작업(건총)" xfId="9417" xr:uid="{00000000-0005-0000-0000-000051050000}"/>
    <cellStyle name="_02배수관공" xfId="12335" xr:uid="{00000000-0005-0000-0000-000052050000}"/>
    <cellStyle name="_02포장공(고복리)" xfId="12336" xr:uid="{00000000-0005-0000-0000-000053050000}"/>
    <cellStyle name="_03 관로공" xfId="13320" xr:uid="{00000000-0005-0000-0000-000054050000}"/>
    <cellStyle name="_03 화성동탄 조명내역서 2007-04-17" xfId="9418" xr:uid="{00000000-0005-0000-0000-000055050000}"/>
    <cellStyle name="_03. 배수공" xfId="13321" xr:uid="{00000000-0005-0000-0000-000056050000}"/>
    <cellStyle name="_03.교량공(BOX)" xfId="12337" xr:uid="{00000000-0005-0000-0000-000057050000}"/>
    <cellStyle name="_03.구조물공 수량산출(1)" xfId="13322" xr:uid="{00000000-0005-0000-0000-000058050000}"/>
    <cellStyle name="_03.구조물공 수량산출(2)" xfId="13323" xr:uid="{00000000-0005-0000-0000-000059050000}"/>
    <cellStyle name="_03.구조물공 수량산출(2)_토공" xfId="13324" xr:uid="{00000000-0005-0000-0000-00005A050000}"/>
    <cellStyle name="_03.배수공" xfId="12338" xr:uid="{00000000-0005-0000-0000-00005B050000}"/>
    <cellStyle name="_03_포장공" xfId="13325" xr:uid="{00000000-0005-0000-0000-00005C050000}"/>
    <cellStyle name="_03포장공1" xfId="12339" xr:uid="{00000000-0005-0000-0000-00005D050000}"/>
    <cellStyle name="_04.구조물공" xfId="9419" xr:uid="{00000000-0005-0000-0000-00005E050000}"/>
    <cellStyle name="_04_교대공" xfId="13326" xr:uid="{00000000-0005-0000-0000-00005F050000}"/>
    <cellStyle name="_04_부대공" xfId="13327" xr:uid="{00000000-0005-0000-0000-000060050000}"/>
    <cellStyle name="_04_부대공_05_부대공(09_15)" xfId="13328" xr:uid="{00000000-0005-0000-0000-000061050000}"/>
    <cellStyle name="_04_포장공" xfId="13329" xr:uid="{00000000-0005-0000-0000-000062050000}"/>
    <cellStyle name="_04_포장공수량(1구간)-0503" xfId="13330" xr:uid="{00000000-0005-0000-0000-000063050000}"/>
    <cellStyle name="_04구조물공" xfId="2166" xr:uid="{00000000-0005-0000-0000-000064050000}"/>
    <cellStyle name="_04구조물공 2" xfId="2167" xr:uid="{00000000-0005-0000-0000-000065050000}"/>
    <cellStyle name="_04부대공" xfId="12340" xr:uid="{00000000-0005-0000-0000-000066050000}"/>
    <cellStyle name="_04-산정리포장공" xfId="13331" xr:uid="{00000000-0005-0000-0000-000067050000}"/>
    <cellStyle name="_04-신수2리포장공" xfId="13332" xr:uid="{00000000-0005-0000-0000-000068050000}"/>
    <cellStyle name="_04-호안공" xfId="13333" xr:uid="{00000000-0005-0000-0000-000069050000}"/>
    <cellStyle name="_05 관정보호공" xfId="9420" xr:uid="{00000000-0005-0000-0000-00006A050000}"/>
    <cellStyle name="_05.구조물공" xfId="13334" xr:uid="{00000000-0005-0000-0000-00006B050000}"/>
    <cellStyle name="_05.구조물공_02.토공" xfId="13335" xr:uid="{00000000-0005-0000-0000-00006C050000}"/>
    <cellStyle name="_05.구조물공_깨기수량" xfId="13336" xr:uid="{00000000-0005-0000-0000-00006D050000}"/>
    <cellStyle name="_05.부대공 수량산출" xfId="13337" xr:uid="{00000000-0005-0000-0000-00006E050000}"/>
    <cellStyle name="_05.부대공 수량산출_토공" xfId="13338" xr:uid="{00000000-0005-0000-0000-00006F050000}"/>
    <cellStyle name="_051025 전기 원가" xfId="9421" xr:uid="{00000000-0005-0000-0000-000070050000}"/>
    <cellStyle name="_051025 통신 원가" xfId="9422" xr:uid="{00000000-0005-0000-0000-000071050000}"/>
    <cellStyle name="_05-안적교-BEST" xfId="13339" xr:uid="{00000000-0005-0000-0000-000072050000}"/>
    <cellStyle name="_06.부대" xfId="12341" xr:uid="{00000000-0005-0000-0000-000073050000}"/>
    <cellStyle name="_0604영천죽전리경로당내역서" xfId="9423" xr:uid="{00000000-0005-0000-0000-000074050000}"/>
    <cellStyle name="_06전기공(수정)" xfId="13340" xr:uid="{00000000-0005-0000-0000-000075050000}"/>
    <cellStyle name="_06전기공(수정)_013.부대공(광로부)" xfId="13341" xr:uid="{00000000-0005-0000-0000-000076050000}"/>
    <cellStyle name="_06전기공(수정)_014.부대공(광로부)" xfId="13342" xr:uid="{00000000-0005-0000-0000-000077050000}"/>
    <cellStyle name="_06전기공(수정)_014.부대공(중로부)" xfId="13343" xr:uid="{00000000-0005-0000-0000-000078050000}"/>
    <cellStyle name="_06전기공(수정)_07.부대공" xfId="13344" xr:uid="{00000000-0005-0000-0000-000079050000}"/>
    <cellStyle name="_06전기공(수정)_2.배수공(직평선)" xfId="13345" xr:uid="{00000000-0005-0000-0000-00007A050000}"/>
    <cellStyle name="_06전기공(수정)_2.배수공(직평선)_토공" xfId="13346" xr:uid="{00000000-0005-0000-0000-00007B050000}"/>
    <cellStyle name="_06전기공(수정)_2-33배수-1" xfId="13347" xr:uid="{00000000-0005-0000-0000-00007C050000}"/>
    <cellStyle name="_06전기공(수정)_2-33배수-1_2.배수공(직평선)" xfId="13348" xr:uid="{00000000-0005-0000-0000-00007D050000}"/>
    <cellStyle name="_06전기공(수정)_2-33배수-1_2.배수공(직평선)_토공" xfId="13349" xr:uid="{00000000-0005-0000-0000-00007E050000}"/>
    <cellStyle name="_06전기공(수정)_2-33배수-1_2-33배수-1" xfId="13350" xr:uid="{00000000-0005-0000-0000-00007F050000}"/>
    <cellStyle name="_06전기공(수정)_2-33배수-1_2-33배수-1_토공" xfId="13351" xr:uid="{00000000-0005-0000-0000-000080050000}"/>
    <cellStyle name="_06전기공(수정)_2-33배수-1_토공" xfId="13352" xr:uid="{00000000-0005-0000-0000-000081050000}"/>
    <cellStyle name="_06전기공(수정)_사본 - 013.부대공(광로부)" xfId="13353" xr:uid="{00000000-0005-0000-0000-000082050000}"/>
    <cellStyle name="_06전기공(수정)_토공" xfId="13354" xr:uid="{00000000-0005-0000-0000-000083050000}"/>
    <cellStyle name="_07.부대공" xfId="13355" xr:uid="{00000000-0005-0000-0000-000084050000}"/>
    <cellStyle name="_07.부대공1" xfId="13356" xr:uid="{00000000-0005-0000-0000-000085050000}"/>
    <cellStyle name="_070806화성여성청소년문화센타전기내역서(내역수정분)" xfId="9424" xr:uid="{00000000-0005-0000-0000-000086050000}"/>
    <cellStyle name="_070810 강동문예회관 대,소극장(전기내역서)" xfId="9425" xr:uid="{00000000-0005-0000-0000-000087050000}"/>
    <cellStyle name="_070910 강동문예회관 대,소극장(전기내역서)" xfId="9426" xr:uid="{00000000-0005-0000-0000-000088050000}"/>
    <cellStyle name="_07-1. 부대공" xfId="12342" xr:uid="{00000000-0005-0000-0000-000089050000}"/>
    <cellStyle name="_071009 제3체육관(전기내역)-추가분제외" xfId="9427" xr:uid="{00000000-0005-0000-0000-00008A050000}"/>
    <cellStyle name="_071016 안동문예회관 대,소극장(전기내역서)" xfId="9428" xr:uid="{00000000-0005-0000-0000-00008B050000}"/>
    <cellStyle name="_07년조달견적(10월16일)" xfId="9429" xr:uid="{00000000-0005-0000-0000-00008C050000}"/>
    <cellStyle name="_08.부대공" xfId="13357" xr:uid="{00000000-0005-0000-0000-00008D050000}"/>
    <cellStyle name="_08.부대공_02.토공" xfId="13358" xr:uid="{00000000-0005-0000-0000-00008E050000}"/>
    <cellStyle name="_08.부대공_깨기수량" xfId="13359" xr:uid="{00000000-0005-0000-0000-00008F050000}"/>
    <cellStyle name="_08_가도(지헌)" xfId="13360" xr:uid="{00000000-0005-0000-0000-000090050000}"/>
    <cellStyle name="_08부대공" xfId="2168" xr:uid="{00000000-0005-0000-0000-000091050000}"/>
    <cellStyle name="_090302 경방 멀티플랙스 소공연장 무대기계전기 내역서-f(rev.1)" xfId="9430" xr:uid="{00000000-0005-0000-0000-000092050000}"/>
    <cellStyle name="_1-(1).사격장신축전기" xfId="9431" xr:uid="{00000000-0005-0000-0000-000093050000}"/>
    <cellStyle name="_1) 교대토공수량" xfId="13361" xr:uid="{00000000-0005-0000-0000-000094050000}"/>
    <cellStyle name="_1) 교대토공수량_1) 교대토공수량" xfId="13362" xr:uid="{00000000-0005-0000-0000-000095050000}"/>
    <cellStyle name="_1) 교대토공수량_1) 교대토공수량_1.여주JCT6교" xfId="13363" xr:uid="{00000000-0005-0000-0000-000096050000}"/>
    <cellStyle name="_1) 교대토공수량_1) 교대토공수량_1.여주JCT6교_귀운교 총괄 집계표" xfId="13364" xr:uid="{00000000-0005-0000-0000-000097050000}"/>
    <cellStyle name="_1) 교대토공수량_1) 교대토공수량_1.여주JCT6교_소교량(1)총괄집계표" xfId="13365" xr:uid="{00000000-0005-0000-0000-000098050000}"/>
    <cellStyle name="_1) 교대토공수량_1) 교대토공수량_2.여주jc7교" xfId="13366" xr:uid="{00000000-0005-0000-0000-000099050000}"/>
    <cellStyle name="_1) 교대토공수량_1) 교대토공수량_귀운교 총괄 집계표" xfId="13367" xr:uid="{00000000-0005-0000-0000-00009A050000}"/>
    <cellStyle name="_1) 교대토공수량_1) 교대토공수량_소교량(1)총괄집계표" xfId="13368" xr:uid="{00000000-0005-0000-0000-00009B050000}"/>
    <cellStyle name="_1) 교대토공수량_1) 대토공수량" xfId="13369" xr:uid="{00000000-0005-0000-0000-00009C050000}"/>
    <cellStyle name="_1) 교대토공수량_1) 대토공수량_1.여주JCT6교" xfId="13370" xr:uid="{00000000-0005-0000-0000-00009D050000}"/>
    <cellStyle name="_1) 교대토공수량_1) 대토공수량_1.여주JCT6교_귀운교 총괄 집계표" xfId="13371" xr:uid="{00000000-0005-0000-0000-00009E050000}"/>
    <cellStyle name="_1) 교대토공수량_1) 대토공수량_1.여주JCT6교_소교량(1)총괄집계표" xfId="13372" xr:uid="{00000000-0005-0000-0000-00009F050000}"/>
    <cellStyle name="_1) 교대토공수량_1) 대토공수량_2.여주jc7교" xfId="13373" xr:uid="{00000000-0005-0000-0000-0000A0050000}"/>
    <cellStyle name="_1) 교대토공수량_1) 대토공수량_귀운교 총괄 집계표" xfId="13374" xr:uid="{00000000-0005-0000-0000-0000A1050000}"/>
    <cellStyle name="_1) 교대토공수량_1) 대토공수량_소교량(1)총괄집계표" xfId="13375" xr:uid="{00000000-0005-0000-0000-0000A2050000}"/>
    <cellStyle name="_1) 교대토공수량_1.여주JCT6교" xfId="13376" xr:uid="{00000000-0005-0000-0000-0000A3050000}"/>
    <cellStyle name="_1) 교대토공수량_1.여주JCT6교_귀운교 총괄 집계표" xfId="13377" xr:uid="{00000000-0005-0000-0000-0000A4050000}"/>
    <cellStyle name="_1) 교대토공수량_1.여주JCT6교_소교량(1)총괄집계표" xfId="13378" xr:uid="{00000000-0005-0000-0000-0000A5050000}"/>
    <cellStyle name="_1) 교대토공수량_2.여주jc7교" xfId="13379" xr:uid="{00000000-0005-0000-0000-0000A6050000}"/>
    <cellStyle name="_1) 교대토공수량_귀운교 총괄 집계표" xfId="13380" xr:uid="{00000000-0005-0000-0000-0000A7050000}"/>
    <cellStyle name="_1) 교대토공수량_소교량(1)총괄집계표" xfId="13381" xr:uid="{00000000-0005-0000-0000-0000A8050000}"/>
    <cellStyle name="_1)문경자연생태전시" xfId="9432" xr:uid="{00000000-0005-0000-0000-0000A9050000}"/>
    <cellStyle name="_1)문경자연생태전시(변환)" xfId="9433" xr:uid="{00000000-0005-0000-0000-0000AA050000}"/>
    <cellStyle name="_1. (2-1) 토공-홍은동" xfId="13382" xr:uid="{00000000-0005-0000-0000-0000AB050000}"/>
    <cellStyle name="_1. 배수지 토공" xfId="13383" xr:uid="{00000000-0005-0000-0000-0000AC050000}"/>
    <cellStyle name="_1. 토공 - 깨기수량" xfId="13384" xr:uid="{00000000-0005-0000-0000-0000AD050000}"/>
    <cellStyle name="_1.(2구간)-자재집계표" xfId="13385" xr:uid="{00000000-0005-0000-0000-0000AE050000}"/>
    <cellStyle name="_1.공종별총괄표" xfId="2169" xr:uid="{00000000-0005-0000-0000-0000AF050000}"/>
    <cellStyle name="_1.여주JCT6교" xfId="13386" xr:uid="{00000000-0005-0000-0000-0000B0050000}"/>
    <cellStyle name="_1.여주JCT6교_귀운교 총괄 집계표" xfId="13387" xr:uid="{00000000-0005-0000-0000-0000B1050000}"/>
    <cellStyle name="_1.여주JCT6교_소교량(1)총괄집계표" xfId="13388" xr:uid="{00000000-0005-0000-0000-0000B2050000}"/>
    <cellStyle name="_1.집계표" xfId="13389" xr:uid="{00000000-0005-0000-0000-0000B3050000}"/>
    <cellStyle name="_1.축제공(OSA)" xfId="13390" xr:uid="{00000000-0005-0000-0000-0000B4050000}"/>
    <cellStyle name="_1.토공" xfId="13391" xr:uid="{00000000-0005-0000-0000-0000B5050000}"/>
    <cellStyle name="_1.토공(C)" xfId="2170" xr:uid="{00000000-0005-0000-0000-0000B6050000}"/>
    <cellStyle name="_1.토공(사내리1)" xfId="13392" xr:uid="{00000000-0005-0000-0000-0000B7050000}"/>
    <cellStyle name="_1.토공(장안)" xfId="13393" xr:uid="{00000000-0005-0000-0000-0000B8050000}"/>
    <cellStyle name="_1.토공_02_배수공" xfId="13394" xr:uid="{00000000-0005-0000-0000-0000B9050000}"/>
    <cellStyle name="_1.토공_03_포장공" xfId="13395" xr:uid="{00000000-0005-0000-0000-0000BA050000}"/>
    <cellStyle name="_1.토공_04_포장공" xfId="13396" xr:uid="{00000000-0005-0000-0000-0000BB050000}"/>
    <cellStyle name="_1.토공_1.토공-구수동(1)" xfId="13397" xr:uid="{00000000-0005-0000-0000-0000BC050000}"/>
    <cellStyle name="_1.토공_2.배수공" xfId="13398" xr:uid="{00000000-0005-0000-0000-0000BD050000}"/>
    <cellStyle name="_1.토공_2.배수공 (version 1)" xfId="13399" xr:uid="{00000000-0005-0000-0000-0000BE050000}"/>
    <cellStyle name="_1.토공_3.포장공" xfId="13400" xr:uid="{00000000-0005-0000-0000-0000BF050000}"/>
    <cellStyle name="_1.토공_4.부대공" xfId="13401" xr:uid="{00000000-0005-0000-0000-0000C0050000}"/>
    <cellStyle name="_1.토공-구수동(1)" xfId="13402" xr:uid="{00000000-0005-0000-0000-0000C1050000}"/>
    <cellStyle name="_1.토공-포장" xfId="13403" xr:uid="{00000000-0005-0000-0000-0000C2050000}"/>
    <cellStyle name="_1.토공-포장_1.토공,포장,암거(3.5×2.0),석축" xfId="13404" xr:uid="{00000000-0005-0000-0000-0000C3050000}"/>
    <cellStyle name="_1.토공-포장_1.토공,포장,암거(3.5×2.0),석축_동면 덕치리 새터말 도수로 설치공사" xfId="13405" xr:uid="{00000000-0005-0000-0000-0000C4050000}"/>
    <cellStyle name="_1.토공-포장_1.토공,포장,암거(3.5×2.0),석축_동면 성수리 깃골 도수로 설치공사" xfId="13406" xr:uid="{00000000-0005-0000-0000-0000C5050000}"/>
    <cellStyle name="_1.토공-포장_1.토공,포장,암거(3.5×2.0),석축_동면 성수리 성전 도수로 설치공사" xfId="13407" xr:uid="{00000000-0005-0000-0000-0000C6050000}"/>
    <cellStyle name="_1.토공-포장_1.토공,포장,암거(3.5×2.0),석축_동면 속초1 새보 도수로 설치공사" xfId="13408" xr:uid="{00000000-0005-0000-0000-0000C7050000}"/>
    <cellStyle name="_1.토공-포장_1.토공,포장,암거(3.5×2.0),석축_동면 속초1리 원개울 배수로 설치공사" xfId="13409" xr:uid="{00000000-0005-0000-0000-0000C8050000}"/>
    <cellStyle name="_1.토공-포장_1.토공,포장,암거(3.5×2.0),석축_두촌중학교옆 농로포장공사-제1차변경" xfId="13410" xr:uid="{00000000-0005-0000-0000-0000C9050000}"/>
    <cellStyle name="_1.토공-포장_1.토공,포장,암거(3.5×2.0),석축_시동3리경로당앞마을안길포장공사(흄관시공분)" xfId="13411" xr:uid="{00000000-0005-0000-0000-0000CA050000}"/>
    <cellStyle name="_1.토공-포장_1.토공,포장,암거(3.5×2.0),석축_역내리 본부락 농로 및 배수로 설치공사(1차 변경)" xfId="13412" xr:uid="{00000000-0005-0000-0000-0000CB050000}"/>
    <cellStyle name="_1.토공-포장_1.토공,포장,암거(3.5×2.0),석축_와야2리 마을안길 토공,포장,배수" xfId="13413" xr:uid="{00000000-0005-0000-0000-0000CC050000}"/>
    <cellStyle name="_1.토공-포장_1.토공,포장,암거(3.5×2.0),석축_와야2리 마을안길 토공,포장,배수_방량리1반내역서-설계변경" xfId="13414" xr:uid="{00000000-0005-0000-0000-0000CD050000}"/>
    <cellStyle name="_1.토공-포장_1.토공,포장,암거(3.5×2.0),석축_월운리3반 내역서" xfId="13415" xr:uid="{00000000-0005-0000-0000-0000CE050000}"/>
    <cellStyle name="_1.토공-포장_1.토공,포장,암거(3.5×2.0),석축_유치2리 난터골 마을안길 포장공사" xfId="13416" xr:uid="{00000000-0005-0000-0000-0000CF050000}"/>
    <cellStyle name="_1.토공-포장_1.토공,포장,암거(3.5×2.0),석축_자은1리 광탄 농로 및 배수로 설치공사-제1차변경" xfId="13417" xr:uid="{00000000-0005-0000-0000-0000D0050000}"/>
    <cellStyle name="_1.토공-포장_1.토공,포장,암거(3.5×2.0),석축_천현1리 새마을보 천리길사업" xfId="13418" xr:uid="{00000000-0005-0000-0000-0000D1050000}"/>
    <cellStyle name="_1.토공-포장_1.토공,포장,암거(3.5×2.0),석축_천현2리 도로포장공사" xfId="13419" xr:uid="{00000000-0005-0000-0000-0000D2050000}"/>
    <cellStyle name="_1.토공-포장_1.토공,포장,암거(3.5×2.0),석축_철정2리 철정보 도수로 교체공사" xfId="13420" xr:uid="{00000000-0005-0000-0000-0000D3050000}"/>
    <cellStyle name="_1.토공-포장_1.토공,포장,암거(3.5×2.0),석축_철정2리아호동농로포장-1차변경" xfId="13421" xr:uid="{00000000-0005-0000-0000-0000D4050000}"/>
    <cellStyle name="_1.토공-포장_1.토공,포장,암거(3.5×2.0),석축_철정3리 향교골 농로포장" xfId="13422" xr:uid="{00000000-0005-0000-0000-0000D5050000}"/>
    <cellStyle name="_1.토공-포장_1.토공,포장,암거(3.5×2.0),석축_철정3리 향교골 농로포장_두촌중학교옆 농로포장공사-제1차변경" xfId="13423" xr:uid="{00000000-0005-0000-0000-0000D6050000}"/>
    <cellStyle name="_1.토공-포장_1.토공,포장,암거(3.5×2.0),석축_철정3리 향교골 농로포장_역내리 본부락 농로 및 배수로 설치공사" xfId="13424" xr:uid="{00000000-0005-0000-0000-0000D7050000}"/>
    <cellStyle name="_1.토공-포장_1.토공,포장,암거(3.5×2.0),석축_철정3리 향교골 농로포장_역내리 본부락 농로 및 배수로 설치공사(1차 변경)" xfId="13425" xr:uid="{00000000-0005-0000-0000-0000D8050000}"/>
    <cellStyle name="_1.토공-포장_1.토공,포장,암거(3.5×2.0),석축_철정3리 향교골 농로포장_원동1리 하촌 회관뒤 석축 설치공사" xfId="13426" xr:uid="{00000000-0005-0000-0000-0000D9050000}"/>
    <cellStyle name="_1.토공-포장_1.토공,포장,암거(3.5×2.0),석축_철정3리 향교골 농로포장_원동1리 하촌 회관뒤 석축 설치공사_자은1리 광탄 농로 및 배수로 설치공사-제1차변경" xfId="13427" xr:uid="{00000000-0005-0000-0000-0000DA050000}"/>
    <cellStyle name="_1.토공-포장_1.토공,포장,암거(3.5×2.0),석축_철정3리 향교골 농로포장_자은1리 광탄 농로 및 배수로 설치공사-제1차변경" xfId="13428" xr:uid="{00000000-0005-0000-0000-0000DB050000}"/>
    <cellStyle name="_1.토공-포장_1.토공,포장,암거(3.5×2.0),석축_철정3리 향교골 농로포장_천현1리" xfId="13429" xr:uid="{00000000-0005-0000-0000-0000DC050000}"/>
    <cellStyle name="_1.토공-포장_1.토공,포장,암거(3.5×2.0),석축_철정3리 향교골 농로포장_천현1리_두촌중학교옆 농로포장공사-제1차변경" xfId="13430" xr:uid="{00000000-0005-0000-0000-0000DD050000}"/>
    <cellStyle name="_1.토공-포장_1.토공,포장,암거(3.5×2.0),석축_철정3리 향교골 농로포장_천현1리_자은1리 광탄 농로 및 배수로 설치공사-제1차변경" xfId="13431" xr:uid="{00000000-0005-0000-0000-0000DE050000}"/>
    <cellStyle name="_1.토공-포장_1.토공,포장,암거(3.5×2.0),석축_철정3리 향교골 농로포장_천현2리 가리산입구 도수로 설치(현8) - 수정해야함" xfId="13432" xr:uid="{00000000-0005-0000-0000-0000DF050000}"/>
    <cellStyle name="_1.토공-포장_1.토공,포장,암거(3.5×2.0),석축_철정3리 향교골 농로포장_천현2리 가리산입구 도수로 설치(현8) - 수정해야함_자은1리 광탄 농로 및 배수로 설치공사-제1차변경" xfId="13433" xr:uid="{00000000-0005-0000-0000-0000E0050000}"/>
    <cellStyle name="_1.토공-포장_1.토공-포장" xfId="13434" xr:uid="{00000000-0005-0000-0000-0000E1050000}"/>
    <cellStyle name="_1.토공-포장_1.토공-포장." xfId="13435" xr:uid="{00000000-0005-0000-0000-0000E2050000}"/>
    <cellStyle name="_1.토공-포장_1.토공-포장._동면 덕치리 새터말 도수로 설치공사" xfId="13436" xr:uid="{00000000-0005-0000-0000-0000E3050000}"/>
    <cellStyle name="_1.토공-포장_1.토공-포장._동면 성수리 깃골 도수로 설치공사" xfId="13437" xr:uid="{00000000-0005-0000-0000-0000E4050000}"/>
    <cellStyle name="_1.토공-포장_1.토공-포장._동면 성수리 성전 도수로 설치공사" xfId="13438" xr:uid="{00000000-0005-0000-0000-0000E5050000}"/>
    <cellStyle name="_1.토공-포장_1.토공-포장._동면 속초1 새보 도수로 설치공사" xfId="13439" xr:uid="{00000000-0005-0000-0000-0000E6050000}"/>
    <cellStyle name="_1.토공-포장_1.토공-포장._동면 속초1리 원개울 배수로 설치공사" xfId="13440" xr:uid="{00000000-0005-0000-0000-0000E7050000}"/>
    <cellStyle name="_1.토공-포장_1.토공-포장._두촌중학교옆 농로포장공사-제1차변경" xfId="13441" xr:uid="{00000000-0005-0000-0000-0000E8050000}"/>
    <cellStyle name="_1.토공-포장_1.토공-포장._시동3리경로당앞마을안길포장공사(흄관시공분)" xfId="13442" xr:uid="{00000000-0005-0000-0000-0000E9050000}"/>
    <cellStyle name="_1.토공-포장_1.토공-포장._역내리 본부락 농로 및 배수로 설치공사(1차 변경)" xfId="13443" xr:uid="{00000000-0005-0000-0000-0000EA050000}"/>
    <cellStyle name="_1.토공-포장_1.토공-포장._와야2리 마을안길 토공,포장,배수" xfId="13444" xr:uid="{00000000-0005-0000-0000-0000EB050000}"/>
    <cellStyle name="_1.토공-포장_1.토공-포장._와야2리 마을안길 토공,포장,배수_방량리1반내역서-설계변경" xfId="13445" xr:uid="{00000000-0005-0000-0000-0000EC050000}"/>
    <cellStyle name="_1.토공-포장_1.토공-포장._월운리3반 내역서" xfId="13446" xr:uid="{00000000-0005-0000-0000-0000ED050000}"/>
    <cellStyle name="_1.토공-포장_1.토공-포장._유치2리 난터골 마을안길 포장공사" xfId="13447" xr:uid="{00000000-0005-0000-0000-0000EE050000}"/>
    <cellStyle name="_1.토공-포장_1.토공-포장._자은1리 광탄 농로 및 배수로 설치공사-제1차변경" xfId="13448" xr:uid="{00000000-0005-0000-0000-0000EF050000}"/>
    <cellStyle name="_1.토공-포장_1.토공-포장._천현1리 새마을보 천리길사업" xfId="13449" xr:uid="{00000000-0005-0000-0000-0000F0050000}"/>
    <cellStyle name="_1.토공-포장_1.토공-포장._천현2리 도로포장공사" xfId="13450" xr:uid="{00000000-0005-0000-0000-0000F1050000}"/>
    <cellStyle name="_1.토공-포장_1.토공-포장._철정2리 철정보 도수로 교체공사" xfId="13451" xr:uid="{00000000-0005-0000-0000-0000F2050000}"/>
    <cellStyle name="_1.토공-포장_1.토공-포장._철정2리아호동농로포장-1차변경" xfId="13452" xr:uid="{00000000-0005-0000-0000-0000F3050000}"/>
    <cellStyle name="_1.토공-포장_1.토공-포장._철정3리 향교골 농로포장" xfId="13453" xr:uid="{00000000-0005-0000-0000-0000F4050000}"/>
    <cellStyle name="_1.토공-포장_1.토공-포장._철정3리 향교골 농로포장_두촌중학교옆 농로포장공사-제1차변경" xfId="13454" xr:uid="{00000000-0005-0000-0000-0000F5050000}"/>
    <cellStyle name="_1.토공-포장_1.토공-포장._철정3리 향교골 농로포장_역내리 본부락 농로 및 배수로 설치공사" xfId="13455" xr:uid="{00000000-0005-0000-0000-0000F6050000}"/>
    <cellStyle name="_1.토공-포장_1.토공-포장._철정3리 향교골 농로포장_역내리 본부락 농로 및 배수로 설치공사(1차 변경)" xfId="13456" xr:uid="{00000000-0005-0000-0000-0000F7050000}"/>
    <cellStyle name="_1.토공-포장_1.토공-포장._철정3리 향교골 농로포장_원동1리 하촌 회관뒤 석축 설치공사" xfId="13457" xr:uid="{00000000-0005-0000-0000-0000F8050000}"/>
    <cellStyle name="_1.토공-포장_1.토공-포장._철정3리 향교골 농로포장_원동1리 하촌 회관뒤 석축 설치공사_자은1리 광탄 농로 및 배수로 설치공사-제1차변경" xfId="13458" xr:uid="{00000000-0005-0000-0000-0000F9050000}"/>
    <cellStyle name="_1.토공-포장_1.토공-포장._철정3리 향교골 농로포장_자은1리 광탄 농로 및 배수로 설치공사-제1차변경" xfId="13459" xr:uid="{00000000-0005-0000-0000-0000FA050000}"/>
    <cellStyle name="_1.토공-포장_1.토공-포장._철정3리 향교골 농로포장_천현1리" xfId="13460" xr:uid="{00000000-0005-0000-0000-0000FB050000}"/>
    <cellStyle name="_1.토공-포장_1.토공-포장._철정3리 향교골 농로포장_천현1리_두촌중학교옆 농로포장공사-제1차변경" xfId="13461" xr:uid="{00000000-0005-0000-0000-0000FC050000}"/>
    <cellStyle name="_1.토공-포장_1.토공-포장._철정3리 향교골 농로포장_천현1리_자은1리 광탄 농로 및 배수로 설치공사-제1차변경" xfId="13462" xr:uid="{00000000-0005-0000-0000-0000FD050000}"/>
    <cellStyle name="_1.토공-포장_1.토공-포장._철정3리 향교골 농로포장_천현2리 가리산입구 도수로 설치(현8) - 수정해야함" xfId="13463" xr:uid="{00000000-0005-0000-0000-0000FE050000}"/>
    <cellStyle name="_1.토공-포장_1.토공-포장._철정3리 향교골 농로포장_천현2리 가리산입구 도수로 설치(현8) - 수정해야함_자은1리 광탄 농로 및 배수로 설치공사-제1차변경" xfId="13464" xr:uid="{00000000-0005-0000-0000-0000FF050000}"/>
    <cellStyle name="_1.토공-포장_1.토공-포장_검1석장골(수량)" xfId="13465" xr:uid="{00000000-0005-0000-0000-000000060000}"/>
    <cellStyle name="_1.토공-포장_1.토공-포장_동면 덕치리 새터말 도수로 설치공사" xfId="13466" xr:uid="{00000000-0005-0000-0000-000001060000}"/>
    <cellStyle name="_1.토공-포장_1.토공-포장_동면 성수리 깃골 도수로 설치공사" xfId="13467" xr:uid="{00000000-0005-0000-0000-000002060000}"/>
    <cellStyle name="_1.토공-포장_1.토공-포장_동면 성수리 성전 도수로 설치공사" xfId="13468" xr:uid="{00000000-0005-0000-0000-000003060000}"/>
    <cellStyle name="_1.토공-포장_1.토공-포장_동면 속초1 새보 도수로 설치공사" xfId="13469" xr:uid="{00000000-0005-0000-0000-000004060000}"/>
    <cellStyle name="_1.토공-포장_1.토공-포장_동면 속초1리 원개울 배수로 설치공사" xfId="13470" xr:uid="{00000000-0005-0000-0000-000005060000}"/>
    <cellStyle name="_1.토공-포장_1.토공-포장_두촌중학교옆 농로포장공사-제1차변경" xfId="13471" xr:uid="{00000000-0005-0000-0000-000006060000}"/>
    <cellStyle name="_1.토공-포장_1.토공-포장_삼덕원수량" xfId="13472" xr:uid="{00000000-0005-0000-0000-000007060000}"/>
    <cellStyle name="_1.토공-포장_1.토공-포장_삼덕원수량_수량산출(어2)" xfId="13473" xr:uid="{00000000-0005-0000-0000-000008060000}"/>
    <cellStyle name="_1.토공-포장_1.토공-포장_삼덕원수량_수하1리 응달말보 도수로수량" xfId="13474" xr:uid="{00000000-0005-0000-0000-000009060000}"/>
    <cellStyle name="_1.토공-포장_1.토공-포장_수량(금액조정)" xfId="13475" xr:uid="{00000000-0005-0000-0000-00000A060000}"/>
    <cellStyle name="_1.토공-포장_1.토공-포장_수량(금액조정)_풍암1리하보도수로수량" xfId="13476" xr:uid="{00000000-0005-0000-0000-00000B060000}"/>
    <cellStyle name="_1.토공-포장_1.토공-포장_시동3리경로당앞마을안길포장공사(흄관시공분)" xfId="13477" xr:uid="{00000000-0005-0000-0000-00000C060000}"/>
    <cellStyle name="_1.토공-포장_1.토공-포장_역내리 본부락 농로 및 배수로 설치공사(1차 변경)" xfId="13478" xr:uid="{00000000-0005-0000-0000-00000D060000}"/>
    <cellStyle name="_1.토공-포장_1.토공-포장_와야2리 마을안길 토공,포장,배수" xfId="13479" xr:uid="{00000000-0005-0000-0000-00000E060000}"/>
    <cellStyle name="_1.토공-포장_1.토공-포장_와야2리 마을안길 토공,포장,배수_방량리1반내역서-설계변경" xfId="13480" xr:uid="{00000000-0005-0000-0000-00000F060000}"/>
    <cellStyle name="_1.토공-포장_1.토공-포장_월운리3반 내역서" xfId="13481" xr:uid="{00000000-0005-0000-0000-000010060000}"/>
    <cellStyle name="_1.토공-포장_1.토공-포장_유치2리 난터골 마을안길 포장공사" xfId="13482" xr:uid="{00000000-0005-0000-0000-000011060000}"/>
    <cellStyle name="_1.토공-포장_1.토공-포장_자은1리 광탄 농로 및 배수로 설치공사-제1차변경" xfId="13483" xr:uid="{00000000-0005-0000-0000-000012060000}"/>
    <cellStyle name="_1.토공-포장_1.토공-포장_천현1리 새마을보 천리길사업" xfId="13484" xr:uid="{00000000-0005-0000-0000-000013060000}"/>
    <cellStyle name="_1.토공-포장_1.토공-포장_천현2리 도로포장공사" xfId="13485" xr:uid="{00000000-0005-0000-0000-000014060000}"/>
    <cellStyle name="_1.토공-포장_1.토공-포장_철정2리 철정보 도수로 교체공사" xfId="13486" xr:uid="{00000000-0005-0000-0000-000015060000}"/>
    <cellStyle name="_1.토공-포장_1.토공-포장_철정2리아호동농로포장-1차변경" xfId="13487" xr:uid="{00000000-0005-0000-0000-000016060000}"/>
    <cellStyle name="_1.토공-포장_1.토공-포장_철정3리 향교골 농로포장" xfId="13488" xr:uid="{00000000-0005-0000-0000-000017060000}"/>
    <cellStyle name="_1.토공-포장_1.토공-포장_철정3리 향교골 농로포장_두촌중학교옆 농로포장공사-제1차변경" xfId="13489" xr:uid="{00000000-0005-0000-0000-000018060000}"/>
    <cellStyle name="_1.토공-포장_1.토공-포장_철정3리 향교골 농로포장_역내리 본부락 농로 및 배수로 설치공사" xfId="13490" xr:uid="{00000000-0005-0000-0000-000019060000}"/>
    <cellStyle name="_1.토공-포장_1.토공-포장_철정3리 향교골 농로포장_역내리 본부락 농로 및 배수로 설치공사(1차 변경)" xfId="13491" xr:uid="{00000000-0005-0000-0000-00001A060000}"/>
    <cellStyle name="_1.토공-포장_1.토공-포장_철정3리 향교골 농로포장_원동1리 하촌 회관뒤 석축 설치공사" xfId="13492" xr:uid="{00000000-0005-0000-0000-00001B060000}"/>
    <cellStyle name="_1.토공-포장_1.토공-포장_철정3리 향교골 농로포장_원동1리 하촌 회관뒤 석축 설치공사_자은1리 광탄 농로 및 배수로 설치공사-제1차변경" xfId="13493" xr:uid="{00000000-0005-0000-0000-00001C060000}"/>
    <cellStyle name="_1.토공-포장_1.토공-포장_철정3리 향교골 농로포장_자은1리 광탄 농로 및 배수로 설치공사-제1차변경" xfId="13494" xr:uid="{00000000-0005-0000-0000-00001D060000}"/>
    <cellStyle name="_1.토공-포장_1.토공-포장_철정3리 향교골 농로포장_천현1리" xfId="13495" xr:uid="{00000000-0005-0000-0000-00001E060000}"/>
    <cellStyle name="_1.토공-포장_1.토공-포장_철정3리 향교골 농로포장_천현1리_두촌중학교옆 농로포장공사-제1차변경" xfId="13496" xr:uid="{00000000-0005-0000-0000-00001F060000}"/>
    <cellStyle name="_1.토공-포장_1.토공-포장_철정3리 향교골 농로포장_천현1리_자은1리 광탄 농로 및 배수로 설치공사-제1차변경" xfId="13497" xr:uid="{00000000-0005-0000-0000-000020060000}"/>
    <cellStyle name="_1.토공-포장_1.토공-포장_철정3리 향교골 농로포장_천현2리 가리산입구 도수로 설치(현8) - 수정해야함" xfId="13498" xr:uid="{00000000-0005-0000-0000-000021060000}"/>
    <cellStyle name="_1.토공-포장_1.토공-포장_철정3리 향교골 농로포장_천현2리 가리산입구 도수로 설치(현8) - 수정해야함_자은1리 광탄 농로 및 배수로 설치공사-제1차변경" xfId="13499" xr:uid="{00000000-0005-0000-0000-000022060000}"/>
    <cellStyle name="_1.토공-포장_1.토공-포장_토공,포장,배수" xfId="13500" xr:uid="{00000000-0005-0000-0000-000023060000}"/>
    <cellStyle name="_1.토공-포장_1.토공-포장_토공,포장,배수_삼덕원수량" xfId="13501" xr:uid="{00000000-0005-0000-0000-000024060000}"/>
    <cellStyle name="_1.토공-포장_1.토공-포장_토공,포장,배수_수량(금액조정)" xfId="13502" xr:uid="{00000000-0005-0000-0000-000025060000}"/>
    <cellStyle name="_1.토공-포장_1.토공-포장_토공,포장,배수_수량(금액조정)_풍암1리하보도수로수량" xfId="13503" xr:uid="{00000000-0005-0000-0000-000026060000}"/>
    <cellStyle name="_1.토공-포장_1.토공-포장_토공,포장,배수_수량산출" xfId="13504" xr:uid="{00000000-0005-0000-0000-000027060000}"/>
    <cellStyle name="_1.토공-포장_1.토공-포장_토공,포장,배수_수량산출(어2)" xfId="13505" xr:uid="{00000000-0005-0000-0000-000028060000}"/>
    <cellStyle name="_1.토공-포장_1.토공-포장_토공,포장,배수_수하1리 응달말보 도수로수량" xfId="13506" xr:uid="{00000000-0005-0000-0000-000029060000}"/>
    <cellStyle name="_1.토공-포장_1.토공-포장_토공,포장,배수_어2소이금수량" xfId="13507" xr:uid="{00000000-0005-0000-0000-00002A060000}"/>
    <cellStyle name="_1.토공-포장_1+2집계" xfId="13508" xr:uid="{00000000-0005-0000-0000-00002B060000}"/>
    <cellStyle name="_1.토공-포장_1+2집계_검1석장골(수량)" xfId="13509" xr:uid="{00000000-0005-0000-0000-00002C060000}"/>
    <cellStyle name="_1.토공-포장_1+2집계_동면 덕치리 새터말 도수로 설치공사" xfId="13510" xr:uid="{00000000-0005-0000-0000-00002D060000}"/>
    <cellStyle name="_1.토공-포장_1+2집계_동면 성수리 깃골 도수로 설치공사" xfId="13511" xr:uid="{00000000-0005-0000-0000-00002E060000}"/>
    <cellStyle name="_1.토공-포장_1+2집계_동면 성수리 성전 도수로 설치공사" xfId="13512" xr:uid="{00000000-0005-0000-0000-00002F060000}"/>
    <cellStyle name="_1.토공-포장_1+2집계_동면 속초1 새보 도수로 설치공사" xfId="13513" xr:uid="{00000000-0005-0000-0000-000030060000}"/>
    <cellStyle name="_1.토공-포장_1+2집계_동면 속초1리 원개울 배수로 설치공사" xfId="13514" xr:uid="{00000000-0005-0000-0000-000031060000}"/>
    <cellStyle name="_1.토공-포장_1+2집계_두촌중학교옆 농로포장공사-제1차변경" xfId="13515" xr:uid="{00000000-0005-0000-0000-000032060000}"/>
    <cellStyle name="_1.토공-포장_1+2집계_삼덕원수량" xfId="13516" xr:uid="{00000000-0005-0000-0000-000033060000}"/>
    <cellStyle name="_1.토공-포장_1+2집계_삼덕원수량_수량산출(어2)" xfId="13517" xr:uid="{00000000-0005-0000-0000-000034060000}"/>
    <cellStyle name="_1.토공-포장_1+2집계_삼덕원수량_수하1리 응달말보 도수로수량" xfId="13518" xr:uid="{00000000-0005-0000-0000-000035060000}"/>
    <cellStyle name="_1.토공-포장_1+2집계_수량(금액조정)" xfId="13519" xr:uid="{00000000-0005-0000-0000-000036060000}"/>
    <cellStyle name="_1.토공-포장_1+2집계_수량(금액조정)_풍암1리하보도수로수량" xfId="13520" xr:uid="{00000000-0005-0000-0000-000037060000}"/>
    <cellStyle name="_1.토공-포장_1+2집계_시동3리경로당앞마을안길포장공사(흄관시공분)" xfId="13521" xr:uid="{00000000-0005-0000-0000-000038060000}"/>
    <cellStyle name="_1.토공-포장_1+2집계_역내리 본부락 농로 및 배수로 설치공사(1차 변경)" xfId="13522" xr:uid="{00000000-0005-0000-0000-000039060000}"/>
    <cellStyle name="_1.토공-포장_1+2집계_와야2리 마을안길 토공,포장,배수" xfId="13523" xr:uid="{00000000-0005-0000-0000-00003A060000}"/>
    <cellStyle name="_1.토공-포장_1+2집계_와야2리 마을안길 토공,포장,배수_방량리1반내역서-설계변경" xfId="13524" xr:uid="{00000000-0005-0000-0000-00003B060000}"/>
    <cellStyle name="_1.토공-포장_1+2집계_월운리3반 내역서" xfId="13525" xr:uid="{00000000-0005-0000-0000-00003C060000}"/>
    <cellStyle name="_1.토공-포장_1+2집계_유치2리 난터골 마을안길 포장공사" xfId="13526" xr:uid="{00000000-0005-0000-0000-00003D060000}"/>
    <cellStyle name="_1.토공-포장_1+2집계_자은1리 광탄 농로 및 배수로 설치공사-제1차변경" xfId="13527" xr:uid="{00000000-0005-0000-0000-00003E060000}"/>
    <cellStyle name="_1.토공-포장_1+2집계_천현1리 새마을보 천리길사업" xfId="13528" xr:uid="{00000000-0005-0000-0000-00003F060000}"/>
    <cellStyle name="_1.토공-포장_1+2집계_천현2리 도로포장공사" xfId="13529" xr:uid="{00000000-0005-0000-0000-000040060000}"/>
    <cellStyle name="_1.토공-포장_1+2집계_철정2리 철정보 도수로 교체공사" xfId="13530" xr:uid="{00000000-0005-0000-0000-000041060000}"/>
    <cellStyle name="_1.토공-포장_1+2집계_철정2리아호동농로포장-1차변경" xfId="13531" xr:uid="{00000000-0005-0000-0000-000042060000}"/>
    <cellStyle name="_1.토공-포장_1+2집계_철정3리 향교골 농로포장" xfId="13532" xr:uid="{00000000-0005-0000-0000-000043060000}"/>
    <cellStyle name="_1.토공-포장_1+2집계_철정3리 향교골 농로포장_두촌중학교옆 농로포장공사-제1차변경" xfId="13533" xr:uid="{00000000-0005-0000-0000-000044060000}"/>
    <cellStyle name="_1.토공-포장_1+2집계_철정3리 향교골 농로포장_역내리 본부락 농로 및 배수로 설치공사" xfId="13534" xr:uid="{00000000-0005-0000-0000-000045060000}"/>
    <cellStyle name="_1.토공-포장_1+2집계_철정3리 향교골 농로포장_역내리 본부락 농로 및 배수로 설치공사(1차 변경)" xfId="13535" xr:uid="{00000000-0005-0000-0000-000046060000}"/>
    <cellStyle name="_1.토공-포장_1+2집계_철정3리 향교골 농로포장_원동1리 하촌 회관뒤 석축 설치공사" xfId="13536" xr:uid="{00000000-0005-0000-0000-000047060000}"/>
    <cellStyle name="_1.토공-포장_1+2집계_철정3리 향교골 농로포장_원동1리 하촌 회관뒤 석축 설치공사_자은1리 광탄 농로 및 배수로 설치공사-제1차변경" xfId="13537" xr:uid="{00000000-0005-0000-0000-000048060000}"/>
    <cellStyle name="_1.토공-포장_1+2집계_철정3리 향교골 농로포장_자은1리 광탄 농로 및 배수로 설치공사-제1차변경" xfId="13538" xr:uid="{00000000-0005-0000-0000-000049060000}"/>
    <cellStyle name="_1.토공-포장_1+2집계_철정3리 향교골 농로포장_천현1리" xfId="13539" xr:uid="{00000000-0005-0000-0000-00004A060000}"/>
    <cellStyle name="_1.토공-포장_1+2집계_철정3리 향교골 농로포장_천현1리_두촌중학교옆 농로포장공사-제1차변경" xfId="13540" xr:uid="{00000000-0005-0000-0000-00004B060000}"/>
    <cellStyle name="_1.토공-포장_1+2집계_철정3리 향교골 농로포장_천현1리_자은1리 광탄 농로 및 배수로 설치공사-제1차변경" xfId="13541" xr:uid="{00000000-0005-0000-0000-00004C060000}"/>
    <cellStyle name="_1.토공-포장_1+2집계_철정3리 향교골 농로포장_천현2리 가리산입구 도수로 설치(현8) - 수정해야함" xfId="13542" xr:uid="{00000000-0005-0000-0000-00004D060000}"/>
    <cellStyle name="_1.토공-포장_1+2집계_철정3리 향교골 농로포장_천현2리 가리산입구 도수로 설치(현8) - 수정해야함_자은1리 광탄 농로 및 배수로 설치공사-제1차변경" xfId="13543" xr:uid="{00000000-0005-0000-0000-00004E060000}"/>
    <cellStyle name="_1.토공-포장_1+2집계_토공,포장,배수" xfId="13544" xr:uid="{00000000-0005-0000-0000-00004F060000}"/>
    <cellStyle name="_1.토공-포장_1+2집계_토공,포장,배수_삼덕원수량" xfId="13545" xr:uid="{00000000-0005-0000-0000-000050060000}"/>
    <cellStyle name="_1.토공-포장_1+2집계_토공,포장,배수_수량(금액조정)" xfId="13546" xr:uid="{00000000-0005-0000-0000-000051060000}"/>
    <cellStyle name="_1.토공-포장_1+2집계_토공,포장,배수_수량(금액조정)_풍암1리하보도수로수량" xfId="13547" xr:uid="{00000000-0005-0000-0000-000052060000}"/>
    <cellStyle name="_1.토공-포장_1+2집계_토공,포장,배수_수량산출" xfId="13548" xr:uid="{00000000-0005-0000-0000-000053060000}"/>
    <cellStyle name="_1.토공-포장_1+2집계_토공,포장,배수_수량산출(어2)" xfId="13549" xr:uid="{00000000-0005-0000-0000-000054060000}"/>
    <cellStyle name="_1.토공-포장_1+2집계_토공,포장,배수_수하1리 응달말보 도수로수량" xfId="13550" xr:uid="{00000000-0005-0000-0000-000055060000}"/>
    <cellStyle name="_1.토공-포장_1+2집계_토공,포장,배수_어2소이금수량" xfId="13551" xr:uid="{00000000-0005-0000-0000-000056060000}"/>
    <cellStyle name="_1.토공-포장_2공구 토공-포장" xfId="13552" xr:uid="{00000000-0005-0000-0000-000057060000}"/>
    <cellStyle name="_1.토공-포장_2공구 토공-포장_동면 덕치리 새터말 도수로 설치공사" xfId="13553" xr:uid="{00000000-0005-0000-0000-000058060000}"/>
    <cellStyle name="_1.토공-포장_2공구 토공-포장_동면 성수리 깃골 도수로 설치공사" xfId="13554" xr:uid="{00000000-0005-0000-0000-000059060000}"/>
    <cellStyle name="_1.토공-포장_2공구 토공-포장_동면 성수리 성전 도수로 설치공사" xfId="13555" xr:uid="{00000000-0005-0000-0000-00005A060000}"/>
    <cellStyle name="_1.토공-포장_2공구 토공-포장_동면 속초1 새보 도수로 설치공사" xfId="13556" xr:uid="{00000000-0005-0000-0000-00005B060000}"/>
    <cellStyle name="_1.토공-포장_2공구 토공-포장_동면 속초1리 원개울 배수로 설치공사" xfId="13557" xr:uid="{00000000-0005-0000-0000-00005C060000}"/>
    <cellStyle name="_1.토공-포장_2공구 토공-포장_두촌중학교옆 농로포장공사-제1차변경" xfId="13558" xr:uid="{00000000-0005-0000-0000-00005D060000}"/>
    <cellStyle name="_1.토공-포장_2공구 토공-포장_시동3리경로당앞마을안길포장공사(흄관시공분)" xfId="13559" xr:uid="{00000000-0005-0000-0000-00005E060000}"/>
    <cellStyle name="_1.토공-포장_2공구 토공-포장_역내리 본부락 농로 및 배수로 설치공사(1차 변경)" xfId="13560" xr:uid="{00000000-0005-0000-0000-00005F060000}"/>
    <cellStyle name="_1.토공-포장_2공구 토공-포장_와야2리 마을안길 토공,포장,배수" xfId="13561" xr:uid="{00000000-0005-0000-0000-000060060000}"/>
    <cellStyle name="_1.토공-포장_2공구 토공-포장_와야2리 마을안길 토공,포장,배수_방량리1반내역서-설계변경" xfId="13562" xr:uid="{00000000-0005-0000-0000-000061060000}"/>
    <cellStyle name="_1.토공-포장_2공구 토공-포장_월운리3반 내역서" xfId="13563" xr:uid="{00000000-0005-0000-0000-000062060000}"/>
    <cellStyle name="_1.토공-포장_2공구 토공-포장_유치2리 난터골 마을안길 포장공사" xfId="13564" xr:uid="{00000000-0005-0000-0000-000063060000}"/>
    <cellStyle name="_1.토공-포장_2공구 토공-포장_자은1리 광탄 농로 및 배수로 설치공사-제1차변경" xfId="13565" xr:uid="{00000000-0005-0000-0000-000064060000}"/>
    <cellStyle name="_1.토공-포장_2공구 토공-포장_천현1리 새마을보 천리길사업" xfId="13566" xr:uid="{00000000-0005-0000-0000-000065060000}"/>
    <cellStyle name="_1.토공-포장_2공구 토공-포장_천현2리 도로포장공사" xfId="13567" xr:uid="{00000000-0005-0000-0000-000066060000}"/>
    <cellStyle name="_1.토공-포장_2공구 토공-포장_철정2리 철정보 도수로 교체공사" xfId="13568" xr:uid="{00000000-0005-0000-0000-000067060000}"/>
    <cellStyle name="_1.토공-포장_2공구 토공-포장_철정2리아호동농로포장-1차변경" xfId="13569" xr:uid="{00000000-0005-0000-0000-000068060000}"/>
    <cellStyle name="_1.토공-포장_2공구 토공-포장_철정3리 향교골 농로포장" xfId="13570" xr:uid="{00000000-0005-0000-0000-000069060000}"/>
    <cellStyle name="_1.토공-포장_2공구 토공-포장_철정3리 향교골 농로포장_두촌중학교옆 농로포장공사-제1차변경" xfId="13571" xr:uid="{00000000-0005-0000-0000-00006A060000}"/>
    <cellStyle name="_1.토공-포장_2공구 토공-포장_철정3리 향교골 농로포장_역내리 본부락 농로 및 배수로 설치공사" xfId="13572" xr:uid="{00000000-0005-0000-0000-00006B060000}"/>
    <cellStyle name="_1.토공-포장_2공구 토공-포장_철정3리 향교골 농로포장_역내리 본부락 농로 및 배수로 설치공사(1차 변경)" xfId="13573" xr:uid="{00000000-0005-0000-0000-00006C060000}"/>
    <cellStyle name="_1.토공-포장_2공구 토공-포장_철정3리 향교골 농로포장_원동1리 하촌 회관뒤 석축 설치공사" xfId="13574" xr:uid="{00000000-0005-0000-0000-00006D060000}"/>
    <cellStyle name="_1.토공-포장_2공구 토공-포장_철정3리 향교골 농로포장_원동1리 하촌 회관뒤 석축 설치공사_자은1리 광탄 농로 및 배수로 설치공사-제1차변경" xfId="13575" xr:uid="{00000000-0005-0000-0000-00006E060000}"/>
    <cellStyle name="_1.토공-포장_2공구 토공-포장_철정3리 향교골 농로포장_자은1리 광탄 농로 및 배수로 설치공사-제1차변경" xfId="13576" xr:uid="{00000000-0005-0000-0000-00006F060000}"/>
    <cellStyle name="_1.토공-포장_2공구 토공-포장_철정3리 향교골 농로포장_천현1리" xfId="13577" xr:uid="{00000000-0005-0000-0000-000070060000}"/>
    <cellStyle name="_1.토공-포장_2공구 토공-포장_철정3리 향교골 농로포장_천현1리_두촌중학교옆 농로포장공사-제1차변경" xfId="13578" xr:uid="{00000000-0005-0000-0000-000071060000}"/>
    <cellStyle name="_1.토공-포장_2공구 토공-포장_철정3리 향교골 농로포장_천현1리_자은1리 광탄 농로 및 배수로 설치공사-제1차변경" xfId="13579" xr:uid="{00000000-0005-0000-0000-000072060000}"/>
    <cellStyle name="_1.토공-포장_2공구 토공-포장_철정3리 향교골 농로포장_천현2리 가리산입구 도수로 설치(현8) - 수정해야함" xfId="13580" xr:uid="{00000000-0005-0000-0000-000073060000}"/>
    <cellStyle name="_1.토공-포장_2공구 토공-포장_철정3리 향교골 농로포장_천현2리 가리산입구 도수로 설치(현8) - 수정해야함_자은1리 광탄 농로 및 배수로 설치공사-제1차변경" xfId="13581" xr:uid="{00000000-0005-0000-0000-000074060000}"/>
    <cellStyle name="_1.토공-포장_3공구 석축" xfId="13582" xr:uid="{00000000-0005-0000-0000-000075060000}"/>
    <cellStyle name="_1.토공-포장_3공구 석축_동면 덕치리 새터말 도수로 설치공사" xfId="13583" xr:uid="{00000000-0005-0000-0000-000076060000}"/>
    <cellStyle name="_1.토공-포장_3공구 석축_동면 성수리 깃골 도수로 설치공사" xfId="13584" xr:uid="{00000000-0005-0000-0000-000077060000}"/>
    <cellStyle name="_1.토공-포장_3공구 석축_동면 성수리 성전 도수로 설치공사" xfId="13585" xr:uid="{00000000-0005-0000-0000-000078060000}"/>
    <cellStyle name="_1.토공-포장_3공구 석축_동면 속초1 새보 도수로 설치공사" xfId="13586" xr:uid="{00000000-0005-0000-0000-000079060000}"/>
    <cellStyle name="_1.토공-포장_3공구 석축_동면 속초1리 원개울 배수로 설치공사" xfId="13587" xr:uid="{00000000-0005-0000-0000-00007A060000}"/>
    <cellStyle name="_1.토공-포장_3공구 석축_두촌중학교옆 농로포장공사-제1차변경" xfId="13588" xr:uid="{00000000-0005-0000-0000-00007B060000}"/>
    <cellStyle name="_1.토공-포장_3공구 석축_시동3리경로당앞마을안길포장공사(흄관시공분)" xfId="13589" xr:uid="{00000000-0005-0000-0000-00007C060000}"/>
    <cellStyle name="_1.토공-포장_3공구 석축_역내리 본부락 농로 및 배수로 설치공사(1차 변경)" xfId="13590" xr:uid="{00000000-0005-0000-0000-00007D060000}"/>
    <cellStyle name="_1.토공-포장_3공구 석축_와야2리 마을안길 토공,포장,배수" xfId="13591" xr:uid="{00000000-0005-0000-0000-00007E060000}"/>
    <cellStyle name="_1.토공-포장_3공구 석축_와야2리 마을안길 토공,포장,배수_방량리1반내역서-설계변경" xfId="13592" xr:uid="{00000000-0005-0000-0000-00007F060000}"/>
    <cellStyle name="_1.토공-포장_3공구 석축_월운리3반 내역서" xfId="13593" xr:uid="{00000000-0005-0000-0000-000080060000}"/>
    <cellStyle name="_1.토공-포장_3공구 석축_유치2리 난터골 마을안길 포장공사" xfId="13594" xr:uid="{00000000-0005-0000-0000-000081060000}"/>
    <cellStyle name="_1.토공-포장_3공구 석축_자은1리 광탄 농로 및 배수로 설치공사-제1차변경" xfId="13595" xr:uid="{00000000-0005-0000-0000-000082060000}"/>
    <cellStyle name="_1.토공-포장_3공구 석축_천현1리 새마을보 천리길사업" xfId="13596" xr:uid="{00000000-0005-0000-0000-000083060000}"/>
    <cellStyle name="_1.토공-포장_3공구 석축_천현2리 도로포장공사" xfId="13597" xr:uid="{00000000-0005-0000-0000-000084060000}"/>
    <cellStyle name="_1.토공-포장_3공구 석축_철정2리 철정보 도수로 교체공사" xfId="13598" xr:uid="{00000000-0005-0000-0000-000085060000}"/>
    <cellStyle name="_1.토공-포장_3공구 석축_철정2리아호동농로포장-1차변경" xfId="13599" xr:uid="{00000000-0005-0000-0000-000086060000}"/>
    <cellStyle name="_1.토공-포장_3공구 석축_철정3리 향교골 농로포장" xfId="13600" xr:uid="{00000000-0005-0000-0000-000087060000}"/>
    <cellStyle name="_1.토공-포장_3공구 석축_철정3리 향교골 농로포장_두촌중학교옆 농로포장공사-제1차변경" xfId="13601" xr:uid="{00000000-0005-0000-0000-000088060000}"/>
    <cellStyle name="_1.토공-포장_3공구 석축_철정3리 향교골 농로포장_역내리 본부락 농로 및 배수로 설치공사" xfId="13602" xr:uid="{00000000-0005-0000-0000-000089060000}"/>
    <cellStyle name="_1.토공-포장_3공구 석축_철정3리 향교골 농로포장_역내리 본부락 농로 및 배수로 설치공사(1차 변경)" xfId="13603" xr:uid="{00000000-0005-0000-0000-00008A060000}"/>
    <cellStyle name="_1.토공-포장_3공구 석축_철정3리 향교골 농로포장_원동1리 하촌 회관뒤 석축 설치공사" xfId="13604" xr:uid="{00000000-0005-0000-0000-00008B060000}"/>
    <cellStyle name="_1.토공-포장_3공구 석축_철정3리 향교골 농로포장_원동1리 하촌 회관뒤 석축 설치공사_자은1리 광탄 농로 및 배수로 설치공사-제1차변경" xfId="13605" xr:uid="{00000000-0005-0000-0000-00008C060000}"/>
    <cellStyle name="_1.토공-포장_3공구 석축_철정3리 향교골 농로포장_자은1리 광탄 농로 및 배수로 설치공사-제1차변경" xfId="13606" xr:uid="{00000000-0005-0000-0000-00008D060000}"/>
    <cellStyle name="_1.토공-포장_3공구 석축_철정3리 향교골 농로포장_천현1리" xfId="13607" xr:uid="{00000000-0005-0000-0000-00008E060000}"/>
    <cellStyle name="_1.토공-포장_3공구 석축_철정3리 향교골 농로포장_천현1리_두촌중학교옆 농로포장공사-제1차변경" xfId="13608" xr:uid="{00000000-0005-0000-0000-00008F060000}"/>
    <cellStyle name="_1.토공-포장_3공구 석축_철정3리 향교골 농로포장_천현1리_자은1리 광탄 농로 및 배수로 설치공사-제1차변경" xfId="13609" xr:uid="{00000000-0005-0000-0000-000090060000}"/>
    <cellStyle name="_1.토공-포장_3공구 석축_철정3리 향교골 농로포장_천현2리 가리산입구 도수로 설치(현8) - 수정해야함" xfId="13610" xr:uid="{00000000-0005-0000-0000-000091060000}"/>
    <cellStyle name="_1.토공-포장_3공구 석축_철정3리 향교골 농로포장_천현2리 가리산입구 도수로 설치(현8) - 수정해야함_자은1리 광탄 농로 및 배수로 설치공사-제1차변경" xfId="13611" xr:uid="{00000000-0005-0000-0000-000092060000}"/>
    <cellStyle name="_1.토공-포장_8.토공-포장" xfId="13612" xr:uid="{00000000-0005-0000-0000-000093060000}"/>
    <cellStyle name="_1.토공-포장_8.토공-포장_검1석장골(수량)" xfId="13613" xr:uid="{00000000-0005-0000-0000-000094060000}"/>
    <cellStyle name="_1.토공-포장_8.토공-포장_동면 덕치리 새터말 도수로 설치공사" xfId="13614" xr:uid="{00000000-0005-0000-0000-000095060000}"/>
    <cellStyle name="_1.토공-포장_8.토공-포장_동면 성수리 깃골 도수로 설치공사" xfId="13615" xr:uid="{00000000-0005-0000-0000-000096060000}"/>
    <cellStyle name="_1.토공-포장_8.토공-포장_동면 성수리 성전 도수로 설치공사" xfId="13616" xr:uid="{00000000-0005-0000-0000-000097060000}"/>
    <cellStyle name="_1.토공-포장_8.토공-포장_동면 속초1 새보 도수로 설치공사" xfId="13617" xr:uid="{00000000-0005-0000-0000-000098060000}"/>
    <cellStyle name="_1.토공-포장_8.토공-포장_동면 속초1리 원개울 배수로 설치공사" xfId="13618" xr:uid="{00000000-0005-0000-0000-000099060000}"/>
    <cellStyle name="_1.토공-포장_8.토공-포장_두촌중학교옆 농로포장공사-제1차변경" xfId="13619" xr:uid="{00000000-0005-0000-0000-00009A060000}"/>
    <cellStyle name="_1.토공-포장_8.토공-포장_삼덕원수량" xfId="13620" xr:uid="{00000000-0005-0000-0000-00009B060000}"/>
    <cellStyle name="_1.토공-포장_8.토공-포장_삼덕원수량_수량산출(어2)" xfId="13621" xr:uid="{00000000-0005-0000-0000-00009C060000}"/>
    <cellStyle name="_1.토공-포장_8.토공-포장_삼덕원수량_수하1리 응달말보 도수로수량" xfId="13622" xr:uid="{00000000-0005-0000-0000-00009D060000}"/>
    <cellStyle name="_1.토공-포장_8.토공-포장_수량(금액조정)" xfId="13623" xr:uid="{00000000-0005-0000-0000-00009E060000}"/>
    <cellStyle name="_1.토공-포장_8.토공-포장_수량(금액조정)_풍암1리하보도수로수량" xfId="13624" xr:uid="{00000000-0005-0000-0000-00009F060000}"/>
    <cellStyle name="_1.토공-포장_8.토공-포장_시동3리경로당앞마을안길포장공사(흄관시공분)" xfId="13625" xr:uid="{00000000-0005-0000-0000-0000A0060000}"/>
    <cellStyle name="_1.토공-포장_8.토공-포장_역내리 본부락 농로 및 배수로 설치공사(1차 변경)" xfId="13626" xr:uid="{00000000-0005-0000-0000-0000A1060000}"/>
    <cellStyle name="_1.토공-포장_8.토공-포장_와야2리 마을안길 토공,포장,배수" xfId="13627" xr:uid="{00000000-0005-0000-0000-0000A2060000}"/>
    <cellStyle name="_1.토공-포장_8.토공-포장_와야2리 마을안길 토공,포장,배수_방량리1반내역서-설계변경" xfId="13628" xr:uid="{00000000-0005-0000-0000-0000A3060000}"/>
    <cellStyle name="_1.토공-포장_8.토공-포장_월운리3반 내역서" xfId="13629" xr:uid="{00000000-0005-0000-0000-0000A4060000}"/>
    <cellStyle name="_1.토공-포장_8.토공-포장_유치2리 난터골 마을안길 포장공사" xfId="13630" xr:uid="{00000000-0005-0000-0000-0000A5060000}"/>
    <cellStyle name="_1.토공-포장_8.토공-포장_자은1리 광탄 농로 및 배수로 설치공사-제1차변경" xfId="13631" xr:uid="{00000000-0005-0000-0000-0000A6060000}"/>
    <cellStyle name="_1.토공-포장_8.토공-포장_천현1리 새마을보 천리길사업" xfId="13632" xr:uid="{00000000-0005-0000-0000-0000A7060000}"/>
    <cellStyle name="_1.토공-포장_8.토공-포장_천현2리 도로포장공사" xfId="13633" xr:uid="{00000000-0005-0000-0000-0000A8060000}"/>
    <cellStyle name="_1.토공-포장_8.토공-포장_철정2리 철정보 도수로 교체공사" xfId="13634" xr:uid="{00000000-0005-0000-0000-0000A9060000}"/>
    <cellStyle name="_1.토공-포장_8.토공-포장_철정2리아호동농로포장-1차변경" xfId="13635" xr:uid="{00000000-0005-0000-0000-0000AA060000}"/>
    <cellStyle name="_1.토공-포장_8.토공-포장_철정3리 향교골 농로포장" xfId="13636" xr:uid="{00000000-0005-0000-0000-0000AB060000}"/>
    <cellStyle name="_1.토공-포장_8.토공-포장_철정3리 향교골 농로포장_두촌중학교옆 농로포장공사-제1차변경" xfId="13637" xr:uid="{00000000-0005-0000-0000-0000AC060000}"/>
    <cellStyle name="_1.토공-포장_8.토공-포장_철정3리 향교골 농로포장_역내리 본부락 농로 및 배수로 설치공사" xfId="13638" xr:uid="{00000000-0005-0000-0000-0000AD060000}"/>
    <cellStyle name="_1.토공-포장_8.토공-포장_철정3리 향교골 농로포장_역내리 본부락 농로 및 배수로 설치공사(1차 변경)" xfId="13639" xr:uid="{00000000-0005-0000-0000-0000AE060000}"/>
    <cellStyle name="_1.토공-포장_8.토공-포장_철정3리 향교골 농로포장_원동1리 하촌 회관뒤 석축 설치공사" xfId="13640" xr:uid="{00000000-0005-0000-0000-0000AF060000}"/>
    <cellStyle name="_1.토공-포장_8.토공-포장_철정3리 향교골 농로포장_원동1리 하촌 회관뒤 석축 설치공사_자은1리 광탄 농로 및 배수로 설치공사-제1차변경" xfId="13641" xr:uid="{00000000-0005-0000-0000-0000B0060000}"/>
    <cellStyle name="_1.토공-포장_8.토공-포장_철정3리 향교골 농로포장_자은1리 광탄 농로 및 배수로 설치공사-제1차변경" xfId="13642" xr:uid="{00000000-0005-0000-0000-0000B1060000}"/>
    <cellStyle name="_1.토공-포장_8.토공-포장_철정3리 향교골 농로포장_천현1리" xfId="13643" xr:uid="{00000000-0005-0000-0000-0000B2060000}"/>
    <cellStyle name="_1.토공-포장_8.토공-포장_철정3리 향교골 농로포장_천현1리_두촌중학교옆 농로포장공사-제1차변경" xfId="13644" xr:uid="{00000000-0005-0000-0000-0000B3060000}"/>
    <cellStyle name="_1.토공-포장_8.토공-포장_철정3리 향교골 농로포장_천현1리_자은1리 광탄 농로 및 배수로 설치공사-제1차변경" xfId="13645" xr:uid="{00000000-0005-0000-0000-0000B4060000}"/>
    <cellStyle name="_1.토공-포장_8.토공-포장_철정3리 향교골 농로포장_천현2리 가리산입구 도수로 설치(현8) - 수정해야함" xfId="13646" xr:uid="{00000000-0005-0000-0000-0000B5060000}"/>
    <cellStyle name="_1.토공-포장_8.토공-포장_철정3리 향교골 농로포장_천현2리 가리산입구 도수로 설치(현8) - 수정해야함_자은1리 광탄 농로 및 배수로 설치공사-제1차변경" xfId="13647" xr:uid="{00000000-0005-0000-0000-0000B6060000}"/>
    <cellStyle name="_1.토공-포장_8.토공-포장_토공,포장,배수" xfId="13648" xr:uid="{00000000-0005-0000-0000-0000B7060000}"/>
    <cellStyle name="_1.토공-포장_8.토공-포장_토공,포장,배수_삼덕원수량" xfId="13649" xr:uid="{00000000-0005-0000-0000-0000B8060000}"/>
    <cellStyle name="_1.토공-포장_8.토공-포장_토공,포장,배수_수량(금액조정)" xfId="13650" xr:uid="{00000000-0005-0000-0000-0000B9060000}"/>
    <cellStyle name="_1.토공-포장_8.토공-포장_토공,포장,배수_수량(금액조정)_풍암1리하보도수로수량" xfId="13651" xr:uid="{00000000-0005-0000-0000-0000BA060000}"/>
    <cellStyle name="_1.토공-포장_8.토공-포장_토공,포장,배수_수량산출" xfId="13652" xr:uid="{00000000-0005-0000-0000-0000BB060000}"/>
    <cellStyle name="_1.토공-포장_8.토공-포장_토공,포장,배수_수량산출(어2)" xfId="13653" xr:uid="{00000000-0005-0000-0000-0000BC060000}"/>
    <cellStyle name="_1.토공-포장_8.토공-포장_토공,포장,배수_수하1리 응달말보 도수로수량" xfId="13654" xr:uid="{00000000-0005-0000-0000-0000BD060000}"/>
    <cellStyle name="_1.토공-포장_8.토공-포장_토공,포장,배수_어2소이금수량" xfId="13655" xr:uid="{00000000-0005-0000-0000-0000BE060000}"/>
    <cellStyle name="_1.토공-포장_개운리1-5반 도로포장공사 내역서" xfId="13656" xr:uid="{00000000-0005-0000-0000-0000BF060000}"/>
    <cellStyle name="_1.토공-포장_개운리1-5반 수량산출서(토공,포장)" xfId="13657" xr:uid="{00000000-0005-0000-0000-0000C0060000}"/>
    <cellStyle name="_1.토공-포장_검1수량산출(1안)" xfId="13658" xr:uid="{00000000-0005-0000-0000-0000C1060000}"/>
    <cellStyle name="_1.토공-포장_내촌면 집수정 참고자료" xfId="13659" xr:uid="{00000000-0005-0000-0000-0000C2060000}"/>
    <cellStyle name="_1.토공-포장_내촌면 집수정 참고자료_두촌중학교옆 농로포장공사-제1차변경" xfId="13660" xr:uid="{00000000-0005-0000-0000-0000C3060000}"/>
    <cellStyle name="_1.토공-포장_내촌면 집수정 참고자료_자은1리 광탄 농로 및 배수로 설치공사-제1차변경" xfId="13661" xr:uid="{00000000-0005-0000-0000-0000C4060000}"/>
    <cellStyle name="_1.토공-포장_내촌면 집수정 참고자료_천현2리 도로포장공사" xfId="13662" xr:uid="{00000000-0005-0000-0000-0000C5060000}"/>
    <cellStyle name="_1.토공-포장_내촌면 집수정 참고자료_철정2리아호동농로포장-1차변경" xfId="13663" xr:uid="{00000000-0005-0000-0000-0000C6060000}"/>
    <cellStyle name="_1.토공-포장_내촌사갑보도수로(2)" xfId="13664" xr:uid="{00000000-0005-0000-0000-0000C7060000}"/>
    <cellStyle name="_1.토공-포장_내촌사갑보도수로(2)_두촌중학교옆 농로포장공사-제1차변경" xfId="13665" xr:uid="{00000000-0005-0000-0000-0000C8060000}"/>
    <cellStyle name="_1.토공-포장_내촌사갑보도수로(2)_역내리 본부락 농로 및 배수로 설치공사(1차 변경)" xfId="13666" xr:uid="{00000000-0005-0000-0000-0000C9060000}"/>
    <cellStyle name="_1.토공-포장_내촌사갑보도수로(2)_와야2리 마을안길 토공,포장,배수" xfId="13667" xr:uid="{00000000-0005-0000-0000-0000CA060000}"/>
    <cellStyle name="_1.토공-포장_내촌사갑보도수로(2)_와야2리 마을안길 토공,포장,배수_방량리1반내역서-설계변경" xfId="13668" xr:uid="{00000000-0005-0000-0000-0000CB060000}"/>
    <cellStyle name="_1.토공-포장_내촌사갑보도수로(2)_유치2리 난터골 마을안길 포장공사" xfId="13669" xr:uid="{00000000-0005-0000-0000-0000CC060000}"/>
    <cellStyle name="_1.토공-포장_내촌사갑보도수로(2)_자은1리 광탄 농로 및 배수로 설치공사-제1차변경" xfId="13670" xr:uid="{00000000-0005-0000-0000-0000CD060000}"/>
    <cellStyle name="_1.토공-포장_내촌사갑보도수로(2)_천현1리 새마을보 천리길사업" xfId="13671" xr:uid="{00000000-0005-0000-0000-0000CE060000}"/>
    <cellStyle name="_1.토공-포장_내촌사갑보도수로(2)_천현2리 도로포장공사" xfId="13672" xr:uid="{00000000-0005-0000-0000-0000CF060000}"/>
    <cellStyle name="_1.토공-포장_내촌사갑보도수로(2)_철정2리 철정보 도수로 교체공사" xfId="13673" xr:uid="{00000000-0005-0000-0000-0000D0060000}"/>
    <cellStyle name="_1.토공-포장_내촌사갑보도수로(2)_철정2리아호동농로포장-1차변경" xfId="13674" xr:uid="{00000000-0005-0000-0000-0000D1060000}"/>
    <cellStyle name="_1.토공-포장_내촌사갑보도수로(2)_철정3리 향교골 농로포장" xfId="13675" xr:uid="{00000000-0005-0000-0000-0000D2060000}"/>
    <cellStyle name="_1.토공-포장_내촌사갑보도수로(2)_철정3리 향교골 농로포장_두촌중학교옆 농로포장공사-제1차변경" xfId="13676" xr:uid="{00000000-0005-0000-0000-0000D3060000}"/>
    <cellStyle name="_1.토공-포장_내촌사갑보도수로(2)_철정3리 향교골 농로포장_역내리 본부락 농로 및 배수로 설치공사" xfId="13677" xr:uid="{00000000-0005-0000-0000-0000D4060000}"/>
    <cellStyle name="_1.토공-포장_내촌사갑보도수로(2)_철정3리 향교골 농로포장_역내리 본부락 농로 및 배수로 설치공사(1차 변경)" xfId="13678" xr:uid="{00000000-0005-0000-0000-0000D5060000}"/>
    <cellStyle name="_1.토공-포장_내촌사갑보도수로(2)_철정3리 향교골 농로포장_원동1리 하촌 회관뒤 석축 설치공사" xfId="13679" xr:uid="{00000000-0005-0000-0000-0000D6060000}"/>
    <cellStyle name="_1.토공-포장_내촌사갑보도수로(2)_철정3리 향교골 농로포장_원동1리 하촌 회관뒤 석축 설치공사_자은1리 광탄 농로 및 배수로 설치공사-제1차변경" xfId="13680" xr:uid="{00000000-0005-0000-0000-0000D7060000}"/>
    <cellStyle name="_1.토공-포장_내촌사갑보도수로(2)_철정3리 향교골 농로포장_자은1리 광탄 농로 및 배수로 설치공사-제1차변경" xfId="13681" xr:uid="{00000000-0005-0000-0000-0000D8060000}"/>
    <cellStyle name="_1.토공-포장_내촌사갑보도수로(2)_철정3리 향교골 농로포장_천현1리" xfId="13682" xr:uid="{00000000-0005-0000-0000-0000D9060000}"/>
    <cellStyle name="_1.토공-포장_내촌사갑보도수로(2)_철정3리 향교골 농로포장_천현1리_두촌중학교옆 농로포장공사-제1차변경" xfId="13683" xr:uid="{00000000-0005-0000-0000-0000DA060000}"/>
    <cellStyle name="_1.토공-포장_내촌사갑보도수로(2)_철정3리 향교골 농로포장_천현1리_자은1리 광탄 농로 및 배수로 설치공사-제1차변경" xfId="13684" xr:uid="{00000000-0005-0000-0000-0000DB060000}"/>
    <cellStyle name="_1.토공-포장_내촌사갑보도수로(2)_철정3리 향교골 농로포장_천현2리 가리산입구 도수로 설치(현8) - 수정해야함" xfId="13685" xr:uid="{00000000-0005-0000-0000-0000DC060000}"/>
    <cellStyle name="_1.토공-포장_내촌사갑보도수로(2)_철정3리 향교골 농로포장_천현2리 가리산입구 도수로 설치(현8) - 수정해야함_자은1리 광탄 농로 및 배수로 설치공사-제1차변경" xfId="13686" xr:uid="{00000000-0005-0000-0000-0000DD060000}"/>
    <cellStyle name="_1.토공-포장_노천1리6반 내역서" xfId="13687" xr:uid="{00000000-0005-0000-0000-0000DE060000}"/>
    <cellStyle name="_1.토공-포장_노천1리6반 수량산출서(토공,포장,배수)" xfId="13688" xr:uid="{00000000-0005-0000-0000-0000DF060000}"/>
    <cellStyle name="_1.토공-포장_답풍리 논골,가래올 토공,포장,배수" xfId="13689" xr:uid="{00000000-0005-0000-0000-0000E0060000}"/>
    <cellStyle name="_1.토공-포장_답풍리 논골,가래올 토공,포장,배수_두촌중학교옆 농로포장공사-제1차변경" xfId="13690" xr:uid="{00000000-0005-0000-0000-0000E1060000}"/>
    <cellStyle name="_1.토공-포장_답풍리 논골,가래올 토공,포장,배수_역내리 본부락 농로 및 배수로 설치공사(1차 변경)" xfId="13691" xr:uid="{00000000-0005-0000-0000-0000E2060000}"/>
    <cellStyle name="_1.토공-포장_답풍리 논골,가래올 토공,포장,배수_유치2리 난터골 마을안길 포장공사" xfId="13692" xr:uid="{00000000-0005-0000-0000-0000E3060000}"/>
    <cellStyle name="_1.토공-포장_답풍리 논골,가래올 토공,포장,배수_자은1리 광탄 농로 및 배수로 설치공사-제1차변경" xfId="13693" xr:uid="{00000000-0005-0000-0000-0000E4060000}"/>
    <cellStyle name="_1.토공-포장_답풍리 논골,가래올 토공,포장,배수_천현1리 새마을보 천리길사업" xfId="13694" xr:uid="{00000000-0005-0000-0000-0000E5060000}"/>
    <cellStyle name="_1.토공-포장_답풍리 논골,가래올 토공,포장,배수_천현2리 도로포장공사" xfId="13695" xr:uid="{00000000-0005-0000-0000-0000E6060000}"/>
    <cellStyle name="_1.토공-포장_답풍리 논골,가래올 토공,포장,배수_철정2리 철정보 도수로 교체공사" xfId="13696" xr:uid="{00000000-0005-0000-0000-0000E7060000}"/>
    <cellStyle name="_1.토공-포장_답풍리 논골,가래올 토공,포장,배수_철정2리아호동농로포장-1차변경" xfId="13697" xr:uid="{00000000-0005-0000-0000-0000E8060000}"/>
    <cellStyle name="_1.토공-포장_답풍리 논골,가래올 토공,포장,배수_철정3리 향교골 농로포장" xfId="13698" xr:uid="{00000000-0005-0000-0000-0000E9060000}"/>
    <cellStyle name="_1.토공-포장_답풍리 논골,가래올 토공,포장,배수_철정3리 향교골 농로포장_두촌중학교옆 농로포장공사-제1차변경" xfId="13699" xr:uid="{00000000-0005-0000-0000-0000EA060000}"/>
    <cellStyle name="_1.토공-포장_답풍리 논골,가래올 토공,포장,배수_철정3리 향교골 농로포장_역내리 본부락 농로 및 배수로 설치공사" xfId="13700" xr:uid="{00000000-0005-0000-0000-0000EB060000}"/>
    <cellStyle name="_1.토공-포장_답풍리 논골,가래올 토공,포장,배수_철정3리 향교골 농로포장_역내리 본부락 농로 및 배수로 설치공사(1차 변경)" xfId="13701" xr:uid="{00000000-0005-0000-0000-0000EC060000}"/>
    <cellStyle name="_1.토공-포장_답풍리 논골,가래올 토공,포장,배수_철정3리 향교골 농로포장_원동1리 하촌 회관뒤 석축 설치공사" xfId="13702" xr:uid="{00000000-0005-0000-0000-0000ED060000}"/>
    <cellStyle name="_1.토공-포장_답풍리 논골,가래올 토공,포장,배수_철정3리 향교골 농로포장_원동1리 하촌 회관뒤 석축 설치공사_자은1리 광탄 농로 및 배수로 설치공사-제1차변경" xfId="13703" xr:uid="{00000000-0005-0000-0000-0000EE060000}"/>
    <cellStyle name="_1.토공-포장_답풍리 논골,가래올 토공,포장,배수_철정3리 향교골 농로포장_자은1리 광탄 농로 및 배수로 설치공사-제1차변경" xfId="13704" xr:uid="{00000000-0005-0000-0000-0000EF060000}"/>
    <cellStyle name="_1.토공-포장_답풍리 논골,가래올 토공,포장,배수_철정3리 향교골 농로포장_천현1리" xfId="13705" xr:uid="{00000000-0005-0000-0000-0000F0060000}"/>
    <cellStyle name="_1.토공-포장_답풍리 논골,가래올 토공,포장,배수_철정3리 향교골 농로포장_천현1리_두촌중학교옆 농로포장공사-제1차변경" xfId="13706" xr:uid="{00000000-0005-0000-0000-0000F1060000}"/>
    <cellStyle name="_1.토공-포장_답풍리 논골,가래올 토공,포장,배수_철정3리 향교골 농로포장_천현1리_자은1리 광탄 농로 및 배수로 설치공사-제1차변경" xfId="13707" xr:uid="{00000000-0005-0000-0000-0000F2060000}"/>
    <cellStyle name="_1.토공-포장_답풍리 논골,가래올 토공,포장,배수_철정3리 향교골 농로포장_천현2리 가리산입구 도수로 설치(현8) - 수정해야함" xfId="13708" xr:uid="{00000000-0005-0000-0000-0000F3060000}"/>
    <cellStyle name="_1.토공-포장_답풍리 논골,가래올 토공,포장,배수_철정3리 향교골 농로포장_천현2리 가리산입구 도수로 설치(현8) - 수정해야함_자은1리 광탄 농로 및 배수로 설치공사-제1차변경" xfId="13709" xr:uid="{00000000-0005-0000-0000-0000F4060000}"/>
    <cellStyle name="_1.토공-포장_덕치리 소구니 수량산출서(토공,포장,배수)" xfId="13710" xr:uid="{00000000-0005-0000-0000-0000F5060000}"/>
    <cellStyle name="_1.토공-포장_도관2리 토공,포장,배수" xfId="13711" xr:uid="{00000000-0005-0000-0000-0000F6060000}"/>
    <cellStyle name="_1.토공-포장_도관2리 토공,포장,배수_두촌중학교옆 농로포장공사-제1차변경" xfId="13712" xr:uid="{00000000-0005-0000-0000-0000F7060000}"/>
    <cellStyle name="_1.토공-포장_도관2리 토공,포장,배수_역내리 본부락 농로 및 배수로 설치공사(1차 변경)" xfId="13713" xr:uid="{00000000-0005-0000-0000-0000F8060000}"/>
    <cellStyle name="_1.토공-포장_도관2리 토공,포장,배수_유치2리 난터골 마을안길 포장공사" xfId="13714" xr:uid="{00000000-0005-0000-0000-0000F9060000}"/>
    <cellStyle name="_1.토공-포장_도관2리 토공,포장,배수_자은1리 광탄 농로 및 배수로 설치공사-제1차변경" xfId="13715" xr:uid="{00000000-0005-0000-0000-0000FA060000}"/>
    <cellStyle name="_1.토공-포장_도관2리 토공,포장,배수_천현1리 새마을보 천리길사업" xfId="13716" xr:uid="{00000000-0005-0000-0000-0000FB060000}"/>
    <cellStyle name="_1.토공-포장_도관2리 토공,포장,배수_천현2리 도로포장공사" xfId="13717" xr:uid="{00000000-0005-0000-0000-0000FC060000}"/>
    <cellStyle name="_1.토공-포장_도관2리 토공,포장,배수_철정2리 철정보 도수로 교체공사" xfId="13718" xr:uid="{00000000-0005-0000-0000-0000FD060000}"/>
    <cellStyle name="_1.토공-포장_도관2리 토공,포장,배수_철정2리아호동농로포장-1차변경" xfId="13719" xr:uid="{00000000-0005-0000-0000-0000FE060000}"/>
    <cellStyle name="_1.토공-포장_도관3리 큰골 토공,포장,배수" xfId="13720" xr:uid="{00000000-0005-0000-0000-0000FF060000}"/>
    <cellStyle name="_1.토공-포장_도관3리 큰골 토공,포장,배수_두촌중학교옆 농로포장공사-제1차변경" xfId="13721" xr:uid="{00000000-0005-0000-0000-000000070000}"/>
    <cellStyle name="_1.토공-포장_도관3리 큰골 토공,포장,배수_역내리 본부락 농로 및 배수로 설치공사(1차 변경)" xfId="13722" xr:uid="{00000000-0005-0000-0000-000001070000}"/>
    <cellStyle name="_1.토공-포장_도관3리 큰골 토공,포장,배수_유치2리 난터골 마을안길 포장공사" xfId="13723" xr:uid="{00000000-0005-0000-0000-000002070000}"/>
    <cellStyle name="_1.토공-포장_도관3리 큰골 토공,포장,배수_자은1리 광탄 농로 및 배수로 설치공사-제1차변경" xfId="13724" xr:uid="{00000000-0005-0000-0000-000003070000}"/>
    <cellStyle name="_1.토공-포장_도관3리 큰골 토공,포장,배수_천현1리 새마을보 천리길사업" xfId="13725" xr:uid="{00000000-0005-0000-0000-000004070000}"/>
    <cellStyle name="_1.토공-포장_도관3리 큰골 토공,포장,배수_천현2리 도로포장공사" xfId="13726" xr:uid="{00000000-0005-0000-0000-000005070000}"/>
    <cellStyle name="_1.토공-포장_도관3리 큰골 토공,포장,배수_철정2리 철정보 도수로 교체공사" xfId="13727" xr:uid="{00000000-0005-0000-0000-000006070000}"/>
    <cellStyle name="_1.토공-포장_도관3리 큰골 토공,포장,배수_철정2리아호동농로포장-1차변경" xfId="13728" xr:uid="{00000000-0005-0000-0000-000007070000}"/>
    <cellStyle name="_1.토공-포장_도수로공(개거,집수정)" xfId="13729" xr:uid="{00000000-0005-0000-0000-000008070000}"/>
    <cellStyle name="_1.토공-포장_도수로공(개거,집수정)_검1석장골(수량)" xfId="13730" xr:uid="{00000000-0005-0000-0000-000009070000}"/>
    <cellStyle name="_1.토공-포장_도수로공(개거,집수정)_동면 덕치리 새터말 도수로 설치공사" xfId="13731" xr:uid="{00000000-0005-0000-0000-00000A070000}"/>
    <cellStyle name="_1.토공-포장_도수로공(개거,집수정)_동면 성수리 깃골 도수로 설치공사" xfId="13732" xr:uid="{00000000-0005-0000-0000-00000B070000}"/>
    <cellStyle name="_1.토공-포장_도수로공(개거,집수정)_동면 성수리 성전 도수로 설치공사" xfId="13733" xr:uid="{00000000-0005-0000-0000-00000C070000}"/>
    <cellStyle name="_1.토공-포장_도수로공(개거,집수정)_동면 속초1 새보 도수로 설치공사" xfId="13734" xr:uid="{00000000-0005-0000-0000-00000D070000}"/>
    <cellStyle name="_1.토공-포장_도수로공(개거,집수정)_동면 속초1리 원개울 배수로 설치공사" xfId="13735" xr:uid="{00000000-0005-0000-0000-00000E070000}"/>
    <cellStyle name="_1.토공-포장_도수로공(개거,집수정)_두촌중학교옆 농로포장공사-제1차변경" xfId="13736" xr:uid="{00000000-0005-0000-0000-00000F070000}"/>
    <cellStyle name="_1.토공-포장_도수로공(개거,집수정)_삼덕원수량" xfId="13737" xr:uid="{00000000-0005-0000-0000-000010070000}"/>
    <cellStyle name="_1.토공-포장_도수로공(개거,집수정)_삼덕원수량_수량산출(어2)" xfId="13738" xr:uid="{00000000-0005-0000-0000-000011070000}"/>
    <cellStyle name="_1.토공-포장_도수로공(개거,집수정)_삼덕원수량_수하1리 응달말보 도수로수량" xfId="13739" xr:uid="{00000000-0005-0000-0000-000012070000}"/>
    <cellStyle name="_1.토공-포장_도수로공(개거,집수정)_수량(금액조정)" xfId="13740" xr:uid="{00000000-0005-0000-0000-000013070000}"/>
    <cellStyle name="_1.토공-포장_도수로공(개거,집수정)_수량(금액조정)_풍암1리하보도수로수량" xfId="13741" xr:uid="{00000000-0005-0000-0000-000014070000}"/>
    <cellStyle name="_1.토공-포장_도수로공(개거,집수정)_시동3리경로당앞마을안길포장공사(흄관시공분)" xfId="13742" xr:uid="{00000000-0005-0000-0000-000015070000}"/>
    <cellStyle name="_1.토공-포장_도수로공(개거,집수정)_역내리 본부락 농로 및 배수로 설치공사(1차 변경)" xfId="13743" xr:uid="{00000000-0005-0000-0000-000016070000}"/>
    <cellStyle name="_1.토공-포장_도수로공(개거,집수정)_와야2리 마을안길 토공,포장,배수" xfId="13744" xr:uid="{00000000-0005-0000-0000-000017070000}"/>
    <cellStyle name="_1.토공-포장_도수로공(개거,집수정)_와야2리 마을안길 토공,포장,배수_방량리1반내역서-설계변경" xfId="13745" xr:uid="{00000000-0005-0000-0000-000018070000}"/>
    <cellStyle name="_1.토공-포장_도수로공(개거,집수정)_월운리3반 내역서" xfId="13746" xr:uid="{00000000-0005-0000-0000-000019070000}"/>
    <cellStyle name="_1.토공-포장_도수로공(개거,집수정)_유치2리 난터골 마을안길 포장공사" xfId="13747" xr:uid="{00000000-0005-0000-0000-00001A070000}"/>
    <cellStyle name="_1.토공-포장_도수로공(개거,집수정)_자은1리 광탄 농로 및 배수로 설치공사-제1차변경" xfId="13748" xr:uid="{00000000-0005-0000-0000-00001B070000}"/>
    <cellStyle name="_1.토공-포장_도수로공(개거,집수정)_천현1리 새마을보 천리길사업" xfId="13749" xr:uid="{00000000-0005-0000-0000-00001C070000}"/>
    <cellStyle name="_1.토공-포장_도수로공(개거,집수정)_천현2리 도로포장공사" xfId="13750" xr:uid="{00000000-0005-0000-0000-00001D070000}"/>
    <cellStyle name="_1.토공-포장_도수로공(개거,집수정)_철정2리 철정보 도수로 교체공사" xfId="13751" xr:uid="{00000000-0005-0000-0000-00001E070000}"/>
    <cellStyle name="_1.토공-포장_도수로공(개거,집수정)_철정2리아호동농로포장-1차변경" xfId="13752" xr:uid="{00000000-0005-0000-0000-00001F070000}"/>
    <cellStyle name="_1.토공-포장_도수로공(개거,집수정)_철정3리 향교골 농로포장" xfId="13753" xr:uid="{00000000-0005-0000-0000-000020070000}"/>
    <cellStyle name="_1.토공-포장_도수로공(개거,집수정)_철정3리 향교골 농로포장_두촌중학교옆 농로포장공사-제1차변경" xfId="13754" xr:uid="{00000000-0005-0000-0000-000021070000}"/>
    <cellStyle name="_1.토공-포장_도수로공(개거,집수정)_철정3리 향교골 농로포장_역내리 본부락 농로 및 배수로 설치공사" xfId="13755" xr:uid="{00000000-0005-0000-0000-000022070000}"/>
    <cellStyle name="_1.토공-포장_도수로공(개거,집수정)_철정3리 향교골 농로포장_역내리 본부락 농로 및 배수로 설치공사(1차 변경)" xfId="13756" xr:uid="{00000000-0005-0000-0000-000023070000}"/>
    <cellStyle name="_1.토공-포장_도수로공(개거,집수정)_철정3리 향교골 농로포장_원동1리 하촌 회관뒤 석축 설치공사" xfId="13757" xr:uid="{00000000-0005-0000-0000-000024070000}"/>
    <cellStyle name="_1.토공-포장_도수로공(개거,집수정)_철정3리 향교골 농로포장_원동1리 하촌 회관뒤 석축 설치공사_자은1리 광탄 농로 및 배수로 설치공사-제1차변경" xfId="13758" xr:uid="{00000000-0005-0000-0000-000025070000}"/>
    <cellStyle name="_1.토공-포장_도수로공(개거,집수정)_철정3리 향교골 농로포장_자은1리 광탄 농로 및 배수로 설치공사-제1차변경" xfId="13759" xr:uid="{00000000-0005-0000-0000-000026070000}"/>
    <cellStyle name="_1.토공-포장_도수로공(개거,집수정)_철정3리 향교골 농로포장_천현1리" xfId="13760" xr:uid="{00000000-0005-0000-0000-000027070000}"/>
    <cellStyle name="_1.토공-포장_도수로공(개거,집수정)_철정3리 향교골 농로포장_천현1리_두촌중학교옆 농로포장공사-제1차변경" xfId="13761" xr:uid="{00000000-0005-0000-0000-000028070000}"/>
    <cellStyle name="_1.토공-포장_도수로공(개거,집수정)_철정3리 향교골 농로포장_천현1리_자은1리 광탄 농로 및 배수로 설치공사-제1차변경" xfId="13762" xr:uid="{00000000-0005-0000-0000-000029070000}"/>
    <cellStyle name="_1.토공-포장_도수로공(개거,집수정)_철정3리 향교골 농로포장_천현2리 가리산입구 도수로 설치(현8) - 수정해야함" xfId="13763" xr:uid="{00000000-0005-0000-0000-00002A070000}"/>
    <cellStyle name="_1.토공-포장_도수로공(개거,집수정)_철정3리 향교골 농로포장_천현2리 가리산입구 도수로 설치(현8) - 수정해야함_자은1리 광탄 농로 및 배수로 설치공사-제1차변경" xfId="13764" xr:uid="{00000000-0005-0000-0000-00002B070000}"/>
    <cellStyle name="_1.토공-포장_도수로공(개거,집수정)_토공,포장,배수" xfId="13765" xr:uid="{00000000-0005-0000-0000-00002C070000}"/>
    <cellStyle name="_1.토공-포장_도수로공(개거,집수정)_토공,포장,배수_삼덕원수량" xfId="13766" xr:uid="{00000000-0005-0000-0000-00002D070000}"/>
    <cellStyle name="_1.토공-포장_도수로공(개거,집수정)_토공,포장,배수_수량(금액조정)" xfId="13767" xr:uid="{00000000-0005-0000-0000-00002E070000}"/>
    <cellStyle name="_1.토공-포장_도수로공(개거,집수정)_토공,포장,배수_수량(금액조정)_풍암1리하보도수로수량" xfId="13768" xr:uid="{00000000-0005-0000-0000-00002F070000}"/>
    <cellStyle name="_1.토공-포장_도수로공(개거,집수정)_토공,포장,배수_수량산출" xfId="13769" xr:uid="{00000000-0005-0000-0000-000030070000}"/>
    <cellStyle name="_1.토공-포장_도수로공(개거,집수정)_토공,포장,배수_수량산출(어2)" xfId="13770" xr:uid="{00000000-0005-0000-0000-000031070000}"/>
    <cellStyle name="_1.토공-포장_도수로공(개거,집수정)_토공,포장,배수_수하1리 응달말보 도수로수량" xfId="13771" xr:uid="{00000000-0005-0000-0000-000032070000}"/>
    <cellStyle name="_1.토공-포장_도수로공(개거,집수정)_토공,포장,배수_어2소이금수량" xfId="13772" xr:uid="{00000000-0005-0000-0000-000033070000}"/>
    <cellStyle name="_1.토공-포장_동면 덕치리 새터말 도수로 설치공사" xfId="13773" xr:uid="{00000000-0005-0000-0000-000034070000}"/>
    <cellStyle name="_1.토공-포장_동면 성수리 깃골 도수로 설치공사" xfId="13774" xr:uid="{00000000-0005-0000-0000-000035070000}"/>
    <cellStyle name="_1.토공-포장_동면 성수리 성전 도수로 설치공사" xfId="13775" xr:uid="{00000000-0005-0000-0000-000036070000}"/>
    <cellStyle name="_1.토공-포장_동면 속초1 새보 도수로 설치공사" xfId="13776" xr:uid="{00000000-0005-0000-0000-000037070000}"/>
    <cellStyle name="_1.토공-포장_동면 속초1리 원개울 배수로 설치공사" xfId="13777" xr:uid="{00000000-0005-0000-0000-000038070000}"/>
    <cellStyle name="_1.토공-포장_두촌중학교옆 농로포장공사" xfId="13778" xr:uid="{00000000-0005-0000-0000-000039070000}"/>
    <cellStyle name="_1.토공-포장_문현리 상촌 토공,포장,배수" xfId="13779" xr:uid="{00000000-0005-0000-0000-00003A070000}"/>
    <cellStyle name="_1.토공-포장_문현리 상촌 토공,포장,배수_두촌중학교옆 농로포장공사-제1차변경" xfId="13780" xr:uid="{00000000-0005-0000-0000-00003B070000}"/>
    <cellStyle name="_1.토공-포장_문현리 상촌 토공,포장,배수_역내리 본부락 농로 및 배수로 설치공사(1차 변경)" xfId="13781" xr:uid="{00000000-0005-0000-0000-00003C070000}"/>
    <cellStyle name="_1.토공-포장_문현리 상촌 토공,포장,배수_유치2리 난터골 마을안길 포장공사" xfId="13782" xr:uid="{00000000-0005-0000-0000-00003D070000}"/>
    <cellStyle name="_1.토공-포장_문현리 상촌 토공,포장,배수_자은1리 광탄 농로 및 배수로 설치공사-제1차변경" xfId="13783" xr:uid="{00000000-0005-0000-0000-00003E070000}"/>
    <cellStyle name="_1.토공-포장_문현리 상촌 토공,포장,배수_천현1리 새마을보 천리길사업" xfId="13784" xr:uid="{00000000-0005-0000-0000-00003F070000}"/>
    <cellStyle name="_1.토공-포장_문현리 상촌 토공,포장,배수_천현2리 도로포장공사" xfId="13785" xr:uid="{00000000-0005-0000-0000-000040070000}"/>
    <cellStyle name="_1.토공-포장_문현리 상촌 토공,포장,배수_철정2리 철정보 도수로 교체공사" xfId="13786" xr:uid="{00000000-0005-0000-0000-000041070000}"/>
    <cellStyle name="_1.토공-포장_문현리 상촌 토공,포장,배수_철정2리아호동농로포장-1차변경" xfId="13787" xr:uid="{00000000-0005-0000-0000-000042070000}"/>
    <cellStyle name="_1.토공-포장_문현리 상촌 토공,포장,배수_철정3리 향교골 농로포장" xfId="13788" xr:uid="{00000000-0005-0000-0000-000043070000}"/>
    <cellStyle name="_1.토공-포장_문현리 상촌 토공,포장,배수_철정3리 향교골 농로포장_두촌중학교옆 농로포장공사-제1차변경" xfId="13789" xr:uid="{00000000-0005-0000-0000-000044070000}"/>
    <cellStyle name="_1.토공-포장_문현리 상촌 토공,포장,배수_철정3리 향교골 농로포장_역내리 본부락 농로 및 배수로 설치공사" xfId="13790" xr:uid="{00000000-0005-0000-0000-000045070000}"/>
    <cellStyle name="_1.토공-포장_문현리 상촌 토공,포장,배수_철정3리 향교골 농로포장_역내리 본부락 농로 및 배수로 설치공사(1차 변경)" xfId="13791" xr:uid="{00000000-0005-0000-0000-000046070000}"/>
    <cellStyle name="_1.토공-포장_문현리 상촌 토공,포장,배수_철정3리 향교골 농로포장_원동1리 하촌 회관뒤 석축 설치공사" xfId="13792" xr:uid="{00000000-0005-0000-0000-000047070000}"/>
    <cellStyle name="_1.토공-포장_문현리 상촌 토공,포장,배수_철정3리 향교골 농로포장_원동1리 하촌 회관뒤 석축 설치공사_자은1리 광탄 농로 및 배수로 설치공사-제1차변경" xfId="13793" xr:uid="{00000000-0005-0000-0000-000048070000}"/>
    <cellStyle name="_1.토공-포장_문현리 상촌 토공,포장,배수_철정3리 향교골 농로포장_자은1리 광탄 농로 및 배수로 설치공사-제1차변경" xfId="13794" xr:uid="{00000000-0005-0000-0000-000049070000}"/>
    <cellStyle name="_1.토공-포장_문현리 상촌 토공,포장,배수_철정3리 향교골 농로포장_천현1리" xfId="13795" xr:uid="{00000000-0005-0000-0000-00004A070000}"/>
    <cellStyle name="_1.토공-포장_문현리 상촌 토공,포장,배수_철정3리 향교골 농로포장_천현1리_두촌중학교옆 농로포장공사-제1차변경" xfId="13796" xr:uid="{00000000-0005-0000-0000-00004B070000}"/>
    <cellStyle name="_1.토공-포장_문현리 상촌 토공,포장,배수_철정3리 향교골 농로포장_천현1리_자은1리 광탄 농로 및 배수로 설치공사-제1차변경" xfId="13797" xr:uid="{00000000-0005-0000-0000-00004C070000}"/>
    <cellStyle name="_1.토공-포장_문현리 상촌 토공,포장,배수_철정3리 향교골 농로포장_천현2리 가리산입구 도수로 설치(현8) - 수정해야함" xfId="13798" xr:uid="{00000000-0005-0000-0000-00004D070000}"/>
    <cellStyle name="_1.토공-포장_문현리 상촌 토공,포장,배수_철정3리 향교골 농로포장_천현2리 가리산입구 도수로 설치(현8) - 수정해야함_자은1리 광탄 농로 및 배수로 설치공사-제1차변경" xfId="13799" xr:uid="{00000000-0005-0000-0000-00004E070000}"/>
    <cellStyle name="_1.토공-포장_물걸1리 복동 토공,포장,배수" xfId="13800" xr:uid="{00000000-0005-0000-0000-00004F070000}"/>
    <cellStyle name="_1.토공-포장_물걸1리 복동 토공,포장,배수_두촌중학교옆 농로포장공사-제1차변경" xfId="13801" xr:uid="{00000000-0005-0000-0000-000050070000}"/>
    <cellStyle name="_1.토공-포장_물걸1리 복동 토공,포장,배수_역내리 본부락 농로 및 배수로 설치공사(1차 변경)" xfId="13802" xr:uid="{00000000-0005-0000-0000-000051070000}"/>
    <cellStyle name="_1.토공-포장_물걸1리 복동 토공,포장,배수_유치2리 난터골 마을안길 포장공사" xfId="13803" xr:uid="{00000000-0005-0000-0000-000052070000}"/>
    <cellStyle name="_1.토공-포장_물걸1리 복동 토공,포장,배수_자은1리 광탄 농로 및 배수로 설치공사-제1차변경" xfId="13804" xr:uid="{00000000-0005-0000-0000-000053070000}"/>
    <cellStyle name="_1.토공-포장_물걸1리 복동 토공,포장,배수_천현1리 새마을보 천리길사업" xfId="13805" xr:uid="{00000000-0005-0000-0000-000054070000}"/>
    <cellStyle name="_1.토공-포장_물걸1리 복동 토공,포장,배수_천현2리 도로포장공사" xfId="13806" xr:uid="{00000000-0005-0000-0000-000055070000}"/>
    <cellStyle name="_1.토공-포장_물걸1리 복동 토공,포장,배수_철정2리 철정보 도수로 교체공사" xfId="13807" xr:uid="{00000000-0005-0000-0000-000056070000}"/>
    <cellStyle name="_1.토공-포장_물걸1리 복동 토공,포장,배수_철정2리아호동농로포장-1차변경" xfId="13808" xr:uid="{00000000-0005-0000-0000-000057070000}"/>
    <cellStyle name="_1.토공-포장_물걸2리조상골토공,포장,암거(2.0×1.5),석축" xfId="13809" xr:uid="{00000000-0005-0000-0000-000058070000}"/>
    <cellStyle name="_1.토공-포장_방량리1반내역서-설계변경" xfId="13810" xr:uid="{00000000-0005-0000-0000-000059070000}"/>
    <cellStyle name="_1.토공-포장_삼근암수량" xfId="13811" xr:uid="{00000000-0005-0000-0000-00005A070000}"/>
    <cellStyle name="_1.토공-포장_삼근암수량_검1석장골(수량)" xfId="13812" xr:uid="{00000000-0005-0000-0000-00005B070000}"/>
    <cellStyle name="_1.토공-포장_삼근암수량_삼덕원수량" xfId="13813" xr:uid="{00000000-0005-0000-0000-00005C070000}"/>
    <cellStyle name="_1.토공-포장_삼근암수량_수량(금액조정)" xfId="13814" xr:uid="{00000000-0005-0000-0000-00005D070000}"/>
    <cellStyle name="_1.토공-포장_삼근암수량_수량(금액조정)_풍암1리하보도수로수량" xfId="13815" xr:uid="{00000000-0005-0000-0000-00005E070000}"/>
    <cellStyle name="_1.토공-포장_삼근암수량_수량산출" xfId="13816" xr:uid="{00000000-0005-0000-0000-00005F070000}"/>
    <cellStyle name="_1.토공-포장_삼근암수량_수량산출(어2)" xfId="13817" xr:uid="{00000000-0005-0000-0000-000060070000}"/>
    <cellStyle name="_1.토공-포장_삼근암수량_수하1리 응달말보 도수로수량" xfId="13818" xr:uid="{00000000-0005-0000-0000-000061070000}"/>
    <cellStyle name="_1.토공-포장_삼근암수량_어2소이금수량" xfId="13819" xr:uid="{00000000-0005-0000-0000-000062070000}"/>
    <cellStyle name="_1.토공-포장_삼덕원수량" xfId="13820" xr:uid="{00000000-0005-0000-0000-000063070000}"/>
    <cellStyle name="_1.토공-포장_삼현리 웃말 내역서" xfId="13821" xr:uid="{00000000-0005-0000-0000-000064070000}"/>
    <cellStyle name="_1.토공-포장_삼현리 웃말 수량산출서(토공,포장,배수)" xfId="13822" xr:uid="{00000000-0005-0000-0000-000065070000}"/>
    <cellStyle name="_1.토공-포장_서곡리토공,포장,배수-1차변경" xfId="13823" xr:uid="{00000000-0005-0000-0000-000066070000}"/>
    <cellStyle name="_1.토공-포장_소이금수량" xfId="13824" xr:uid="{00000000-0005-0000-0000-000067070000}"/>
    <cellStyle name="_1.토공-포장_속초1리 배수로 내역서" xfId="13825" xr:uid="{00000000-0005-0000-0000-000068070000}"/>
    <cellStyle name="_1.토공-포장_수2절골수량" xfId="13826" xr:uid="{00000000-0005-0000-0000-000069070000}"/>
    <cellStyle name="_1.토공-포장_수량(수2양수장보도수로)" xfId="13827" xr:uid="{00000000-0005-0000-0000-00006A070000}"/>
    <cellStyle name="_1.토공-포장_수량산출" xfId="13828" xr:uid="{00000000-0005-0000-0000-00006B070000}"/>
    <cellStyle name="_1.토공-포장_수량산출(1안)" xfId="13829" xr:uid="{00000000-0005-0000-0000-00006C070000}"/>
    <cellStyle name="_1.토공-포장_수량산출(경제사업소앞)" xfId="13830" xr:uid="{00000000-0005-0000-0000-00006D070000}"/>
    <cellStyle name="_1.토공-포장_수량산출(수1솔경지뜰)" xfId="13831" xr:uid="{00000000-0005-0000-0000-00006E070000}"/>
    <cellStyle name="_1.토공-포장_수량산출(어2)" xfId="13832" xr:uid="{00000000-0005-0000-0000-00006F070000}"/>
    <cellStyle name="_1.토공-포장_수량산출1" xfId="13833" xr:uid="{00000000-0005-0000-0000-000070070000}"/>
    <cellStyle name="_1.토공-포장_수량산출1_두촌중학교옆 농로포장공사-제1차변경" xfId="13834" xr:uid="{00000000-0005-0000-0000-000071070000}"/>
    <cellStyle name="_1.토공-포장_수량산출1_역내리 본부락 농로 및 배수로 설치공사(1차 변경)" xfId="13835" xr:uid="{00000000-0005-0000-0000-000072070000}"/>
    <cellStyle name="_1.토공-포장_수량산출1_유치2리 난터골 마을안길 포장공사" xfId="13836" xr:uid="{00000000-0005-0000-0000-000073070000}"/>
    <cellStyle name="_1.토공-포장_수량산출1_자은1리 광탄 농로 및 배수로 설치공사-제1차변경" xfId="13837" xr:uid="{00000000-0005-0000-0000-000074070000}"/>
    <cellStyle name="_1.토공-포장_수량산출1_천현1리 새마을보 천리길사업" xfId="13838" xr:uid="{00000000-0005-0000-0000-000075070000}"/>
    <cellStyle name="_1.토공-포장_수량산출1_천현2리 도로포장공사" xfId="13839" xr:uid="{00000000-0005-0000-0000-000076070000}"/>
    <cellStyle name="_1.토공-포장_수량산출1_철정2리 철정보 도수로 교체공사" xfId="13840" xr:uid="{00000000-0005-0000-0000-000077070000}"/>
    <cellStyle name="_1.토공-포장_수량산출1_철정2리아호동농로포장-1차변경" xfId="13841" xr:uid="{00000000-0005-0000-0000-000078070000}"/>
    <cellStyle name="_1.토공-포장_수하1리 응달말보 도수로수량" xfId="13842" xr:uid="{00000000-0005-0000-0000-000079070000}"/>
    <cellStyle name="_1.토공-포장_시동3리경로당앞마을안길포장공사(흄관시공분)" xfId="13843" xr:uid="{00000000-0005-0000-0000-00007A070000}"/>
    <cellStyle name="_1.토공-포장_어2소이금수량" xfId="13844" xr:uid="{00000000-0005-0000-0000-00007B070000}"/>
    <cellStyle name="_1.토공-포장_역내리 본부락 농로 및 배수로 설치공사" xfId="13845" xr:uid="{00000000-0005-0000-0000-00007C070000}"/>
    <cellStyle name="_1.토공-포장_역내리 본부락 농로 및 배수로 설치공사(1차 변경)" xfId="13846" xr:uid="{00000000-0005-0000-0000-00007D070000}"/>
    <cellStyle name="_1.토공-포장_와야2리 망전 토공,포장,배수" xfId="13847" xr:uid="{00000000-0005-0000-0000-00007E070000}"/>
    <cellStyle name="_1.토공-포장_와야2리 망전 토공,포장,배수-1차변경" xfId="13848" xr:uid="{00000000-0005-0000-0000-00007F070000}"/>
    <cellStyle name="_1.토공-포장_월운리3반 내역서" xfId="13849" xr:uid="{00000000-0005-0000-0000-000080070000}"/>
    <cellStyle name="_1.토공-포장_월운리3반 수량산출서(토공,포장,배수)" xfId="13850" xr:uid="{00000000-0005-0000-0000-000081070000}"/>
    <cellStyle name="_1.토공-포장_유치2리 난터골 마을안길 포장공사" xfId="13851" xr:uid="{00000000-0005-0000-0000-000082070000}"/>
    <cellStyle name="_1.토공-포장_음양지골수량" xfId="13852" xr:uid="{00000000-0005-0000-0000-000083070000}"/>
    <cellStyle name="_1.토공-포장_자은1리 광탄 농로 및 배수로 설치공사-제1차변경" xfId="13853" xr:uid="{00000000-0005-0000-0000-000084070000}"/>
    <cellStyle name="_1.토공-포장_자은2리 본부락 농로포장공사(중학교포함)" xfId="13854" xr:uid="{00000000-0005-0000-0000-000085070000}"/>
    <cellStyle name="_1.토공-포장_자은2리 본부락 농로포장공사(중학교포함)_두촌중학교옆 농로포장공사-제1차변경" xfId="13855" xr:uid="{00000000-0005-0000-0000-000086070000}"/>
    <cellStyle name="_1.토공-포장_자은2리 증골-감탄골 농로포장 및 도수로 설치(현6)" xfId="13856" xr:uid="{00000000-0005-0000-0000-000087070000}"/>
    <cellStyle name="_1.토공-포장_좌운2리 외출 수량산출서(토공,포장,배수)" xfId="13857" xr:uid="{00000000-0005-0000-0000-000088070000}"/>
    <cellStyle name="_1.토공-포장_천현1리 경수 석축 및 도수로 설치공사(현5)" xfId="13858" xr:uid="{00000000-0005-0000-0000-000089070000}"/>
    <cellStyle name="_1.토공-포장_천현1리 새말 농로 및 배수로 설치공사" xfId="13859" xr:uid="{00000000-0005-0000-0000-00008A070000}"/>
    <cellStyle name="_1.토공-포장_천현1리 새말 농로 및 배수로 설치공사_두촌중학교옆 농로포장공사-제1차변경" xfId="13860" xr:uid="{00000000-0005-0000-0000-00008B070000}"/>
    <cellStyle name="_1.토공-포장_천현1리 새말 농로 및 배수로 설치공사_자은1리 광탄 농로 및 배수로 설치공사-제1차변경" xfId="13861" xr:uid="{00000000-0005-0000-0000-00008C070000}"/>
    <cellStyle name="_1.토공-포장_철정2리아호동농로포장-1차변경" xfId="13862" xr:uid="{00000000-0005-0000-0000-00008D070000}"/>
    <cellStyle name="_1.토공-포장_철정3리 향교골 농로포장" xfId="13863" xr:uid="{00000000-0005-0000-0000-00008E070000}"/>
    <cellStyle name="_1.토공-포장_철정3리 향교골 농로포장_두촌중학교옆 농로포장공사-제1차변경" xfId="13864" xr:uid="{00000000-0005-0000-0000-00008F070000}"/>
    <cellStyle name="_1.토공-포장_철정3리 향교골 농로포장_역내리 본부락 농로 및 배수로 설치공사" xfId="13865" xr:uid="{00000000-0005-0000-0000-000090070000}"/>
    <cellStyle name="_1.토공-포장_철정3리 향교골 농로포장_역내리 본부락 농로 및 배수로 설치공사(1차 변경)" xfId="13866" xr:uid="{00000000-0005-0000-0000-000091070000}"/>
    <cellStyle name="_1.토공-포장_철정3리 향교골 농로포장_원동1리 하촌 회관뒤 석축 설치공사" xfId="13867" xr:uid="{00000000-0005-0000-0000-000092070000}"/>
    <cellStyle name="_1.토공-포장_철정3리 향교골 농로포장_원동1리 하촌 회관뒤 석축 설치공사_자은1리 광탄 농로 및 배수로 설치공사-제1차변경" xfId="13868" xr:uid="{00000000-0005-0000-0000-000093070000}"/>
    <cellStyle name="_1.토공-포장_철정3리 향교골 농로포장_자은1리 광탄 농로 및 배수로 설치공사-제1차변경" xfId="13869" xr:uid="{00000000-0005-0000-0000-000094070000}"/>
    <cellStyle name="_1.토공-포장_철정3리 향교골 농로포장_천현1리" xfId="13870" xr:uid="{00000000-0005-0000-0000-000095070000}"/>
    <cellStyle name="_1.토공-포장_철정3리 향교골 농로포장_천현1리_두촌중학교옆 농로포장공사-제1차변경" xfId="13871" xr:uid="{00000000-0005-0000-0000-000096070000}"/>
    <cellStyle name="_1.토공-포장_철정3리 향교골 농로포장_천현1리_자은1리 광탄 농로 및 배수로 설치공사-제1차변경" xfId="13872" xr:uid="{00000000-0005-0000-0000-000097070000}"/>
    <cellStyle name="_1.토공-포장_철정3리 향교골 농로포장_천현2리 가리산입구 도수로 설치(현8) - 수정해야함" xfId="13873" xr:uid="{00000000-0005-0000-0000-000098070000}"/>
    <cellStyle name="_1.토공-포장_철정3리 향교골 농로포장_천현2리 가리산입구 도수로 설치(현8) - 수정해야함_자은1리 광탄 농로 및 배수로 설치공사-제1차변경" xfId="13874" xr:uid="{00000000-0005-0000-0000-000099070000}"/>
    <cellStyle name="_1.토공-포장_큰골덧씌우기1.토공-포장(수정)" xfId="13875" xr:uid="{00000000-0005-0000-0000-00009A070000}"/>
    <cellStyle name="_1.토공-포장_큰골덧씌우기1.토공-포장(수정)_두촌중학교옆 농로포장공사-제1차변경" xfId="13876" xr:uid="{00000000-0005-0000-0000-00009B070000}"/>
    <cellStyle name="_1.토공-포장_큰골덧씌우기1.토공-포장(수정)_역내리 본부락 농로 및 배수로 설치공사(1차 변경)" xfId="13877" xr:uid="{00000000-0005-0000-0000-00009C070000}"/>
    <cellStyle name="_1.토공-포장_큰골덧씌우기1.토공-포장(수정)_유치2리 난터골 마을안길 포장공사" xfId="13878" xr:uid="{00000000-0005-0000-0000-00009D070000}"/>
    <cellStyle name="_1.토공-포장_큰골덧씌우기1.토공-포장(수정)_자은1리 광탄 농로 및 배수로 설치공사-제1차변경" xfId="13879" xr:uid="{00000000-0005-0000-0000-00009E070000}"/>
    <cellStyle name="_1.토공-포장_큰골덧씌우기1.토공-포장(수정)_천현1리 새마을보 천리길사업" xfId="13880" xr:uid="{00000000-0005-0000-0000-00009F070000}"/>
    <cellStyle name="_1.토공-포장_큰골덧씌우기1.토공-포장(수정)_천현2리 도로포장공사" xfId="13881" xr:uid="{00000000-0005-0000-0000-0000A0070000}"/>
    <cellStyle name="_1.토공-포장_큰골덧씌우기1.토공-포장(수정)_철정2리 철정보 도수로 교체공사" xfId="13882" xr:uid="{00000000-0005-0000-0000-0000A1070000}"/>
    <cellStyle name="_1.토공-포장_큰골덧씌우기1.토공-포장(수정)_철정2리아호동농로포장-1차변경" xfId="13883" xr:uid="{00000000-0005-0000-0000-0000A2070000}"/>
    <cellStyle name="_1.토공-포장_큰골덧씌우기1.토공-포장(수정)_철정3리 향교골 농로포장" xfId="13884" xr:uid="{00000000-0005-0000-0000-0000A3070000}"/>
    <cellStyle name="_1.토공-포장_큰골덧씌우기1.토공-포장(수정)_철정3리 향교골 농로포장_두촌중학교옆 농로포장공사-제1차변경" xfId="13885" xr:uid="{00000000-0005-0000-0000-0000A4070000}"/>
    <cellStyle name="_1.토공-포장_큰골덧씌우기1.토공-포장(수정)_철정3리 향교골 농로포장_역내리 본부락 농로 및 배수로 설치공사" xfId="13886" xr:uid="{00000000-0005-0000-0000-0000A5070000}"/>
    <cellStyle name="_1.토공-포장_큰골덧씌우기1.토공-포장(수정)_철정3리 향교골 농로포장_역내리 본부락 농로 및 배수로 설치공사(1차 변경)" xfId="13887" xr:uid="{00000000-0005-0000-0000-0000A6070000}"/>
    <cellStyle name="_1.토공-포장_큰골덧씌우기1.토공-포장(수정)_철정3리 향교골 농로포장_원동1리 하촌 회관뒤 석축 설치공사" xfId="13888" xr:uid="{00000000-0005-0000-0000-0000A7070000}"/>
    <cellStyle name="_1.토공-포장_큰골덧씌우기1.토공-포장(수정)_철정3리 향교골 농로포장_원동1리 하촌 회관뒤 석축 설치공사_자은1리 광탄 농로 및 배수로 설치공사-제1차변경" xfId="13889" xr:uid="{00000000-0005-0000-0000-0000A8070000}"/>
    <cellStyle name="_1.토공-포장_큰골덧씌우기1.토공-포장(수정)_철정3리 향교골 농로포장_자은1리 광탄 농로 및 배수로 설치공사-제1차변경" xfId="13890" xr:uid="{00000000-0005-0000-0000-0000A9070000}"/>
    <cellStyle name="_1.토공-포장_큰골덧씌우기1.토공-포장(수정)_철정3리 향교골 농로포장_천현1리" xfId="13891" xr:uid="{00000000-0005-0000-0000-0000AA070000}"/>
    <cellStyle name="_1.토공-포장_큰골덧씌우기1.토공-포장(수정)_철정3리 향교골 농로포장_천현1리_두촌중학교옆 농로포장공사-제1차변경" xfId="13892" xr:uid="{00000000-0005-0000-0000-0000AB070000}"/>
    <cellStyle name="_1.토공-포장_큰골덧씌우기1.토공-포장(수정)_철정3리 향교골 농로포장_천현1리_자은1리 광탄 농로 및 배수로 설치공사-제1차변경" xfId="13893" xr:uid="{00000000-0005-0000-0000-0000AC070000}"/>
    <cellStyle name="_1.토공-포장_큰골덧씌우기1.토공-포장(수정)_철정3리 향교골 농로포장_천현2리 가리산입구 도수로 설치(현8) - 수정해야함" xfId="13894" xr:uid="{00000000-0005-0000-0000-0000AD070000}"/>
    <cellStyle name="_1.토공-포장_큰골덧씌우기1.토공-포장(수정)_철정3리 향교골 농로포장_천현2리 가리산입구 도수로 설치(현8) - 수정해야함_자은1리 광탄 농로 및 배수로 설치공사-제1차변경" xfId="13895" xr:uid="{00000000-0005-0000-0000-0000AE070000}"/>
    <cellStyle name="_1.토공-포장_토공,포장,배수" xfId="13896" xr:uid="{00000000-0005-0000-0000-0000AF070000}"/>
    <cellStyle name="_1.토공-포장_토공,포장,배수_검1석장골(수량)" xfId="13897" xr:uid="{00000000-0005-0000-0000-0000B0070000}"/>
    <cellStyle name="_1.토공-포장_토공,포장,배수_두촌중학교옆 농로포장공사-제1차변경" xfId="13898" xr:uid="{00000000-0005-0000-0000-0000B1070000}"/>
    <cellStyle name="_1.토공-포장_토공,포장,배수_삼덕원수량" xfId="13899" xr:uid="{00000000-0005-0000-0000-0000B2070000}"/>
    <cellStyle name="_1.토공-포장_토공,포장,배수_삼덕원수량_수량산출(어2)" xfId="13900" xr:uid="{00000000-0005-0000-0000-0000B3070000}"/>
    <cellStyle name="_1.토공-포장_토공,포장,배수_삼덕원수량_수하1리 응달말보 도수로수량" xfId="13901" xr:uid="{00000000-0005-0000-0000-0000B4070000}"/>
    <cellStyle name="_1.토공-포장_토공,포장,배수_수량(금액조정)" xfId="13902" xr:uid="{00000000-0005-0000-0000-0000B5070000}"/>
    <cellStyle name="_1.토공-포장_토공,포장,배수_수량(금액조정)_풍암1리하보도수로수량" xfId="13903" xr:uid="{00000000-0005-0000-0000-0000B6070000}"/>
    <cellStyle name="_1.토공-포장_토공,포장,배수_시동3리경로당앞마을안길포장공사(흄관시공분)" xfId="13904" xr:uid="{00000000-0005-0000-0000-0000B7070000}"/>
    <cellStyle name="_1.토공-포장_토공,포장,배수_역내리 본부락 농로 및 배수로 설치공사(1차 변경)" xfId="13905" xr:uid="{00000000-0005-0000-0000-0000B8070000}"/>
    <cellStyle name="_1.토공-포장_토공,포장,배수_유치2리 난터골 마을안길 포장공사" xfId="13906" xr:uid="{00000000-0005-0000-0000-0000B9070000}"/>
    <cellStyle name="_1.토공-포장_토공,포장,배수_자은1리 광탄 농로 및 배수로 설치공사-제1차변경" xfId="13907" xr:uid="{00000000-0005-0000-0000-0000BA070000}"/>
    <cellStyle name="_1.토공-포장_토공,포장,배수_천현1리 새마을보 천리길사업" xfId="13908" xr:uid="{00000000-0005-0000-0000-0000BB070000}"/>
    <cellStyle name="_1.토공-포장_토공,포장,배수_천현2리 도로포장공사" xfId="13909" xr:uid="{00000000-0005-0000-0000-0000BC070000}"/>
    <cellStyle name="_1.토공-포장_토공,포장,배수_철정2리 철정보 도수로 교체공사" xfId="13910" xr:uid="{00000000-0005-0000-0000-0000BD070000}"/>
    <cellStyle name="_1.토공-포장_토공,포장,배수_철정2리아호동농로포장-1차변경" xfId="13911" xr:uid="{00000000-0005-0000-0000-0000BE070000}"/>
    <cellStyle name="_1.토공-포장_토공,포장,배수_토공,포장,배수" xfId="13912" xr:uid="{00000000-0005-0000-0000-0000BF070000}"/>
    <cellStyle name="_1.토공-포장_토공,포장,배수_토공,포장,배수_삼덕원수량" xfId="13913" xr:uid="{00000000-0005-0000-0000-0000C0070000}"/>
    <cellStyle name="_1.토공-포장_토공,포장,배수_토공,포장,배수_수량(금액조정)" xfId="13914" xr:uid="{00000000-0005-0000-0000-0000C1070000}"/>
    <cellStyle name="_1.토공-포장_토공,포장,배수_토공,포장,배수_수량(금액조정)_풍암1리하보도수로수량" xfId="13915" xr:uid="{00000000-0005-0000-0000-0000C2070000}"/>
    <cellStyle name="_1.토공-포장_토공,포장,배수_토공,포장,배수_수량산출" xfId="13916" xr:uid="{00000000-0005-0000-0000-0000C3070000}"/>
    <cellStyle name="_1.토공-포장_토공,포장,배수_토공,포장,배수_수량산출(어2)" xfId="13917" xr:uid="{00000000-0005-0000-0000-0000C4070000}"/>
    <cellStyle name="_1.토공-포장_토공,포장,배수_토공,포장,배수_수하1리 응달말보 도수로수량" xfId="13918" xr:uid="{00000000-0005-0000-0000-0000C5070000}"/>
    <cellStyle name="_1.토공-포장_토공,포장,배수_토공,포장,배수_어2소이금수량" xfId="13919" xr:uid="{00000000-0005-0000-0000-0000C6070000}"/>
    <cellStyle name="_1.토공-포장_토공,포장,배수1" xfId="13920" xr:uid="{00000000-0005-0000-0000-0000C7070000}"/>
    <cellStyle name="_1.토공-포장_토공,포장,배수1_동면 덕치리 새터말 도수로 설치공사" xfId="13921" xr:uid="{00000000-0005-0000-0000-0000C8070000}"/>
    <cellStyle name="_1.토공-포장_토공,포장,배수1_동면 성수리 깃골 도수로 설치공사" xfId="13922" xr:uid="{00000000-0005-0000-0000-0000C9070000}"/>
    <cellStyle name="_1.토공-포장_토공,포장,배수1_동면 성수리 성전 도수로 설치공사" xfId="13923" xr:uid="{00000000-0005-0000-0000-0000CA070000}"/>
    <cellStyle name="_1.토공-포장_토공,포장,배수1_동면 속초1 새보 도수로 설치공사" xfId="13924" xr:uid="{00000000-0005-0000-0000-0000CB070000}"/>
    <cellStyle name="_1.토공-포장_토공,포장,배수1_동면 속초1리 원개울 배수로 설치공사" xfId="13925" xr:uid="{00000000-0005-0000-0000-0000CC070000}"/>
    <cellStyle name="_1.토공-포장_토공,포장,배수1_두촌중학교옆 농로포장공사-제1차변경" xfId="13926" xr:uid="{00000000-0005-0000-0000-0000CD070000}"/>
    <cellStyle name="_1.토공-포장_토공,포장,배수1_시동3리경로당앞마을안길포장공사(흄관시공분)" xfId="13927" xr:uid="{00000000-0005-0000-0000-0000CE070000}"/>
    <cellStyle name="_1.토공-포장_토공,포장,배수1_역내리 본부락 농로 및 배수로 설치공사(1차 변경)" xfId="13928" xr:uid="{00000000-0005-0000-0000-0000CF070000}"/>
    <cellStyle name="_1.토공-포장_토공,포장,배수1_와야2리 마을안길 토공,포장,배수" xfId="13929" xr:uid="{00000000-0005-0000-0000-0000D0070000}"/>
    <cellStyle name="_1.토공-포장_토공,포장,배수1_와야2리 마을안길 토공,포장,배수_방량리1반내역서-설계변경" xfId="13930" xr:uid="{00000000-0005-0000-0000-0000D1070000}"/>
    <cellStyle name="_1.토공-포장_토공,포장,배수1_월운리3반 내역서" xfId="13931" xr:uid="{00000000-0005-0000-0000-0000D2070000}"/>
    <cellStyle name="_1.토공-포장_토공,포장,배수1_유치2리 난터골 마을안길 포장공사" xfId="13932" xr:uid="{00000000-0005-0000-0000-0000D3070000}"/>
    <cellStyle name="_1.토공-포장_토공,포장,배수1_자은1리 광탄 농로 및 배수로 설치공사-제1차변경" xfId="13933" xr:uid="{00000000-0005-0000-0000-0000D4070000}"/>
    <cellStyle name="_1.토공-포장_토공,포장,배수1_천현1리 새마을보 천리길사업" xfId="13934" xr:uid="{00000000-0005-0000-0000-0000D5070000}"/>
    <cellStyle name="_1.토공-포장_토공,포장,배수1_천현2리 도로포장공사" xfId="13935" xr:uid="{00000000-0005-0000-0000-0000D6070000}"/>
    <cellStyle name="_1.토공-포장_토공,포장,배수1_철정2리 철정보 도수로 교체공사" xfId="13936" xr:uid="{00000000-0005-0000-0000-0000D7070000}"/>
    <cellStyle name="_1.토공-포장_토공,포장,배수1_철정2리아호동농로포장-1차변경" xfId="13937" xr:uid="{00000000-0005-0000-0000-0000D8070000}"/>
    <cellStyle name="_1.토공-포장_토공,포장,배수1_철정3리 향교골 농로포장" xfId="13938" xr:uid="{00000000-0005-0000-0000-0000D9070000}"/>
    <cellStyle name="_1.토공-포장_토공,포장,배수1_철정3리 향교골 농로포장_두촌중학교옆 농로포장공사-제1차변경" xfId="13939" xr:uid="{00000000-0005-0000-0000-0000DA070000}"/>
    <cellStyle name="_1.토공-포장_토공,포장,배수1_철정3리 향교골 농로포장_역내리 본부락 농로 및 배수로 설치공사" xfId="13940" xr:uid="{00000000-0005-0000-0000-0000DB070000}"/>
    <cellStyle name="_1.토공-포장_토공,포장,배수1_철정3리 향교골 농로포장_역내리 본부락 농로 및 배수로 설치공사(1차 변경)" xfId="13941" xr:uid="{00000000-0005-0000-0000-0000DC070000}"/>
    <cellStyle name="_1.토공-포장_토공,포장,배수1_철정3리 향교골 농로포장_원동1리 하촌 회관뒤 석축 설치공사" xfId="13942" xr:uid="{00000000-0005-0000-0000-0000DD070000}"/>
    <cellStyle name="_1.토공-포장_토공,포장,배수1_철정3리 향교골 농로포장_원동1리 하촌 회관뒤 석축 설치공사_자은1리 광탄 농로 및 배수로 설치공사-제1차변경" xfId="13943" xr:uid="{00000000-0005-0000-0000-0000DE070000}"/>
    <cellStyle name="_1.토공-포장_토공,포장,배수1_철정3리 향교골 농로포장_자은1리 광탄 농로 및 배수로 설치공사-제1차변경" xfId="13944" xr:uid="{00000000-0005-0000-0000-0000DF070000}"/>
    <cellStyle name="_1.토공-포장_토공,포장,배수1_철정3리 향교골 농로포장_천현1리" xfId="13945" xr:uid="{00000000-0005-0000-0000-0000E0070000}"/>
    <cellStyle name="_1.토공-포장_토공,포장,배수1_철정3리 향교골 농로포장_천현1리_두촌중학교옆 농로포장공사-제1차변경" xfId="13946" xr:uid="{00000000-0005-0000-0000-0000E1070000}"/>
    <cellStyle name="_1.토공-포장_토공,포장,배수1_철정3리 향교골 농로포장_천현1리_자은1리 광탄 농로 및 배수로 설치공사-제1차변경" xfId="13947" xr:uid="{00000000-0005-0000-0000-0000E2070000}"/>
    <cellStyle name="_1.토공-포장_토공,포장,배수1_철정3리 향교골 농로포장_천현2리 가리산입구 도수로 설치(현8) - 수정해야함" xfId="13948" xr:uid="{00000000-0005-0000-0000-0000E3070000}"/>
    <cellStyle name="_1.토공-포장_토공,포장,배수1_철정3리 향교골 농로포장_천현2리 가리산입구 도수로 설치(현8) - 수정해야함_자은1리 광탄 농로 및 배수로 설치공사-제1차변경" xfId="13949" xr:uid="{00000000-0005-0000-0000-0000E4070000}"/>
    <cellStyle name="_1.토공-포장_토공,포장,배수2" xfId="13950" xr:uid="{00000000-0005-0000-0000-0000E5070000}"/>
    <cellStyle name="_1.토공-포장_풍암1리하보도수로수량" xfId="13951" xr:uid="{00000000-0005-0000-0000-0000E6070000}"/>
    <cellStyle name="_1.토공-포장_학수대수량" xfId="13952" xr:uid="{00000000-0005-0000-0000-0000E7070000}"/>
    <cellStyle name="_1.토공-포장_화상대1리 응골 토공,포장,배수" xfId="13953" xr:uid="{00000000-0005-0000-0000-0000E8070000}"/>
    <cellStyle name="_1.토공-포장_화상대2리 연못골 토공,포장,배수" xfId="13954" xr:uid="{00000000-0005-0000-0000-0000E9070000}"/>
    <cellStyle name="_10.역T형옹벽(H=5.0),개거(0.5X0.5)" xfId="13955" xr:uid="{00000000-0005-0000-0000-0000EA070000}"/>
    <cellStyle name="_10-내역서-삼척시가로등(2009)-심" xfId="149" xr:uid="{00000000-0005-0000-0000-0000EB070000}"/>
    <cellStyle name="_10-암거접합" xfId="13956" xr:uid="{00000000-0005-0000-0000-0000EC070000}"/>
    <cellStyle name="_11. 석축" xfId="13957" xr:uid="{00000000-0005-0000-0000-0000ED070000}"/>
    <cellStyle name="_11. 석축_01-자재집계표" xfId="13958" xr:uid="{00000000-0005-0000-0000-0000EE070000}"/>
    <cellStyle name="_11. 석축_01-자재집계표_4.라메르-포장공" xfId="13959" xr:uid="{00000000-0005-0000-0000-0000EF070000}"/>
    <cellStyle name="_11. 석축_01-자재집계표_4.라메르-포장공_4.라메르-포장공" xfId="13960" xr:uid="{00000000-0005-0000-0000-0000F0070000}"/>
    <cellStyle name="_11. 석축_01-자재집계표_5.(1구간)포장공" xfId="13961" xr:uid="{00000000-0005-0000-0000-0000F1070000}"/>
    <cellStyle name="_11. 석축_01-자재집계표_5.(1구간)포장공_4.라메르-포장공" xfId="13962" xr:uid="{00000000-0005-0000-0000-0000F2070000}"/>
    <cellStyle name="_11. 석축_01-자재집계표_5.(1구간)포장공_4.라메르-포장공_4.라메르-포장공" xfId="13963" xr:uid="{00000000-0005-0000-0000-0000F3070000}"/>
    <cellStyle name="_11. 석축_03-배수공" xfId="13964" xr:uid="{00000000-0005-0000-0000-0000F4070000}"/>
    <cellStyle name="_11. 석축_03-배수공_4.라메르-포장공" xfId="13965" xr:uid="{00000000-0005-0000-0000-0000F5070000}"/>
    <cellStyle name="_11. 석축_03-배수공_4.라메르-포장공_4.라메르-포장공" xfId="13966" xr:uid="{00000000-0005-0000-0000-0000F6070000}"/>
    <cellStyle name="_11. 석축_03-배수공_5.(1구간)포장공" xfId="13967" xr:uid="{00000000-0005-0000-0000-0000F7070000}"/>
    <cellStyle name="_11. 석축_03-배수공_5.(1구간)포장공_4.라메르-포장공" xfId="13968" xr:uid="{00000000-0005-0000-0000-0000F8070000}"/>
    <cellStyle name="_11. 석축_03-배수공_5.(1구간)포장공_4.라메르-포장공_4.라메르-포장공" xfId="13969" xr:uid="{00000000-0005-0000-0000-0000F9070000}"/>
    <cellStyle name="_11. 석축_4.라메르-포장공" xfId="13970" xr:uid="{00000000-0005-0000-0000-0000FA070000}"/>
    <cellStyle name="_11. 석축_4.라메르-포장공_4.라메르-포장공" xfId="13971" xr:uid="{00000000-0005-0000-0000-0000FB070000}"/>
    <cellStyle name="_11. 석축_5.(1구간)포장공" xfId="13972" xr:uid="{00000000-0005-0000-0000-0000FC070000}"/>
    <cellStyle name="_11. 석축_5.(1구간)포장공_4.라메르-포장공" xfId="13973" xr:uid="{00000000-0005-0000-0000-0000FD070000}"/>
    <cellStyle name="_11. 석축_5.(1구간)포장공_4.라메르-포장공_4.라메르-포장공" xfId="13974" xr:uid="{00000000-0005-0000-0000-0000FE070000}"/>
    <cellStyle name="_12-암거교차부" xfId="13975" xr:uid="{00000000-0005-0000-0000-0000FF070000}"/>
    <cellStyle name="_13(석축)" xfId="13976" xr:uid="{00000000-0005-0000-0000-000000080000}"/>
    <cellStyle name="_13(석축)_01-자재집계표" xfId="13977" xr:uid="{00000000-0005-0000-0000-000001080000}"/>
    <cellStyle name="_13(석축)_01-자재집계표_4.라메르-포장공" xfId="13978" xr:uid="{00000000-0005-0000-0000-000002080000}"/>
    <cellStyle name="_13(석축)_01-자재집계표_4.라메르-포장공_4.라메르-포장공" xfId="13979" xr:uid="{00000000-0005-0000-0000-000003080000}"/>
    <cellStyle name="_13(석축)_01-자재집계표_5.(1구간)포장공" xfId="13980" xr:uid="{00000000-0005-0000-0000-000004080000}"/>
    <cellStyle name="_13(석축)_01-자재집계표_5.(1구간)포장공_4.라메르-포장공" xfId="13981" xr:uid="{00000000-0005-0000-0000-000005080000}"/>
    <cellStyle name="_13(석축)_01-자재집계표_5.(1구간)포장공_4.라메르-포장공_4.라메르-포장공" xfId="13982" xr:uid="{00000000-0005-0000-0000-000006080000}"/>
    <cellStyle name="_13(석축)_03-배수공" xfId="13983" xr:uid="{00000000-0005-0000-0000-000007080000}"/>
    <cellStyle name="_13(석축)_03-배수공_4.라메르-포장공" xfId="13984" xr:uid="{00000000-0005-0000-0000-000008080000}"/>
    <cellStyle name="_13(석축)_03-배수공_4.라메르-포장공_4.라메르-포장공" xfId="13985" xr:uid="{00000000-0005-0000-0000-000009080000}"/>
    <cellStyle name="_13(석축)_03-배수공_5.(1구간)포장공" xfId="13986" xr:uid="{00000000-0005-0000-0000-00000A080000}"/>
    <cellStyle name="_13(석축)_03-배수공_5.(1구간)포장공_4.라메르-포장공" xfId="13987" xr:uid="{00000000-0005-0000-0000-00000B080000}"/>
    <cellStyle name="_13(석축)_03-배수공_5.(1구간)포장공_4.라메르-포장공_4.라메르-포장공" xfId="13988" xr:uid="{00000000-0005-0000-0000-00000C080000}"/>
    <cellStyle name="_13(석축)_4.라메르-포장공" xfId="13989" xr:uid="{00000000-0005-0000-0000-00000D080000}"/>
    <cellStyle name="_13(석축)_4.라메르-포장공_4.라메르-포장공" xfId="13990" xr:uid="{00000000-0005-0000-0000-00000E080000}"/>
    <cellStyle name="_13(석축)_5.(1구간)포장공" xfId="13991" xr:uid="{00000000-0005-0000-0000-00000F080000}"/>
    <cellStyle name="_13(석축)_5.(1구간)포장공_4.라메르-포장공" xfId="13992" xr:uid="{00000000-0005-0000-0000-000010080000}"/>
    <cellStyle name="_13(석축)_5.(1구간)포장공_4.라메르-포장공_4.라메르-포장공" xfId="13993" xr:uid="{00000000-0005-0000-0000-000011080000}"/>
    <cellStyle name="_15통도수로정비공사" xfId="13994" xr:uid="{00000000-0005-0000-0000-000012080000}"/>
    <cellStyle name="_15통도수로정비공사_구정리내역" xfId="13995" xr:uid="{00000000-0005-0000-0000-000013080000}"/>
    <cellStyle name="_15통도수로정비공사_남양1리내역" xfId="13996" xr:uid="{00000000-0005-0000-0000-000014080000}"/>
    <cellStyle name="_15통도수로정비공사_남양1리내역_구정리내역" xfId="13997" xr:uid="{00000000-0005-0000-0000-000015080000}"/>
    <cellStyle name="_15통도수로정비공사_남양1리내역_본관후면도로내역" xfId="13998" xr:uid="{00000000-0005-0000-0000-000016080000}"/>
    <cellStyle name="_15통도수로정비공사_농경지복구" xfId="13999" xr:uid="{00000000-0005-0000-0000-000017080000}"/>
    <cellStyle name="_15통도수로정비공사_농경지복구_구정리내역" xfId="14000" xr:uid="{00000000-0005-0000-0000-000018080000}"/>
    <cellStyle name="_15통도수로정비공사_농경지복구_본관후면도로내역" xfId="14001" xr:uid="{00000000-0005-0000-0000-000019080000}"/>
    <cellStyle name="_15통도수로정비공사_담장기초내역" xfId="14002" xr:uid="{00000000-0005-0000-0000-00001A080000}"/>
    <cellStyle name="_15통도수로정비공사_담장기초내역_구정리내역" xfId="14003" xr:uid="{00000000-0005-0000-0000-00001B080000}"/>
    <cellStyle name="_15통도수로정비공사_담장기초내역_본관후면도로내역" xfId="14004" xr:uid="{00000000-0005-0000-0000-00001C080000}"/>
    <cellStyle name="_15통도수로정비공사_대기수량" xfId="14005" xr:uid="{00000000-0005-0000-0000-00001D080000}"/>
    <cellStyle name="_15통도수로정비공사_대기수량_구정리내역" xfId="14006" xr:uid="{00000000-0005-0000-0000-00001E080000}"/>
    <cellStyle name="_15통도수로정비공사_대기수량_본관후면도로내역" xfId="14007" xr:uid="{00000000-0005-0000-0000-00001F080000}"/>
    <cellStyle name="_15통도수로정비공사_도직리수량" xfId="14008" xr:uid="{00000000-0005-0000-0000-000020080000}"/>
    <cellStyle name="_15통도수로정비공사_본관후면도로내역" xfId="14009" xr:uid="{00000000-0005-0000-0000-000021080000}"/>
    <cellStyle name="_15통도수로정비공사_수량산출(2공구)" xfId="14010" xr:uid="{00000000-0005-0000-0000-000022080000}"/>
    <cellStyle name="_15통도수로정비공사_수량산출(2공구)_구정리내역" xfId="14011" xr:uid="{00000000-0005-0000-0000-000023080000}"/>
    <cellStyle name="_15통도수로정비공사_수량산출(2공구)_본관후면도로내역" xfId="14012" xr:uid="{00000000-0005-0000-0000-000024080000}"/>
    <cellStyle name="_15-하천-부대공" xfId="14013" xr:uid="{00000000-0005-0000-0000-000025080000}"/>
    <cellStyle name="_17공구" xfId="14014" xr:uid="{00000000-0005-0000-0000-000026080000}"/>
    <cellStyle name="_17공구_동해남부선4공구입찰내역(경남-조달청)" xfId="14015" xr:uid="{00000000-0005-0000-0000-000027080000}"/>
    <cellStyle name="_19.수중보(옹벽포함)" xfId="14016" xr:uid="{00000000-0005-0000-0000-000028080000}"/>
    <cellStyle name="_19.수중보(옹벽포함)_01-자재집계표" xfId="14017" xr:uid="{00000000-0005-0000-0000-000029080000}"/>
    <cellStyle name="_19.수중보(옹벽포함)_01-자재집계표_4.라메르-포장공" xfId="14018" xr:uid="{00000000-0005-0000-0000-00002A080000}"/>
    <cellStyle name="_19.수중보(옹벽포함)_01-자재집계표_4.라메르-포장공_4.라메르-포장공" xfId="14019" xr:uid="{00000000-0005-0000-0000-00002B080000}"/>
    <cellStyle name="_19.수중보(옹벽포함)_01-자재집계표_5.(1구간)포장공" xfId="14020" xr:uid="{00000000-0005-0000-0000-00002C080000}"/>
    <cellStyle name="_19.수중보(옹벽포함)_01-자재집계표_5.(1구간)포장공_4.라메르-포장공" xfId="14021" xr:uid="{00000000-0005-0000-0000-00002D080000}"/>
    <cellStyle name="_19.수중보(옹벽포함)_01-자재집계표_5.(1구간)포장공_4.라메르-포장공_4.라메르-포장공" xfId="14022" xr:uid="{00000000-0005-0000-0000-00002E080000}"/>
    <cellStyle name="_19.수중보(옹벽포함)_03-배수공" xfId="14023" xr:uid="{00000000-0005-0000-0000-00002F080000}"/>
    <cellStyle name="_19.수중보(옹벽포함)_03-배수공_4.라메르-포장공" xfId="14024" xr:uid="{00000000-0005-0000-0000-000030080000}"/>
    <cellStyle name="_19.수중보(옹벽포함)_03-배수공_4.라메르-포장공_4.라메르-포장공" xfId="14025" xr:uid="{00000000-0005-0000-0000-000031080000}"/>
    <cellStyle name="_19.수중보(옹벽포함)_03-배수공_5.(1구간)포장공" xfId="14026" xr:uid="{00000000-0005-0000-0000-000032080000}"/>
    <cellStyle name="_19.수중보(옹벽포함)_03-배수공_5.(1구간)포장공_4.라메르-포장공" xfId="14027" xr:uid="{00000000-0005-0000-0000-000033080000}"/>
    <cellStyle name="_19.수중보(옹벽포함)_03-배수공_5.(1구간)포장공_4.라메르-포장공_4.라메르-포장공" xfId="14028" xr:uid="{00000000-0005-0000-0000-000034080000}"/>
    <cellStyle name="_19.수중보(옹벽포함)_4.라메르-포장공" xfId="14029" xr:uid="{00000000-0005-0000-0000-000035080000}"/>
    <cellStyle name="_19.수중보(옹벽포함)_4.라메르-포장공_4.라메르-포장공" xfId="14030" xr:uid="{00000000-0005-0000-0000-000036080000}"/>
    <cellStyle name="_19.수중보(옹벽포함)_5.(1구간)포장공" xfId="14031" xr:uid="{00000000-0005-0000-0000-000037080000}"/>
    <cellStyle name="_19.수중보(옹벽포함)_5.(1구간)포장공_4.라메르-포장공" xfId="14032" xr:uid="{00000000-0005-0000-0000-000038080000}"/>
    <cellStyle name="_19.수중보(옹벽포함)_5.(1구간)포장공_4.라메르-포장공_4.라메르-포장공" xfId="14033" xr:uid="{00000000-0005-0000-0000-000039080000}"/>
    <cellStyle name="_19공구" xfId="14034" xr:uid="{00000000-0005-0000-0000-00003A080000}"/>
    <cellStyle name="_19공구_동해남부선4공구입찰내역(경남-조달청)" xfId="14035" xr:uid="{00000000-0005-0000-0000-00003B080000}"/>
    <cellStyle name="_1원가계산,2총괄내역서xls" xfId="14036" xr:uid="{00000000-0005-0000-0000-00003C080000}"/>
    <cellStyle name="_1차_착수서류-내역서" xfId="9434" xr:uid="{00000000-0005-0000-0000-00003D080000}"/>
    <cellStyle name="_1-토공" xfId="14037" xr:uid="{00000000-0005-0000-0000-00003E080000}"/>
    <cellStyle name="_2) 교대일반수량" xfId="14038" xr:uid="{00000000-0005-0000-0000-00003F080000}"/>
    <cellStyle name="_2) 교대일반수량_귀운교 총괄 집계표" xfId="14039" xr:uid="{00000000-0005-0000-0000-000040080000}"/>
    <cellStyle name="_2) 교대일반수량_소교량(1)총괄집계표" xfId="14040" xr:uid="{00000000-0005-0000-0000-000041080000}"/>
    <cellStyle name="_2) 교대일반수량2" xfId="14041" xr:uid="{00000000-0005-0000-0000-000042080000}"/>
    <cellStyle name="_2) 교대일반수량2_1) 교대토공수량" xfId="14042" xr:uid="{00000000-0005-0000-0000-000043080000}"/>
    <cellStyle name="_2) 교대일반수량2_1) 교대토공수량_1.여주JCT6교" xfId="14043" xr:uid="{00000000-0005-0000-0000-000044080000}"/>
    <cellStyle name="_2) 교대일반수량2_1) 교대토공수량_1.여주JCT6교_귀운교 총괄 집계표" xfId="14044" xr:uid="{00000000-0005-0000-0000-000045080000}"/>
    <cellStyle name="_2) 교대일반수량2_1) 교대토공수량_1.여주JCT6교_소교량(1)총괄집계표" xfId="14045" xr:uid="{00000000-0005-0000-0000-000046080000}"/>
    <cellStyle name="_2) 교대일반수량2_1) 교대토공수량_2.여주jc7교" xfId="14046" xr:uid="{00000000-0005-0000-0000-000047080000}"/>
    <cellStyle name="_2) 교대일반수량2_1) 교대토공수량_귀운교 총괄 집계표" xfId="14047" xr:uid="{00000000-0005-0000-0000-000048080000}"/>
    <cellStyle name="_2) 교대일반수량2_1) 교대토공수량_소교량(1)총괄집계표" xfId="14048" xr:uid="{00000000-0005-0000-0000-000049080000}"/>
    <cellStyle name="_2) 교대일반수량2_1) 대토공수량" xfId="14049" xr:uid="{00000000-0005-0000-0000-00004A080000}"/>
    <cellStyle name="_2) 교대일반수량2_1) 대토공수량_1.여주JCT6교" xfId="14050" xr:uid="{00000000-0005-0000-0000-00004B080000}"/>
    <cellStyle name="_2) 교대일반수량2_1) 대토공수량_1.여주JCT6교_귀운교 총괄 집계표" xfId="14051" xr:uid="{00000000-0005-0000-0000-00004C080000}"/>
    <cellStyle name="_2) 교대일반수량2_1) 대토공수량_1.여주JCT6교_소교량(1)총괄집계표" xfId="14052" xr:uid="{00000000-0005-0000-0000-00004D080000}"/>
    <cellStyle name="_2) 교대일반수량2_1) 대토공수량_2.여주jc7교" xfId="14053" xr:uid="{00000000-0005-0000-0000-00004E080000}"/>
    <cellStyle name="_2) 교대일반수량2_1) 대토공수량_귀운교 총괄 집계표" xfId="14054" xr:uid="{00000000-0005-0000-0000-00004F080000}"/>
    <cellStyle name="_2) 교대일반수량2_1) 대토공수량_소교량(1)총괄집계표" xfId="14055" xr:uid="{00000000-0005-0000-0000-000050080000}"/>
    <cellStyle name="_2) 교대일반수량2_1.여주JCT6교" xfId="14056" xr:uid="{00000000-0005-0000-0000-000051080000}"/>
    <cellStyle name="_2) 교대일반수량2_1.여주JCT6교_귀운교 총괄 집계표" xfId="14057" xr:uid="{00000000-0005-0000-0000-000052080000}"/>
    <cellStyle name="_2) 교대일반수량2_1.여주JCT6교_소교량(1)총괄집계표" xfId="14058" xr:uid="{00000000-0005-0000-0000-000053080000}"/>
    <cellStyle name="_2) 교대일반수량2_2.여주jc7교" xfId="14059" xr:uid="{00000000-0005-0000-0000-000054080000}"/>
    <cellStyle name="_2) 교대일반수량2_교량총집계" xfId="14060" xr:uid="{00000000-0005-0000-0000-000055080000}"/>
    <cellStyle name="_2) 교대일반수량2_교량총집계_교량총집계" xfId="14061" xr:uid="{00000000-0005-0000-0000-000056080000}"/>
    <cellStyle name="_2) 교대일반수량2_귀운교 총괄 집계표" xfId="14062" xr:uid="{00000000-0005-0000-0000-000057080000}"/>
    <cellStyle name="_2) 교대일반수량2_내부제1교옹벽수량" xfId="14063" xr:uid="{00000000-0005-0000-0000-000058080000}"/>
    <cellStyle name="_2) 교대일반수량2_내부제1교옹벽수량_Book1" xfId="14064" xr:uid="{00000000-0005-0000-0000-000059080000}"/>
    <cellStyle name="_2) 교대일반수량2_내부제1교옹벽수량_내부제1교" xfId="14065" xr:uid="{00000000-0005-0000-0000-00005A080000}"/>
    <cellStyle name="_2) 교대일반수량2_내부제1교옹벽수량_용운교(π형RC라멘)" xfId="14066" xr:uid="{00000000-0005-0000-0000-00005B080000}"/>
    <cellStyle name="_2) 교대일반수량2_사기막교Pier" xfId="14067" xr:uid="{00000000-0005-0000-0000-00005C080000}"/>
    <cellStyle name="_2) 교대일반수량2_사기막교Pier_교량총집계" xfId="14068" xr:uid="{00000000-0005-0000-0000-00005D080000}"/>
    <cellStyle name="_2) 교대일반수량2_사기막교Pier_교량총집계_교량총집계" xfId="14069" xr:uid="{00000000-0005-0000-0000-00005E080000}"/>
    <cellStyle name="_2) 교대일반수량2_사기막교Pier_내부제1교옹벽수량" xfId="14070" xr:uid="{00000000-0005-0000-0000-00005F080000}"/>
    <cellStyle name="_2) 교대일반수량2_사기막교Pier_내부제1교옹벽수량_Book1" xfId="14071" xr:uid="{00000000-0005-0000-0000-000060080000}"/>
    <cellStyle name="_2) 교대일반수량2_사기막교Pier_내부제1교옹벽수량_내부제1교" xfId="14072" xr:uid="{00000000-0005-0000-0000-000061080000}"/>
    <cellStyle name="_2) 교대일반수량2_사기막교Pier_내부제1교옹벽수량_용운교(π형RC라멘)" xfId="14073" xr:uid="{00000000-0005-0000-0000-000062080000}"/>
    <cellStyle name="_2) 교대일반수량2_사기막교각토공" xfId="14074" xr:uid="{00000000-0005-0000-0000-000063080000}"/>
    <cellStyle name="_2) 교대일반수량2_사기막교각토공_교량총집계" xfId="14075" xr:uid="{00000000-0005-0000-0000-000064080000}"/>
    <cellStyle name="_2) 교대일반수량2_사기막교각토공_교량총집계_교량총집계" xfId="14076" xr:uid="{00000000-0005-0000-0000-000065080000}"/>
    <cellStyle name="_2) 교대일반수량2_사기막교각토공_내부제1교옹벽수량" xfId="14077" xr:uid="{00000000-0005-0000-0000-000066080000}"/>
    <cellStyle name="_2) 교대일반수량2_사기막교각토공_내부제1교옹벽수량_Book1" xfId="14078" xr:uid="{00000000-0005-0000-0000-000067080000}"/>
    <cellStyle name="_2) 교대일반수량2_사기막교각토공_내부제1교옹벽수량_내부제1교" xfId="14079" xr:uid="{00000000-0005-0000-0000-000068080000}"/>
    <cellStyle name="_2) 교대일반수량2_사기막교각토공_내부제1교옹벽수량_용운교(π형RC라멘)" xfId="14080" xr:uid="{00000000-0005-0000-0000-000069080000}"/>
    <cellStyle name="_2) 교대일반수량2_소교량(1)총괄집계표" xfId="14081" xr:uid="{00000000-0005-0000-0000-00006A080000}"/>
    <cellStyle name="_2) 교대일반수량2_안동교" xfId="14082" xr:uid="{00000000-0005-0000-0000-00006B080000}"/>
    <cellStyle name="_2) 교대일반수량2_안동교_교량총집계" xfId="14083" xr:uid="{00000000-0005-0000-0000-00006C080000}"/>
    <cellStyle name="_2) 교대일반수량2_안동교_교량총집계_교량총집계" xfId="14084" xr:uid="{00000000-0005-0000-0000-00006D080000}"/>
    <cellStyle name="_2) 교대일반수량2_안동교_내부제1교옹벽수량" xfId="14085" xr:uid="{00000000-0005-0000-0000-00006E080000}"/>
    <cellStyle name="_2) 교대일반수량2_안동교_내부제1교옹벽수량_Book1" xfId="14086" xr:uid="{00000000-0005-0000-0000-00006F080000}"/>
    <cellStyle name="_2) 교대일반수량2_안동교_내부제1교옹벽수량_내부제1교" xfId="14087" xr:uid="{00000000-0005-0000-0000-000070080000}"/>
    <cellStyle name="_2) 교대일반수량2_안동교_내부제1교옹벽수량_용운교(π형RC라멘)" xfId="14088" xr:uid="{00000000-0005-0000-0000-000071080000}"/>
    <cellStyle name="_2) 교대일반수량2_안동교Pier" xfId="14089" xr:uid="{00000000-0005-0000-0000-000072080000}"/>
    <cellStyle name="_2) 교대일반수량2_안동교Pier_교량총집계" xfId="14090" xr:uid="{00000000-0005-0000-0000-000073080000}"/>
    <cellStyle name="_2) 교대일반수량2_안동교Pier_교량총집계_교량총집계" xfId="14091" xr:uid="{00000000-0005-0000-0000-000074080000}"/>
    <cellStyle name="_2) 교대일반수량2_안동교Pier_내부제1교옹벽수량" xfId="14092" xr:uid="{00000000-0005-0000-0000-000075080000}"/>
    <cellStyle name="_2) 교대일반수량2_안동교Pier_내부제1교옹벽수량_Book1" xfId="14093" xr:uid="{00000000-0005-0000-0000-000076080000}"/>
    <cellStyle name="_2) 교대일반수량2_안동교Pier_내부제1교옹벽수량_내부제1교" xfId="14094" xr:uid="{00000000-0005-0000-0000-000077080000}"/>
    <cellStyle name="_2) 교대일반수량2_안동교Pier_내부제1교옹벽수량_용운교(π형RC라멘)" xfId="14095" xr:uid="{00000000-0005-0000-0000-000078080000}"/>
    <cellStyle name="_2) 교대토공수량" xfId="14096" xr:uid="{00000000-0005-0000-0000-000079080000}"/>
    <cellStyle name="_2) 교대토공수량_1) 교대토공수량" xfId="14097" xr:uid="{00000000-0005-0000-0000-00007A080000}"/>
    <cellStyle name="_2) 교대토공수량_1) 교대토공수량_1.여주JCT6교" xfId="14098" xr:uid="{00000000-0005-0000-0000-00007B080000}"/>
    <cellStyle name="_2) 교대토공수량_1) 교대토공수량_1.여주JCT6교_귀운교 총괄 집계표" xfId="14099" xr:uid="{00000000-0005-0000-0000-00007C080000}"/>
    <cellStyle name="_2) 교대토공수량_1) 교대토공수량_1.여주JCT6교_소교량(1)총괄집계표" xfId="14100" xr:uid="{00000000-0005-0000-0000-00007D080000}"/>
    <cellStyle name="_2) 교대토공수량_1) 교대토공수량_2.여주jc7교" xfId="14101" xr:uid="{00000000-0005-0000-0000-00007E080000}"/>
    <cellStyle name="_2) 교대토공수량_1) 교대토공수량_귀운교 총괄 집계표" xfId="14102" xr:uid="{00000000-0005-0000-0000-00007F080000}"/>
    <cellStyle name="_2) 교대토공수량_1) 교대토공수량_소교량(1)총괄집계표" xfId="14103" xr:uid="{00000000-0005-0000-0000-000080080000}"/>
    <cellStyle name="_2) 교대토공수량_1) 대토공수량" xfId="14104" xr:uid="{00000000-0005-0000-0000-000081080000}"/>
    <cellStyle name="_2) 교대토공수량_1) 대토공수량_1.여주JCT6교" xfId="14105" xr:uid="{00000000-0005-0000-0000-000082080000}"/>
    <cellStyle name="_2) 교대토공수량_1) 대토공수량_1.여주JCT6교_귀운교 총괄 집계표" xfId="14106" xr:uid="{00000000-0005-0000-0000-000083080000}"/>
    <cellStyle name="_2) 교대토공수량_1) 대토공수량_1.여주JCT6교_소교량(1)총괄집계표" xfId="14107" xr:uid="{00000000-0005-0000-0000-000084080000}"/>
    <cellStyle name="_2) 교대토공수량_1) 대토공수량_2.여주jc7교" xfId="14108" xr:uid="{00000000-0005-0000-0000-000085080000}"/>
    <cellStyle name="_2) 교대토공수량_1) 대토공수량_귀운교 총괄 집계표" xfId="14109" xr:uid="{00000000-0005-0000-0000-000086080000}"/>
    <cellStyle name="_2) 교대토공수량_1) 대토공수량_소교량(1)총괄집계표" xfId="14110" xr:uid="{00000000-0005-0000-0000-000087080000}"/>
    <cellStyle name="_2) 교대토공수량_1.여주JCT6교" xfId="14111" xr:uid="{00000000-0005-0000-0000-000088080000}"/>
    <cellStyle name="_2) 교대토공수량_1.여주JCT6교_귀운교 총괄 집계표" xfId="14112" xr:uid="{00000000-0005-0000-0000-000089080000}"/>
    <cellStyle name="_2) 교대토공수량_1.여주JCT6교_소교량(1)총괄집계표" xfId="14113" xr:uid="{00000000-0005-0000-0000-00008A080000}"/>
    <cellStyle name="_2) 교대토공수량_2.여주jc7교" xfId="14114" xr:uid="{00000000-0005-0000-0000-00008B080000}"/>
    <cellStyle name="_2) 교대토공수량_귀운교 총괄 집계표" xfId="14115" xr:uid="{00000000-0005-0000-0000-00008C080000}"/>
    <cellStyle name="_2) 교대토공수량_소교량(1)총괄집계표" xfId="14116" xr:uid="{00000000-0005-0000-0000-00008D080000}"/>
    <cellStyle name="_2)문경자연생태사인" xfId="9435" xr:uid="{00000000-0005-0000-0000-00008E080000}"/>
    <cellStyle name="_2,2배수공-반송" xfId="14117" xr:uid="{00000000-0005-0000-0000-00008F080000}"/>
    <cellStyle name="_2,2배수공-반송_토공" xfId="14118" xr:uid="{00000000-0005-0000-0000-000090080000}"/>
    <cellStyle name="_2. 구로구-배수공" xfId="14119" xr:uid="{00000000-0005-0000-0000-000091080000}"/>
    <cellStyle name="_2.괴정(S-3)" xfId="14120" xr:uid="{00000000-0005-0000-0000-000092080000}"/>
    <cellStyle name="_2.배수공" xfId="14121" xr:uid="{00000000-0005-0000-0000-000093080000}"/>
    <cellStyle name="_2.배수공 (version 1)" xfId="14122" xr:uid="{00000000-0005-0000-0000-000094080000}"/>
    <cellStyle name="_2.배수공(직평선)" xfId="14123" xr:uid="{00000000-0005-0000-0000-000095080000}"/>
    <cellStyle name="_2.배수공(직평선)_토공" xfId="14124" xr:uid="{00000000-0005-0000-0000-000096080000}"/>
    <cellStyle name="_2.배수공_1" xfId="14125" xr:uid="{00000000-0005-0000-0000-000097080000}"/>
    <cellStyle name="_2.배수공2" xfId="14126" xr:uid="{00000000-0005-0000-0000-000098080000}"/>
    <cellStyle name="_2.실시설계총괄내역서_vds(loop)_최종_이상훈" xfId="14127" xr:uid="{00000000-0005-0000-0000-000099080000}"/>
    <cellStyle name="_2.실시설계총괄내역서_교통정보수집" xfId="14128" xr:uid="{00000000-0005-0000-0000-00009A080000}"/>
    <cellStyle name="_2.실시설계총괄내역서_신호제어" xfId="14129" xr:uid="{00000000-0005-0000-0000-00009B080000}"/>
    <cellStyle name="_2.여주jc7교" xfId="14130" xr:uid="{00000000-0005-0000-0000-00009C080000}"/>
    <cellStyle name="_2.토공" xfId="2171" xr:uid="{00000000-0005-0000-0000-00009D080000}"/>
    <cellStyle name="_2.통신내역서" xfId="9436" xr:uid="{00000000-0005-0000-0000-00009E080000}"/>
    <cellStyle name="_2.횡배수관" xfId="14131" xr:uid="{00000000-0005-0000-0000-00009F080000}"/>
    <cellStyle name="_2_배수공" xfId="14132" xr:uid="{00000000-0005-0000-0000-0000A0080000}"/>
    <cellStyle name="_2+850" xfId="14133" xr:uid="{00000000-0005-0000-0000-0000A1080000}"/>
    <cellStyle name="_2000하도급(세진)" xfId="9437" xr:uid="{00000000-0005-0000-0000-0000A2080000}"/>
    <cellStyle name="_2000하도급(세진)_1" xfId="9438" xr:uid="{00000000-0005-0000-0000-0000A3080000}"/>
    <cellStyle name="_2000하도급(세진)_2" xfId="9439" xr:uid="{00000000-0005-0000-0000-0000A4080000}"/>
    <cellStyle name="_2000하도급(세진)_2_한밭대학교(1차ES)" xfId="9440" xr:uid="{00000000-0005-0000-0000-0000A5080000}"/>
    <cellStyle name="_2000하도급(세진)_2_한밭대학교(보고서)" xfId="9441" xr:uid="{00000000-0005-0000-0000-0000A6080000}"/>
    <cellStyle name="_2000하도급(세진)_3" xfId="9442" xr:uid="{00000000-0005-0000-0000-0000A7080000}"/>
    <cellStyle name="_2000하도급(세진)_3_Book1" xfId="9443" xr:uid="{00000000-0005-0000-0000-0000A8080000}"/>
    <cellStyle name="_2000하도급(세진)_3_구시중기기초" xfId="9444" xr:uid="{00000000-0005-0000-0000-0000A9080000}"/>
    <cellStyle name="_2000하도급(세진)_3_구시중기기초_적성우회보고서 (version 1)" xfId="9445" xr:uid="{00000000-0005-0000-0000-0000AA080000}"/>
    <cellStyle name="_2000하도급(세진)_3_구시중기기초_점암도로일위" xfId="9446" xr:uid="{00000000-0005-0000-0000-0000AB080000}"/>
    <cellStyle name="_2000하도급(세진)_3_운대간지" xfId="9447" xr:uid="{00000000-0005-0000-0000-0000AC080000}"/>
    <cellStyle name="_2000하도급(세진)_3_장성개천(2)보고서" xfId="9448" xr:uid="{00000000-0005-0000-0000-0000AD080000}"/>
    <cellStyle name="_2000하도급(세진)_3_적성우회도로단가산출" xfId="9449" xr:uid="{00000000-0005-0000-0000-0000AE080000}"/>
    <cellStyle name="_2000하도급(세진)_3_적성우회보고서 (version 1)" xfId="9450" xr:uid="{00000000-0005-0000-0000-0000AF080000}"/>
    <cellStyle name="_2000하도급(세진)_3_점암도로보고서" xfId="9451" xr:uid="{00000000-0005-0000-0000-0000B0080000}"/>
    <cellStyle name="_2000하도급(세진)_3_하천한재보고서" xfId="9452" xr:uid="{00000000-0005-0000-0000-0000B1080000}"/>
    <cellStyle name="_2002결과표1" xfId="14134" xr:uid="{00000000-0005-0000-0000-0000B2080000}"/>
    <cellStyle name="_2002물가변동집계(0205)" xfId="150" xr:uid="{00000000-0005-0000-0000-0000B3080000}"/>
    <cellStyle name="_2006-0926 통신변경내역및산출-영유아steel" xfId="9453" xr:uid="{00000000-0005-0000-0000-0000B4080000}"/>
    <cellStyle name="_2011년도(춘택) 단가산출-춘택꺼" xfId="14135" xr:uid="{00000000-0005-0000-0000-0000B5080000}"/>
    <cellStyle name="_2-04배수관공(신기~석동)" xfId="14136" xr:uid="{00000000-0005-0000-0000-0000B6080000}"/>
    <cellStyle name="_20공구" xfId="14137" xr:uid="{00000000-0005-0000-0000-0000B7080000}"/>
    <cellStyle name="_21 봉림교-교대수량" xfId="2172" xr:uid="{00000000-0005-0000-0000-0000B8080000}"/>
    <cellStyle name="_21 봉림교-교대수량 2" xfId="2173" xr:uid="{00000000-0005-0000-0000-0000B9080000}"/>
    <cellStyle name="_2-1.횡배수관" xfId="14138" xr:uid="{00000000-0005-0000-0000-0000BA080000}"/>
    <cellStyle name="_2-1지구" xfId="14139" xr:uid="{00000000-0005-0000-0000-0000BB080000}"/>
    <cellStyle name="_22-경고테이프" xfId="14140" xr:uid="{00000000-0005-0000-0000-0000BC080000}"/>
    <cellStyle name="_2-33배수-1" xfId="14141" xr:uid="{00000000-0005-0000-0000-0000BD080000}"/>
    <cellStyle name="_2-33배수-1_2.배수공(직평선)" xfId="14142" xr:uid="{00000000-0005-0000-0000-0000BE080000}"/>
    <cellStyle name="_2-33배수-1_2.배수공(직평선)_토공" xfId="14143" xr:uid="{00000000-0005-0000-0000-0000BF080000}"/>
    <cellStyle name="_2-33배수-1_2-33배수-1" xfId="14144" xr:uid="{00000000-0005-0000-0000-0000C0080000}"/>
    <cellStyle name="_2-33배수-1_2-33배수-1_토공" xfId="14145" xr:uid="{00000000-0005-0000-0000-0000C1080000}"/>
    <cellStyle name="_2-33배수-1_토공" xfId="14146" xr:uid="{00000000-0005-0000-0000-0000C2080000}"/>
    <cellStyle name="_2-4.상반기실적부문별요약" xfId="2174" xr:uid="{00000000-0005-0000-0000-0000C3080000}"/>
    <cellStyle name="_2-4.상반기실적부문별요약(표지및목차포함)" xfId="2175" xr:uid="{00000000-0005-0000-0000-0000C4080000}"/>
    <cellStyle name="_2-4.상반기실적부문별요약(표지및목차포함)_1" xfId="2176" xr:uid="{00000000-0005-0000-0000-0000C5080000}"/>
    <cellStyle name="_2-4.상반기실적부문별요약_1" xfId="2177" xr:uid="{00000000-0005-0000-0000-0000C6080000}"/>
    <cellStyle name="_2953-01L" xfId="9454" xr:uid="{00000000-0005-0000-0000-0000C7080000}"/>
    <cellStyle name="_2합류지점수량_0306" xfId="14147" xr:uid="{00000000-0005-0000-0000-0000C8080000}"/>
    <cellStyle name="_2합류지점수량_0306_소학1지구수량산출서" xfId="14148" xr:uid="{00000000-0005-0000-0000-0000C9080000}"/>
    <cellStyle name="_2합류지점수량_0306_소학1지구수량산출서_소학1지구수량산출서" xfId="14149" xr:uid="{00000000-0005-0000-0000-0000CA080000}"/>
    <cellStyle name="_2합류지점수량_0306_소학1지구수량산출서_소학1지구수량산출서_소학1지구수량산출서" xfId="14150" xr:uid="{00000000-0005-0000-0000-0000CB080000}"/>
    <cellStyle name="_2합류지점수량_0306_소학1지구수량산출서_소학1지구수량산출서_소학1지구수량산출서_소학1지구수량산출서" xfId="14151" xr:uid="{00000000-0005-0000-0000-0000CC080000}"/>
    <cellStyle name="_2합류지점수량_0306_소학1지구수량산출서_신복3지구수량산출서" xfId="14152" xr:uid="{00000000-0005-0000-0000-0000CD080000}"/>
    <cellStyle name="_2합류지점수량_0306_신복3지구수량산출서" xfId="14153" xr:uid="{00000000-0005-0000-0000-0000CE080000}"/>
    <cellStyle name="_2합류지점수량_0306_신복3지구수량산출서_신복3지구수량산출서" xfId="14154" xr:uid="{00000000-0005-0000-0000-0000CF080000}"/>
    <cellStyle name="_2회기성(2차년도)-0701" xfId="14155" xr:uid="{00000000-0005-0000-0000-0000D0080000}"/>
    <cellStyle name="_3(석축,con포장)" xfId="14156" xr:uid="{00000000-0005-0000-0000-0000D1080000}"/>
    <cellStyle name="_3(석축,con포장)_01-자재집계표" xfId="14157" xr:uid="{00000000-0005-0000-0000-0000D2080000}"/>
    <cellStyle name="_3(석축,con포장)_01-자재집계표_4.라메르-포장공" xfId="14158" xr:uid="{00000000-0005-0000-0000-0000D3080000}"/>
    <cellStyle name="_3(석축,con포장)_01-자재집계표_4.라메르-포장공_4.라메르-포장공" xfId="14159" xr:uid="{00000000-0005-0000-0000-0000D4080000}"/>
    <cellStyle name="_3(석축,con포장)_01-자재집계표_5.(1구간)포장공" xfId="14160" xr:uid="{00000000-0005-0000-0000-0000D5080000}"/>
    <cellStyle name="_3(석축,con포장)_01-자재집계표_5.(1구간)포장공_4.라메르-포장공" xfId="14161" xr:uid="{00000000-0005-0000-0000-0000D6080000}"/>
    <cellStyle name="_3(석축,con포장)_01-자재집계표_5.(1구간)포장공_4.라메르-포장공_4.라메르-포장공" xfId="14162" xr:uid="{00000000-0005-0000-0000-0000D7080000}"/>
    <cellStyle name="_3(석축,con포장)_03-배수공" xfId="14163" xr:uid="{00000000-0005-0000-0000-0000D8080000}"/>
    <cellStyle name="_3(석축,con포장)_03-배수공_4.라메르-포장공" xfId="14164" xr:uid="{00000000-0005-0000-0000-0000D9080000}"/>
    <cellStyle name="_3(석축,con포장)_03-배수공_4.라메르-포장공_4.라메르-포장공" xfId="14165" xr:uid="{00000000-0005-0000-0000-0000DA080000}"/>
    <cellStyle name="_3(석축,con포장)_03-배수공_5.(1구간)포장공" xfId="14166" xr:uid="{00000000-0005-0000-0000-0000DB080000}"/>
    <cellStyle name="_3(석축,con포장)_03-배수공_5.(1구간)포장공_4.라메르-포장공" xfId="14167" xr:uid="{00000000-0005-0000-0000-0000DC080000}"/>
    <cellStyle name="_3(석축,con포장)_03-배수공_5.(1구간)포장공_4.라메르-포장공_4.라메르-포장공" xfId="14168" xr:uid="{00000000-0005-0000-0000-0000DD080000}"/>
    <cellStyle name="_3(석축,con포장)_4.라메르-포장공" xfId="14169" xr:uid="{00000000-0005-0000-0000-0000DE080000}"/>
    <cellStyle name="_3(석축,con포장)_4.라메르-포장공_4.라메르-포장공" xfId="14170" xr:uid="{00000000-0005-0000-0000-0000DF080000}"/>
    <cellStyle name="_3(석축,con포장)_5.(1구간)포장공" xfId="14171" xr:uid="{00000000-0005-0000-0000-0000E0080000}"/>
    <cellStyle name="_3(석축,con포장)_5.(1구간)포장공_4.라메르-포장공" xfId="14172" xr:uid="{00000000-0005-0000-0000-0000E1080000}"/>
    <cellStyle name="_3(석축,con포장)_5.(1구간)포장공_4.라메르-포장공_4.라메르-포장공" xfId="14173" xr:uid="{00000000-0005-0000-0000-0000E2080000}"/>
    <cellStyle name="_3. 구조물공-홍은동2-2" xfId="14174" xr:uid="{00000000-0005-0000-0000-0000E3080000}"/>
    <cellStyle name="_3.(1구간)-구조물공(암거 1.5x1.0)" xfId="14175" xr:uid="{00000000-0005-0000-0000-0000E4080000}"/>
    <cellStyle name="_3.(2구간)포장공" xfId="14176" xr:uid="{00000000-0005-0000-0000-0000E5080000}"/>
    <cellStyle name="_3.(2구간)포장공_4.라메르-포장공" xfId="14177" xr:uid="{00000000-0005-0000-0000-0000E6080000}"/>
    <cellStyle name="_3.(2구간)포장공_4.라메르-포장공_4.라메르-포장공" xfId="14178" xr:uid="{00000000-0005-0000-0000-0000E7080000}"/>
    <cellStyle name="_3.(2구간)포장공_5.(1구간)포장공" xfId="14179" xr:uid="{00000000-0005-0000-0000-0000E8080000}"/>
    <cellStyle name="_3.(2구간)포장공_5.(1구간)포장공_4.라메르-포장공" xfId="14180" xr:uid="{00000000-0005-0000-0000-0000E9080000}"/>
    <cellStyle name="_3.(2구간)포장공_5.(1구간)포장공_4.라메르-포장공_4.라메르-포장공" xfId="14181" xr:uid="{00000000-0005-0000-0000-0000EA080000}"/>
    <cellStyle name="_3.0 부대공" xfId="12343" xr:uid="{00000000-0005-0000-0000-0000EB080000}"/>
    <cellStyle name="_3.1 제1배수문(1.5×1.5×1련)" xfId="14182" xr:uid="{00000000-0005-0000-0000-0000EC080000}"/>
    <cellStyle name="_3.1제1배수통관(시례우안3제)" xfId="14183" xr:uid="{00000000-0005-0000-0000-0000ED080000}"/>
    <cellStyle name="_3.2 제2배수통관" xfId="14184" xr:uid="{00000000-0005-0000-0000-0000EE080000}"/>
    <cellStyle name="_3.3 제3배수통관" xfId="14185" xr:uid="{00000000-0005-0000-0000-0000EF080000}"/>
    <cellStyle name="_3.관부설공" xfId="2178" xr:uid="{00000000-0005-0000-0000-0000F0080000}"/>
    <cellStyle name="_3.구조물공(시례우안2제)" xfId="14186" xr:uid="{00000000-0005-0000-0000-0000F1080000}"/>
    <cellStyle name="_3.배수공" xfId="9455" xr:uid="{00000000-0005-0000-0000-0000F2080000}"/>
    <cellStyle name="_3.범주성지가속차로-구조물공" xfId="14187" xr:uid="{00000000-0005-0000-0000-0000F3080000}"/>
    <cellStyle name="_3.소방내역서" xfId="9456" xr:uid="{00000000-0005-0000-0000-0000F4080000}"/>
    <cellStyle name="_3.소방내역서(0928)(전체분)" xfId="9457" xr:uid="{00000000-0005-0000-0000-0000F5080000}"/>
    <cellStyle name="_3.오수처리시설공" xfId="2179" xr:uid="{00000000-0005-0000-0000-0000F6080000}"/>
    <cellStyle name="_3.포장공" xfId="14188" xr:uid="{00000000-0005-0000-0000-0000F7080000}"/>
    <cellStyle name="_3.호안공" xfId="14189" xr:uid="{00000000-0005-0000-0000-0000F8080000}"/>
    <cellStyle name="_30820ICG" xfId="9458" xr:uid="{00000000-0005-0000-0000-0000F9080000}"/>
    <cellStyle name="_3-2.토공" xfId="14190" xr:uid="{00000000-0005-0000-0000-0000FA080000}"/>
    <cellStyle name="_3-4.부대공" xfId="14191" xr:uid="{00000000-0005-0000-0000-0000FB080000}"/>
    <cellStyle name="_3공구 석축" xfId="14192" xr:uid="{00000000-0005-0000-0000-0000FC080000}"/>
    <cellStyle name="_4)김해봉황동전기" xfId="9459" xr:uid="{00000000-0005-0000-0000-0000FD080000}"/>
    <cellStyle name="_4)문경정보센터정보HW" xfId="9460" xr:uid="{00000000-0005-0000-0000-0000FE080000}"/>
    <cellStyle name="_4.0 구조물공(Gj-4)" xfId="14193" xr:uid="{00000000-0005-0000-0000-0000FF080000}"/>
    <cellStyle name="_4.단가대비표" xfId="9461" xr:uid="{00000000-0005-0000-0000-000000090000}"/>
    <cellStyle name="_4.부대공" xfId="14194" xr:uid="{00000000-0005-0000-0000-000001090000}"/>
    <cellStyle name="_4.소탄교-상부(PSC)수량" xfId="14195" xr:uid="{00000000-0005-0000-0000-000002090000}"/>
    <cellStyle name="_4.소탄교-상부(PSC)수량_01-소탄교-총괄수량집계표1" xfId="14196" xr:uid="{00000000-0005-0000-0000-000003090000}"/>
    <cellStyle name="_4.소탄교-상부(PSC)수량_01-소탄교-총괄수량집계표1_총괄수량집계표" xfId="14197" xr:uid="{00000000-0005-0000-0000-000004090000}"/>
    <cellStyle name="_4.일위대가표" xfId="9462" xr:uid="{00000000-0005-0000-0000-000005090000}"/>
    <cellStyle name="_4.일위대가표사본" xfId="9463" xr:uid="{00000000-0005-0000-0000-000006090000}"/>
    <cellStyle name="_4.포장공" xfId="14198" xr:uid="{00000000-0005-0000-0000-000007090000}"/>
    <cellStyle name="_4.포장공_0.주요자재집계표" xfId="14199" xr:uid="{00000000-0005-0000-0000-000008090000}"/>
    <cellStyle name="_4.포장공_1.토공" xfId="14200" xr:uid="{00000000-0005-0000-0000-000009090000}"/>
    <cellStyle name="_5.가산2양수장내역서" xfId="2180" xr:uid="{00000000-0005-0000-0000-00000A090000}"/>
    <cellStyle name="_5.구조물공" xfId="12344" xr:uid="{00000000-0005-0000-0000-00000B090000}"/>
    <cellStyle name="_5.포장공" xfId="2181" xr:uid="{00000000-0005-0000-0000-00000C090000}"/>
    <cellStyle name="_5_부대공" xfId="14201" xr:uid="{00000000-0005-0000-0000-00000D090000}"/>
    <cellStyle name="_5_부대공_Book1" xfId="14202" xr:uid="{00000000-0005-0000-0000-00000E090000}"/>
    <cellStyle name="_5_부대공_Book1_04_부대공" xfId="14203" xr:uid="{00000000-0005-0000-0000-00000F090000}"/>
    <cellStyle name="_5_세륜세차시설" xfId="14204" xr:uid="{00000000-0005-0000-0000-000010090000}"/>
    <cellStyle name="_5옹벽공" xfId="14205" xr:uid="{00000000-0005-0000-0000-000011090000}"/>
    <cellStyle name="_5옹벽공_2합류지점수량_0306" xfId="14206" xr:uid="{00000000-0005-0000-0000-000012090000}"/>
    <cellStyle name="_5옹벽공_2합류지점수량_0306_소학1지구수량산출서" xfId="14207" xr:uid="{00000000-0005-0000-0000-000013090000}"/>
    <cellStyle name="_5옹벽공_2합류지점수량_0306_소학1지구수량산출서_소학1지구수량산출서" xfId="14208" xr:uid="{00000000-0005-0000-0000-000014090000}"/>
    <cellStyle name="_5옹벽공_2합류지점수량_0306_소학1지구수량산출서_소학1지구수량산출서_소학1지구수량산출서" xfId="14209" xr:uid="{00000000-0005-0000-0000-000015090000}"/>
    <cellStyle name="_5옹벽공_2합류지점수량_0306_소학1지구수량산출서_소학1지구수량산출서_소학1지구수량산출서_소학1지구수량산출서" xfId="14210" xr:uid="{00000000-0005-0000-0000-000016090000}"/>
    <cellStyle name="_5옹벽공_2합류지점수량_0306_소학1지구수량산출서_신복3지구수량산출서" xfId="14211" xr:uid="{00000000-0005-0000-0000-000017090000}"/>
    <cellStyle name="_5옹벽공_2합류지점수량_0306_신복3지구수량산출서" xfId="14212" xr:uid="{00000000-0005-0000-0000-000018090000}"/>
    <cellStyle name="_5옹벽공_2합류지점수량_0306_신복3지구수량산출서_신복3지구수량산출서" xfId="14213" xr:uid="{00000000-0005-0000-0000-000019090000}"/>
    <cellStyle name="_5옹벽공_삼막천합류" xfId="14214" xr:uid="{00000000-0005-0000-0000-00001A090000}"/>
    <cellStyle name="_5옹벽공_삼막천합류_소학1지구수량산출서" xfId="14215" xr:uid="{00000000-0005-0000-0000-00001B090000}"/>
    <cellStyle name="_5옹벽공_삼막천합류_소학1지구수량산출서_소학1지구수량산출서" xfId="14216" xr:uid="{00000000-0005-0000-0000-00001C090000}"/>
    <cellStyle name="_5옹벽공_삼막천합류_소학1지구수량산출서_소학1지구수량산출서_소학1지구수량산출서" xfId="14217" xr:uid="{00000000-0005-0000-0000-00001D090000}"/>
    <cellStyle name="_5옹벽공_삼막천합류_소학1지구수량산출서_소학1지구수량산출서_소학1지구수량산출서_소학1지구수량산출서" xfId="14218" xr:uid="{00000000-0005-0000-0000-00001E090000}"/>
    <cellStyle name="_5옹벽공_삼막천합류_소학1지구수량산출서_신복3지구수량산출서" xfId="14219" xr:uid="{00000000-0005-0000-0000-00001F090000}"/>
    <cellStyle name="_5옹벽공_삼막천합류_신복3지구수량산출서" xfId="14220" xr:uid="{00000000-0005-0000-0000-000020090000}"/>
    <cellStyle name="_5옹벽공_삼막천합류_신복3지구수량산출서_신복3지구수량산출서" xfId="14221" xr:uid="{00000000-0005-0000-0000-000021090000}"/>
    <cellStyle name="_5옹벽공_삼성천합류" xfId="14222" xr:uid="{00000000-0005-0000-0000-000022090000}"/>
    <cellStyle name="_5옹벽공_삼성천합류_소학1지구수량산출서" xfId="14223" xr:uid="{00000000-0005-0000-0000-000023090000}"/>
    <cellStyle name="_5옹벽공_삼성천합류_소학1지구수량산출서_소학1지구수량산출서" xfId="14224" xr:uid="{00000000-0005-0000-0000-000024090000}"/>
    <cellStyle name="_5옹벽공_삼성천합류_소학1지구수량산출서_소학1지구수량산출서_소학1지구수량산출서" xfId="14225" xr:uid="{00000000-0005-0000-0000-000025090000}"/>
    <cellStyle name="_5옹벽공_삼성천합류_소학1지구수량산출서_소학1지구수량산출서_소학1지구수량산출서_소학1지구수량산출서" xfId="14226" xr:uid="{00000000-0005-0000-0000-000026090000}"/>
    <cellStyle name="_5옹벽공_삼성천합류_소학1지구수량산출서_신복3지구수량산출서" xfId="14227" xr:uid="{00000000-0005-0000-0000-000027090000}"/>
    <cellStyle name="_5옹벽공_삼성천합류_신복3지구수량산출서" xfId="14228" xr:uid="{00000000-0005-0000-0000-000028090000}"/>
    <cellStyle name="_5옹벽공_삼성천합류_신복3지구수량산출서_신복3지구수량산출서" xfId="14229" xr:uid="{00000000-0005-0000-0000-000029090000}"/>
    <cellStyle name="_5옹벽공_소학1지구수량산출서" xfId="14230" xr:uid="{00000000-0005-0000-0000-00002A090000}"/>
    <cellStyle name="_5옹벽공_소학1지구수량산출서_소학1지구수량산출서" xfId="14231" xr:uid="{00000000-0005-0000-0000-00002B090000}"/>
    <cellStyle name="_5옹벽공_소학1지구수량산출서_소학1지구수량산출서_소학1지구수량산출서" xfId="14232" xr:uid="{00000000-0005-0000-0000-00002C090000}"/>
    <cellStyle name="_5옹벽공_소학1지구수량산출서_소학1지구수량산출서_소학1지구수량산출서_소학1지구수량산출서" xfId="14233" xr:uid="{00000000-0005-0000-0000-00002D090000}"/>
    <cellStyle name="_5옹벽공_소학1지구수량산출서_소학1지구수량산출서_소학1지구수량산출서_소학1지구수량산출서_소학1지구수량산출서" xfId="14234" xr:uid="{00000000-0005-0000-0000-00002E090000}"/>
    <cellStyle name="_5옹벽공_소학1지구수량산출서_소학1지구수량산출서_신복3지구수량산출서" xfId="14235" xr:uid="{00000000-0005-0000-0000-00002F090000}"/>
    <cellStyle name="_5옹벽공_소학1지구수량산출서_신복3지구수량산출서" xfId="14236" xr:uid="{00000000-0005-0000-0000-000030090000}"/>
    <cellStyle name="_5옹벽공_소학1지구수량산출서_신복3지구수량산출서_신복3지구수량산출서" xfId="14237" xr:uid="{00000000-0005-0000-0000-000031090000}"/>
    <cellStyle name="_5옹벽공_수량산출서" xfId="14238" xr:uid="{00000000-0005-0000-0000-000032090000}"/>
    <cellStyle name="_5옹벽공_수량산출서(삼막천합류)" xfId="14239" xr:uid="{00000000-0005-0000-0000-000033090000}"/>
    <cellStyle name="_5옹벽공_수량산출서(삼막천합류)_소학1지구수량산출서" xfId="14240" xr:uid="{00000000-0005-0000-0000-000034090000}"/>
    <cellStyle name="_5옹벽공_수량산출서(삼막천합류)_소학1지구수량산출서_소학1지구수량산출서" xfId="14241" xr:uid="{00000000-0005-0000-0000-000035090000}"/>
    <cellStyle name="_5옹벽공_수량산출서(삼막천합류)_소학1지구수량산출서_소학1지구수량산출서_소학1지구수량산출서" xfId="14242" xr:uid="{00000000-0005-0000-0000-000036090000}"/>
    <cellStyle name="_5옹벽공_수량산출서(삼막천합류)_소학1지구수량산출서_소학1지구수량산출서_소학1지구수량산출서_소학1지구수량산출서" xfId="14243" xr:uid="{00000000-0005-0000-0000-000037090000}"/>
    <cellStyle name="_5옹벽공_수량산출서(삼막천합류)_소학1지구수량산출서_신복3지구수량산출서" xfId="14244" xr:uid="{00000000-0005-0000-0000-000038090000}"/>
    <cellStyle name="_5옹벽공_수량산출서(삼막천합류)_신복3지구수량산출서" xfId="14245" xr:uid="{00000000-0005-0000-0000-000039090000}"/>
    <cellStyle name="_5옹벽공_수량산출서(삼막천합류)_신복3지구수량산출서_신복3지구수량산출서" xfId="14246" xr:uid="{00000000-0005-0000-0000-00003A090000}"/>
    <cellStyle name="_5옹벽공_수량산출서(삼성천합류)" xfId="14247" xr:uid="{00000000-0005-0000-0000-00003B090000}"/>
    <cellStyle name="_5옹벽공_수량산출서(삼성천합류)_소학1지구수량산출서" xfId="14248" xr:uid="{00000000-0005-0000-0000-00003C090000}"/>
    <cellStyle name="_5옹벽공_수량산출서(삼성천합류)_소학1지구수량산출서_소학1지구수량산출서" xfId="14249" xr:uid="{00000000-0005-0000-0000-00003D090000}"/>
    <cellStyle name="_5옹벽공_수량산출서(삼성천합류)_소학1지구수량산출서_소학1지구수량산출서_소학1지구수량산출서" xfId="14250" xr:uid="{00000000-0005-0000-0000-00003E090000}"/>
    <cellStyle name="_5옹벽공_수량산출서(삼성천합류)_소학1지구수량산출서_소학1지구수량산출서_소학1지구수량산출서_소학1지구수량산출서" xfId="14251" xr:uid="{00000000-0005-0000-0000-00003F090000}"/>
    <cellStyle name="_5옹벽공_수량산출서(삼성천합류)_소학1지구수량산출서_신복3지구수량산출서" xfId="14252" xr:uid="{00000000-0005-0000-0000-000040090000}"/>
    <cellStyle name="_5옹벽공_수량산출서(삼성천합류)_신복3지구수량산출서" xfId="14253" xr:uid="{00000000-0005-0000-0000-000041090000}"/>
    <cellStyle name="_5옹벽공_수량산출서(삼성천합류)_신복3지구수량산출서_신복3지구수량산출서" xfId="14254" xr:uid="{00000000-0005-0000-0000-000042090000}"/>
    <cellStyle name="_5옹벽공_수량산출서(안양5동계단)" xfId="14255" xr:uid="{00000000-0005-0000-0000-000043090000}"/>
    <cellStyle name="_5옹벽공_수량산출서(안양5동계단)_소학1지구수량산출서" xfId="14256" xr:uid="{00000000-0005-0000-0000-000044090000}"/>
    <cellStyle name="_5옹벽공_수량산출서(안양5동계단)_소학1지구수량산출서_소학1지구수량산출서" xfId="14257" xr:uid="{00000000-0005-0000-0000-000045090000}"/>
    <cellStyle name="_5옹벽공_수량산출서(안양5동계단)_소학1지구수량산출서_소학1지구수량산출서_소학1지구수량산출서" xfId="14258" xr:uid="{00000000-0005-0000-0000-000046090000}"/>
    <cellStyle name="_5옹벽공_수량산출서(안양5동계단)_소학1지구수량산출서_소학1지구수량산출서_소학1지구수량산출서_소학1지구수량산출서" xfId="14259" xr:uid="{00000000-0005-0000-0000-000047090000}"/>
    <cellStyle name="_5옹벽공_수량산출서(안양5동계단)_소학1지구수량산출서_신복3지구수량산출서" xfId="14260" xr:uid="{00000000-0005-0000-0000-000048090000}"/>
    <cellStyle name="_5옹벽공_수량산출서(안양5동계단)_신복3지구수량산출서" xfId="14261" xr:uid="{00000000-0005-0000-0000-000049090000}"/>
    <cellStyle name="_5옹벽공_수량산출서(안양5동계단)_신복3지구수량산출서_신복3지구수량산출서" xfId="14262" xr:uid="{00000000-0005-0000-0000-00004A090000}"/>
    <cellStyle name="_5옹벽공_수량산출서_소학1지구수량산출서" xfId="14263" xr:uid="{00000000-0005-0000-0000-00004B090000}"/>
    <cellStyle name="_5옹벽공_수량산출서_소학1지구수량산출서_소학1지구수량산출서" xfId="14264" xr:uid="{00000000-0005-0000-0000-00004C090000}"/>
    <cellStyle name="_5옹벽공_수량산출서_소학1지구수량산출서_소학1지구수량산출서_소학1지구수량산출서" xfId="14265" xr:uid="{00000000-0005-0000-0000-00004D090000}"/>
    <cellStyle name="_5옹벽공_수량산출서_소학1지구수량산출서_소학1지구수량산출서_소학1지구수량산출서_소학1지구수량산출서" xfId="14266" xr:uid="{00000000-0005-0000-0000-00004E090000}"/>
    <cellStyle name="_5옹벽공_수량산출서_소학1지구수량산출서_신복3지구수량산출서" xfId="14267" xr:uid="{00000000-0005-0000-0000-00004F090000}"/>
    <cellStyle name="_5옹벽공_수량산출서_신복3지구수량산출서" xfId="14268" xr:uid="{00000000-0005-0000-0000-000050090000}"/>
    <cellStyle name="_5옹벽공_수량산출서_신복3지구수량산출서_신복3지구수량산출서" xfId="14269" xr:uid="{00000000-0005-0000-0000-000051090000}"/>
    <cellStyle name="_5옹벽공_신복3지구수량산출서" xfId="14270" xr:uid="{00000000-0005-0000-0000-000052090000}"/>
    <cellStyle name="_6)문경자연생태정보장비" xfId="9464" xr:uid="{00000000-0005-0000-0000-000053090000}"/>
    <cellStyle name="_6)문경정보센터전기(변환)" xfId="9465" xr:uid="{00000000-0005-0000-0000-000054090000}"/>
    <cellStyle name="_6.구로구 부대공" xfId="14271" xr:uid="{00000000-0005-0000-0000-000055090000}"/>
    <cellStyle name="_7.수량산출서" xfId="14272" xr:uid="{00000000-0005-0000-0000-000056090000}"/>
    <cellStyle name="_8)문경자연생태전기(변환)" xfId="9466" xr:uid="{00000000-0005-0000-0000-000057090000}"/>
    <cellStyle name="_8-내역서-삼척시가로등(2009)-도급및관급총금액(하반기)" xfId="151" xr:uid="{00000000-0005-0000-0000-000058090000}"/>
    <cellStyle name="_900_단가산출서" xfId="9467" xr:uid="{00000000-0005-0000-0000-000059090000}"/>
    <cellStyle name="_917-인천문화예술회관(실시설계)-무대기계" xfId="9468" xr:uid="{00000000-0005-0000-0000-00005A090000}"/>
    <cellStyle name="_'99상반기경영개선활동결과(게시용)" xfId="2182" xr:uid="{00000000-0005-0000-0000-00005B090000}"/>
    <cellStyle name="_99하도통보" xfId="9469" xr:uid="{00000000-0005-0000-0000-00005C090000}"/>
    <cellStyle name="_A.TK토목,공사현황(2002-2)-1" xfId="152" xr:uid="{00000000-0005-0000-0000-00005D090000}"/>
    <cellStyle name="_A3.배수공" xfId="2183" xr:uid="{00000000-0005-0000-0000-00005E090000}"/>
    <cellStyle name="_A3.포장공" xfId="2184" xr:uid="{00000000-0005-0000-0000-00005F090000}"/>
    <cellStyle name="_AIR HANDLING UNIT" xfId="9470" xr:uid="{00000000-0005-0000-0000-000060090000}"/>
    <cellStyle name="_AV-1" xfId="9471" xr:uid="{00000000-0005-0000-0000-000061090000}"/>
    <cellStyle name="_B(스)주내-1" xfId="14273" xr:uid="{00000000-0005-0000-0000-000062090000}"/>
    <cellStyle name="_B061214-2대림대기계내역(최종)" xfId="9472" xr:uid="{00000000-0005-0000-0000-000063090000}"/>
    <cellStyle name="_beam재료표" xfId="14274" xr:uid="{00000000-0005-0000-0000-000064090000}"/>
    <cellStyle name="_bm(KGIT연구동)" xfId="9473" xr:uid="{00000000-0005-0000-0000-000065090000}"/>
    <cellStyle name="_BM(문현동)" xfId="9474" xr:uid="{00000000-0005-0000-0000-000066090000}"/>
    <cellStyle name="_BM(태화강)(w100,c100)" xfId="9475" xr:uid="{00000000-0005-0000-0000-000067090000}"/>
    <cellStyle name="_Book1" xfId="9476" xr:uid="{00000000-0005-0000-0000-000068090000}"/>
    <cellStyle name="_Book1 (version 1)" xfId="2185" xr:uid="{00000000-0005-0000-0000-000069090000}"/>
    <cellStyle name="_Book1 2" xfId="9477" xr:uid="{00000000-0005-0000-0000-00006A090000}"/>
    <cellStyle name="_Book1_0.주요자재집계표" xfId="14275" xr:uid="{00000000-0005-0000-0000-00006B090000}"/>
    <cellStyle name="_Book1_01_깨기" xfId="14276" xr:uid="{00000000-0005-0000-0000-00006C090000}"/>
    <cellStyle name="_Book1_01_깨기공(재은)" xfId="14277" xr:uid="{00000000-0005-0000-0000-00006D090000}"/>
    <cellStyle name="_Book1_01_토공(1공구)" xfId="14278" xr:uid="{00000000-0005-0000-0000-00006E090000}"/>
    <cellStyle name="_Book1_01_토공(용암동)" xfId="14279" xr:uid="{00000000-0005-0000-0000-00006F090000}"/>
    <cellStyle name="_Book1_01_토공(진천)" xfId="14280" xr:uid="{00000000-0005-0000-0000-000070090000}"/>
    <cellStyle name="_Book1_03_포장공" xfId="14281" xr:uid="{00000000-0005-0000-0000-000071090000}"/>
    <cellStyle name="_Book1_04_부대공" xfId="14282" xr:uid="{00000000-0005-0000-0000-000072090000}"/>
    <cellStyle name="_Book1_1.토공" xfId="14283" xr:uid="{00000000-0005-0000-0000-000073090000}"/>
    <cellStyle name="_Book1_2.배수공" xfId="14284" xr:uid="{00000000-0005-0000-0000-000074090000}"/>
    <cellStyle name="_Book1_2.배수공 (version 1)" xfId="14285" xr:uid="{00000000-0005-0000-0000-000075090000}"/>
    <cellStyle name="_Book1_2_배수공" xfId="14286" xr:uid="{00000000-0005-0000-0000-000076090000}"/>
    <cellStyle name="_Book1_3.포장공" xfId="14287" xr:uid="{00000000-0005-0000-0000-000077090000}"/>
    <cellStyle name="_Book1_4.부대공" xfId="14288" xr:uid="{00000000-0005-0000-0000-000078090000}"/>
    <cellStyle name="_Book1_Book2" xfId="14289" xr:uid="{00000000-0005-0000-0000-000079090000}"/>
    <cellStyle name="_Book1_깨기공" xfId="14290" xr:uid="{00000000-0005-0000-0000-00007A090000}"/>
    <cellStyle name="_Book2" xfId="14291" xr:uid="{00000000-0005-0000-0000-00007B090000}"/>
    <cellStyle name="_Book2_집계표" xfId="14292" xr:uid="{00000000-0005-0000-0000-00007C090000}"/>
    <cellStyle name="_BOX수량" xfId="14293" xr:uid="{00000000-0005-0000-0000-00007D090000}"/>
    <cellStyle name="_BOX수량산출서" xfId="12345" xr:uid="{00000000-0005-0000-0000-00007E090000}"/>
    <cellStyle name="_BOX수량산출서_01.구조물헐기" xfId="14294" xr:uid="{00000000-0005-0000-0000-00007F090000}"/>
    <cellStyle name="_BOX수량산출서_01.토공" xfId="14295" xr:uid="{00000000-0005-0000-0000-000080090000}"/>
    <cellStyle name="_BOX수량산출서_01.토공(13공구)" xfId="14296" xr:uid="{00000000-0005-0000-0000-000081090000}"/>
    <cellStyle name="_BOX수량산출서_01.토공공" xfId="14297" xr:uid="{00000000-0005-0000-0000-000082090000}"/>
    <cellStyle name="_BOX수량산출서_02.토공" xfId="14298" xr:uid="{00000000-0005-0000-0000-000083090000}"/>
    <cellStyle name="_BOX수량산출서_02.토공(18공구)" xfId="14299" xr:uid="{00000000-0005-0000-0000-000084090000}"/>
    <cellStyle name="_BOX수량산출서_02.토공(7공구)" xfId="14300" xr:uid="{00000000-0005-0000-0000-000085090000}"/>
    <cellStyle name="_BOX수량산출서_02.토공(단구초교~병영교)" xfId="14301" xr:uid="{00000000-0005-0000-0000-000086090000}"/>
    <cellStyle name="_BOX수량산출서_02.헐기" xfId="14302" xr:uid="{00000000-0005-0000-0000-000087090000}"/>
    <cellStyle name="_BOX수량산출서_02-토공(원주천)" xfId="14303" xr:uid="{00000000-0005-0000-0000-000088090000}"/>
    <cellStyle name="_BOX수량산출서_05.포장공(단구초교~병영교)" xfId="14304" xr:uid="{00000000-0005-0000-0000-000089090000}"/>
    <cellStyle name="_BOX수량산출서_구조물헐기" xfId="14305" xr:uid="{00000000-0005-0000-0000-00008A090000}"/>
    <cellStyle name="_BOX수량산출서_토공(12-2공구)" xfId="14306" xr:uid="{00000000-0005-0000-0000-00008B090000}"/>
    <cellStyle name="_BOX수량산출서_폐기물" xfId="14307" xr:uid="{00000000-0005-0000-0000-00008C090000}"/>
    <cellStyle name="_BOX수량산출서_헐기" xfId="14308" xr:uid="{00000000-0005-0000-0000-00008D090000}"/>
    <cellStyle name="_C3.배수공" xfId="2186" xr:uid="{00000000-0005-0000-0000-00008E090000}"/>
    <cellStyle name="_DVM종합내역서(안희진)07_22" xfId="9478" xr:uid="{00000000-0005-0000-0000-00008F090000}"/>
    <cellStyle name="_ESC산출서(5공구)020814기준(cms+품셈상의기계경비)" xfId="153" xr:uid="{00000000-0005-0000-0000-000090090000}"/>
    <cellStyle name="_KBS홀(전동마이크교체)예산안" xfId="9479" xr:uid="{00000000-0005-0000-0000-000091090000}"/>
    <cellStyle name="_laroux" xfId="14309" xr:uid="{00000000-0005-0000-0000-000092090000}"/>
    <cellStyle name="_LW그라우팅(울진금장5)" xfId="14310" xr:uid="{00000000-0005-0000-0000-000093090000}"/>
    <cellStyle name="_NEGS_1화 [0]_nh_x0010_통화 [0]_OCT-Price" xfId="2187" xr:uid="{00000000-0005-0000-0000-000094090000}"/>
    <cellStyle name="_NEGS_1화 [0]_nh_x0010_통화 [0]_OCT-Price 2" xfId="14311" xr:uid="{00000000-0005-0000-0000-000095090000}"/>
    <cellStyle name="_P-(주)효성토건-동면상수도" xfId="14312" xr:uid="{00000000-0005-0000-0000-000096090000}"/>
    <cellStyle name="_port" xfId="9480" xr:uid="{00000000-0005-0000-0000-000097090000}"/>
    <cellStyle name="_PRICE" xfId="2188" xr:uid="{00000000-0005-0000-0000-000098090000}"/>
    <cellStyle name="_PSCBeam-35m " xfId="14313" xr:uid="{00000000-0005-0000-0000-000099090000}"/>
    <cellStyle name="_PSC상부(내맘)" xfId="2189" xr:uid="{00000000-0005-0000-0000-00009A090000}"/>
    <cellStyle name="_PSC상부(내맘) 2" xfId="2190" xr:uid="{00000000-0005-0000-0000-00009B090000}"/>
    <cellStyle name="_PSC상부(내맘)_2.배수공" xfId="2191" xr:uid="{00000000-0005-0000-0000-00009C090000}"/>
    <cellStyle name="_PSC상부(내맘)_2.배수공 2" xfId="2192" xr:uid="{00000000-0005-0000-0000-00009D090000}"/>
    <cellStyle name="_PSC상부(내맘)_2.배수공_01대곳간선" xfId="2193" xr:uid="{00000000-0005-0000-0000-00009E090000}"/>
    <cellStyle name="_PSC상부(내맘)_2.배수공_01대곳간선 2" xfId="2194" xr:uid="{00000000-0005-0000-0000-00009F090000}"/>
    <cellStyle name="_PSC상부(내맘)_2.배수공_01대곳간선_8부대공사" xfId="11123" xr:uid="{00000000-0005-0000-0000-0000A0090000}"/>
    <cellStyle name="_PSC상부(내맘)_2.배수공_1-1방조제" xfId="2195" xr:uid="{00000000-0005-0000-0000-0000A1090000}"/>
    <cellStyle name="_PSC상부(내맘)_2.배수공_1-1방조제 2" xfId="2196" xr:uid="{00000000-0005-0000-0000-0000A2090000}"/>
    <cellStyle name="_PSC상부(내맘)_2.배수공_1-1방조제_8부대공사" xfId="11124" xr:uid="{00000000-0005-0000-0000-0000A3090000}"/>
    <cellStyle name="_PSC상부(내맘)_2.배수공_1-1방조제_적량마을" xfId="2197" xr:uid="{00000000-0005-0000-0000-0000A4090000}"/>
    <cellStyle name="_PSC상부(내맘)_2.배수공_1-1방조제_적량마을 2" xfId="2198" xr:uid="{00000000-0005-0000-0000-0000A5090000}"/>
    <cellStyle name="_PSC상부(내맘)_2.배수공_1-1방조제_적량마을_8부대공사" xfId="11125" xr:uid="{00000000-0005-0000-0000-0000A6090000}"/>
    <cellStyle name="_PSC상부(내맘)_2.배수공_1-1방조제_적량마을_조경공" xfId="2199" xr:uid="{00000000-0005-0000-0000-0000A7090000}"/>
    <cellStyle name="_PSC상부(내맘)_2.배수공_1-1방조제_적량마을_조경공 2" xfId="2200" xr:uid="{00000000-0005-0000-0000-0000A8090000}"/>
    <cellStyle name="_PSC상부(내맘)_2.배수공_1-1방조제_적량마을_조경공_8부대공사" xfId="11126" xr:uid="{00000000-0005-0000-0000-0000A9090000}"/>
    <cellStyle name="_PSC상부(내맘)_2.배수공_1공구" xfId="2201" xr:uid="{00000000-0005-0000-0000-0000AA090000}"/>
    <cellStyle name="_PSC상부(내맘)_2.배수공_1공구 2" xfId="2202" xr:uid="{00000000-0005-0000-0000-0000AB090000}"/>
    <cellStyle name="_PSC상부(내맘)_2.배수공_1공구(원본)" xfId="2203" xr:uid="{00000000-0005-0000-0000-0000AC090000}"/>
    <cellStyle name="_PSC상부(내맘)_2.배수공_1공구(원본) 2" xfId="2204" xr:uid="{00000000-0005-0000-0000-0000AD090000}"/>
    <cellStyle name="_PSC상부(내맘)_2.배수공_1공구(원본)_8부대공사" xfId="11127" xr:uid="{00000000-0005-0000-0000-0000AE090000}"/>
    <cellStyle name="_PSC상부(내맘)_2.배수공_1공구(원본)_적량마을" xfId="2205" xr:uid="{00000000-0005-0000-0000-0000AF090000}"/>
    <cellStyle name="_PSC상부(내맘)_2.배수공_1공구(원본)_적량마을 2" xfId="2206" xr:uid="{00000000-0005-0000-0000-0000B0090000}"/>
    <cellStyle name="_PSC상부(내맘)_2.배수공_1공구(원본)_적량마을_8부대공사" xfId="11128" xr:uid="{00000000-0005-0000-0000-0000B1090000}"/>
    <cellStyle name="_PSC상부(내맘)_2.배수공_1공구(원본)_적량마을_조경공" xfId="2207" xr:uid="{00000000-0005-0000-0000-0000B2090000}"/>
    <cellStyle name="_PSC상부(내맘)_2.배수공_1공구(원본)_적량마을_조경공 2" xfId="2208" xr:uid="{00000000-0005-0000-0000-0000B3090000}"/>
    <cellStyle name="_PSC상부(내맘)_2.배수공_1공구(원본)_적량마을_조경공_8부대공사" xfId="11129" xr:uid="{00000000-0005-0000-0000-0000B4090000}"/>
    <cellStyle name="_PSC상부(내맘)_2.배수공_1공구_8부대공사" xfId="11130" xr:uid="{00000000-0005-0000-0000-0000B5090000}"/>
    <cellStyle name="_PSC상부(내맘)_2.배수공_1공구_적량마을" xfId="2209" xr:uid="{00000000-0005-0000-0000-0000B6090000}"/>
    <cellStyle name="_PSC상부(내맘)_2.배수공_1공구_적량마을 2" xfId="2210" xr:uid="{00000000-0005-0000-0000-0000B7090000}"/>
    <cellStyle name="_PSC상부(내맘)_2.배수공_1공구_적량마을_8부대공사" xfId="11131" xr:uid="{00000000-0005-0000-0000-0000B8090000}"/>
    <cellStyle name="_PSC상부(내맘)_2.배수공_1공구_적량마을_조경공" xfId="2211" xr:uid="{00000000-0005-0000-0000-0000B9090000}"/>
    <cellStyle name="_PSC상부(내맘)_2.배수공_1공구_적량마을_조경공 2" xfId="2212" xr:uid="{00000000-0005-0000-0000-0000BA090000}"/>
    <cellStyle name="_PSC상부(내맘)_2.배수공_1공구_적량마을_조경공_8부대공사" xfId="11132" xr:uid="{00000000-0005-0000-0000-0000BB090000}"/>
    <cellStyle name="_PSC상부(내맘)_2.배수공_1평촌마을" xfId="2213" xr:uid="{00000000-0005-0000-0000-0000BC090000}"/>
    <cellStyle name="_PSC상부(내맘)_2.배수공_1평촌마을 2" xfId="2214" xr:uid="{00000000-0005-0000-0000-0000BD090000}"/>
    <cellStyle name="_PSC상부(내맘)_2.배수공_1평촌마을_4백천천(원본)" xfId="11133" xr:uid="{00000000-0005-0000-0000-0000BE090000}"/>
    <cellStyle name="_PSC상부(내맘)_2.배수공_1평촌마을_4백천천(원본)_8부대공사" xfId="11134" xr:uid="{00000000-0005-0000-0000-0000BF090000}"/>
    <cellStyle name="_PSC상부(내맘)_2.배수공_1평촌마을_8부대공사" xfId="11135" xr:uid="{00000000-0005-0000-0000-0000C0090000}"/>
    <cellStyle name="_PSC상부(내맘)_2.배수공_1평촌마을_고봉15통(안골)(수량)" xfId="2215" xr:uid="{00000000-0005-0000-0000-0000C1090000}"/>
    <cellStyle name="_PSC상부(내맘)_2.배수공_1평촌마을_고봉15통(안골)(수량) 2" xfId="2216" xr:uid="{00000000-0005-0000-0000-0000C2090000}"/>
    <cellStyle name="_PSC상부(내맘)_2.배수공_1평촌마을_고봉15통(안골)(수량)_8부대공사" xfId="11136" xr:uid="{00000000-0005-0000-0000-0000C3090000}"/>
    <cellStyle name="_PSC상부(내맘)_2.배수공_1평촌마을_적량마을" xfId="2217" xr:uid="{00000000-0005-0000-0000-0000C4090000}"/>
    <cellStyle name="_PSC상부(내맘)_2.배수공_1평촌마을_적량마을 2" xfId="2218" xr:uid="{00000000-0005-0000-0000-0000C5090000}"/>
    <cellStyle name="_PSC상부(내맘)_2.배수공_1평촌마을_적량마을_8부대공사" xfId="11137" xr:uid="{00000000-0005-0000-0000-0000C6090000}"/>
    <cellStyle name="_PSC상부(내맘)_2.배수공_1평촌마을_적량마을_조경공" xfId="2219" xr:uid="{00000000-0005-0000-0000-0000C7090000}"/>
    <cellStyle name="_PSC상부(내맘)_2.배수공_1평촌마을_적량마을_조경공 2" xfId="2220" xr:uid="{00000000-0005-0000-0000-0000C8090000}"/>
    <cellStyle name="_PSC상부(내맘)_2.배수공_1평촌마을_적량마을_조경공_8부대공사" xfId="11138" xr:uid="{00000000-0005-0000-0000-0000C9090000}"/>
    <cellStyle name="_PSC상부(내맘)_2.배수공_1평촌마을_접경지역개발(율포리3공구)" xfId="11139" xr:uid="{00000000-0005-0000-0000-0000CA090000}"/>
    <cellStyle name="_PSC상부(내맘)_2.배수공_1평촌마을_접경지역개발(율포리3공구)_8부대공사" xfId="11140" xr:uid="{00000000-0005-0000-0000-0000CB090000}"/>
    <cellStyle name="_PSC상부(내맘)_2.배수공_2-1무고저수지(용수로)" xfId="2221" xr:uid="{00000000-0005-0000-0000-0000CC090000}"/>
    <cellStyle name="_PSC상부(내맘)_2.배수공_2-1무고저수지(용수로) 2" xfId="2222" xr:uid="{00000000-0005-0000-0000-0000CD090000}"/>
    <cellStyle name="_PSC상부(내맘)_2.배수공_2-1무고저수지(용수로)_8부대공사" xfId="11141" xr:uid="{00000000-0005-0000-0000-0000CE090000}"/>
    <cellStyle name="_PSC상부(내맘)_2.배수공_2-1무고저수지(용수로)_조경공" xfId="2223" xr:uid="{00000000-0005-0000-0000-0000CF090000}"/>
    <cellStyle name="_PSC상부(내맘)_2.배수공_2-1무고저수지(용수로)_조경공 2" xfId="2224" xr:uid="{00000000-0005-0000-0000-0000D0090000}"/>
    <cellStyle name="_PSC상부(내맘)_2.배수공_2-1무고저수지(용수로)_조경공_8부대공사" xfId="11142" xr:uid="{00000000-0005-0000-0000-0000D1090000}"/>
    <cellStyle name="_PSC상부(내맘)_2.배수공_2-1신천저수지" xfId="2225" xr:uid="{00000000-0005-0000-0000-0000D2090000}"/>
    <cellStyle name="_PSC상부(내맘)_2.배수공_2-1신천저수지 2" xfId="2226" xr:uid="{00000000-0005-0000-0000-0000D3090000}"/>
    <cellStyle name="_PSC상부(내맘)_2.배수공_2-1신천저수지_8부대공사" xfId="11143" xr:uid="{00000000-0005-0000-0000-0000D4090000}"/>
    <cellStyle name="_PSC상부(내맘)_2.배수공_2-1신천저수지_적량마을" xfId="2227" xr:uid="{00000000-0005-0000-0000-0000D5090000}"/>
    <cellStyle name="_PSC상부(내맘)_2.배수공_2-1신천저수지_적량마을 2" xfId="2228" xr:uid="{00000000-0005-0000-0000-0000D6090000}"/>
    <cellStyle name="_PSC상부(내맘)_2.배수공_2-1신천저수지_적량마을_8부대공사" xfId="11144" xr:uid="{00000000-0005-0000-0000-0000D7090000}"/>
    <cellStyle name="_PSC상부(내맘)_2.배수공_2-1신천저수지_적량마을_조경공" xfId="2229" xr:uid="{00000000-0005-0000-0000-0000D8090000}"/>
    <cellStyle name="_PSC상부(내맘)_2.배수공_2-1신천저수지_적량마을_조경공 2" xfId="2230" xr:uid="{00000000-0005-0000-0000-0000D9090000}"/>
    <cellStyle name="_PSC상부(내맘)_2.배수공_2-1신천저수지_적량마을_조경공_8부대공사" xfId="11145" xr:uid="{00000000-0005-0000-0000-0000DA090000}"/>
    <cellStyle name="_PSC상부(내맘)_2.배수공_2공구" xfId="2231" xr:uid="{00000000-0005-0000-0000-0000DB090000}"/>
    <cellStyle name="_PSC상부(내맘)_2.배수공_2공구 2" xfId="2232" xr:uid="{00000000-0005-0000-0000-0000DC090000}"/>
    <cellStyle name="_PSC상부(내맘)_2.배수공_2공구(원본)" xfId="2233" xr:uid="{00000000-0005-0000-0000-0000DD090000}"/>
    <cellStyle name="_PSC상부(내맘)_2.배수공_2공구(원본) 2" xfId="2234" xr:uid="{00000000-0005-0000-0000-0000DE090000}"/>
    <cellStyle name="_PSC상부(내맘)_2.배수공_2공구(원본)_8부대공사" xfId="11146" xr:uid="{00000000-0005-0000-0000-0000DF090000}"/>
    <cellStyle name="_PSC상부(내맘)_2.배수공_2공구(원본)_적량마을" xfId="2235" xr:uid="{00000000-0005-0000-0000-0000E0090000}"/>
    <cellStyle name="_PSC상부(내맘)_2.배수공_2공구(원본)_적량마을 2" xfId="2236" xr:uid="{00000000-0005-0000-0000-0000E1090000}"/>
    <cellStyle name="_PSC상부(내맘)_2.배수공_2공구(원본)_적량마을_8부대공사" xfId="11147" xr:uid="{00000000-0005-0000-0000-0000E2090000}"/>
    <cellStyle name="_PSC상부(내맘)_2.배수공_2공구(원본)_적량마을_조경공" xfId="2237" xr:uid="{00000000-0005-0000-0000-0000E3090000}"/>
    <cellStyle name="_PSC상부(내맘)_2.배수공_2공구(원본)_적량마을_조경공 2" xfId="2238" xr:uid="{00000000-0005-0000-0000-0000E4090000}"/>
    <cellStyle name="_PSC상부(내맘)_2.배수공_2공구(원본)_적량마을_조경공_8부대공사" xfId="11148" xr:uid="{00000000-0005-0000-0000-0000E5090000}"/>
    <cellStyle name="_PSC상부(내맘)_2.배수공_2공구_8부대공사" xfId="11149" xr:uid="{00000000-0005-0000-0000-0000E6090000}"/>
    <cellStyle name="_PSC상부(내맘)_2.배수공_2공구_적량마을" xfId="2239" xr:uid="{00000000-0005-0000-0000-0000E7090000}"/>
    <cellStyle name="_PSC상부(내맘)_2.배수공_2공구_적량마을 2" xfId="2240" xr:uid="{00000000-0005-0000-0000-0000E8090000}"/>
    <cellStyle name="_PSC상부(내맘)_2.배수공_2공구_적량마을_8부대공사" xfId="11150" xr:uid="{00000000-0005-0000-0000-0000E9090000}"/>
    <cellStyle name="_PSC상부(내맘)_2.배수공_2공구_적량마을_조경공" xfId="2241" xr:uid="{00000000-0005-0000-0000-0000EA090000}"/>
    <cellStyle name="_PSC상부(내맘)_2.배수공_2공구_적량마을_조경공 2" xfId="2242" xr:uid="{00000000-0005-0000-0000-0000EB090000}"/>
    <cellStyle name="_PSC상부(내맘)_2.배수공_2공구_적량마을_조경공_8부대공사" xfId="11151" xr:uid="{00000000-0005-0000-0000-0000EC090000}"/>
    <cellStyle name="_PSC상부(내맘)_2.배수공_3-1평촌마을" xfId="2243" xr:uid="{00000000-0005-0000-0000-0000ED090000}"/>
    <cellStyle name="_PSC상부(내맘)_2.배수공_3-1평촌마을 2" xfId="2244" xr:uid="{00000000-0005-0000-0000-0000EE090000}"/>
    <cellStyle name="_PSC상부(내맘)_2.배수공_3-1평촌마을_8부대공사" xfId="11152" xr:uid="{00000000-0005-0000-0000-0000EF090000}"/>
    <cellStyle name="_PSC상부(내맘)_2.배수공_3-2평촌마을" xfId="2245" xr:uid="{00000000-0005-0000-0000-0000F0090000}"/>
    <cellStyle name="_PSC상부(내맘)_2.배수공_3-2평촌마을 2" xfId="2246" xr:uid="{00000000-0005-0000-0000-0000F1090000}"/>
    <cellStyle name="_PSC상부(내맘)_2.배수공_3-2평촌마을_8부대공사" xfId="11153" xr:uid="{00000000-0005-0000-0000-0000F2090000}"/>
    <cellStyle name="_PSC상부(내맘)_2.배수공_3-2평촌마을_적량마을" xfId="2247" xr:uid="{00000000-0005-0000-0000-0000F3090000}"/>
    <cellStyle name="_PSC상부(내맘)_2.배수공_3-2평촌마을_적량마을 2" xfId="2248" xr:uid="{00000000-0005-0000-0000-0000F4090000}"/>
    <cellStyle name="_PSC상부(내맘)_2.배수공_3-2평촌마을_적량마을_8부대공사" xfId="11154" xr:uid="{00000000-0005-0000-0000-0000F5090000}"/>
    <cellStyle name="_PSC상부(내맘)_2.배수공_3-2평촌마을_적량마을_조경공" xfId="2249" xr:uid="{00000000-0005-0000-0000-0000F6090000}"/>
    <cellStyle name="_PSC상부(내맘)_2.배수공_3-2평촌마을_적량마을_조경공 2" xfId="2250" xr:uid="{00000000-0005-0000-0000-0000F7090000}"/>
    <cellStyle name="_PSC상부(내맘)_2.배수공_3-2평촌마을_적량마을_조경공_8부대공사" xfId="11155" xr:uid="{00000000-0005-0000-0000-0000F8090000}"/>
    <cellStyle name="_PSC상부(내맘)_2.배수공_4백천천" xfId="2251" xr:uid="{00000000-0005-0000-0000-0000F9090000}"/>
    <cellStyle name="_PSC상부(내맘)_2.배수공_4백천천 2" xfId="2252" xr:uid="{00000000-0005-0000-0000-0000FA090000}"/>
    <cellStyle name="_PSC상부(내맘)_2.배수공_4백천천(원본)" xfId="11156" xr:uid="{00000000-0005-0000-0000-0000FB090000}"/>
    <cellStyle name="_PSC상부(내맘)_2.배수공_4백천천(원본)_8부대공사" xfId="11157" xr:uid="{00000000-0005-0000-0000-0000FC090000}"/>
    <cellStyle name="_PSC상부(내맘)_2.배수공_4백천천_8부대공사" xfId="11158" xr:uid="{00000000-0005-0000-0000-0000FD090000}"/>
    <cellStyle name="_PSC상부(내맘)_2.배수공_4백천천_적량마을" xfId="2253" xr:uid="{00000000-0005-0000-0000-0000FE090000}"/>
    <cellStyle name="_PSC상부(내맘)_2.배수공_4백천천_적량마을 2" xfId="2254" xr:uid="{00000000-0005-0000-0000-0000FF090000}"/>
    <cellStyle name="_PSC상부(내맘)_2.배수공_4백천천_적량마을_8부대공사" xfId="11159" xr:uid="{00000000-0005-0000-0000-0000000A0000}"/>
    <cellStyle name="_PSC상부(내맘)_2.배수공_4백천천_적량마을_조경공" xfId="2255" xr:uid="{00000000-0005-0000-0000-0000010A0000}"/>
    <cellStyle name="_PSC상부(내맘)_2.배수공_4백천천_적량마을_조경공 2" xfId="2256" xr:uid="{00000000-0005-0000-0000-0000020A0000}"/>
    <cellStyle name="_PSC상부(내맘)_2.배수공_4백천천_적량마을_조경공_8부대공사" xfId="11160" xr:uid="{00000000-0005-0000-0000-0000030A0000}"/>
    <cellStyle name="_PSC상부(내맘)_2.배수공_8부대공사" xfId="11161" xr:uid="{00000000-0005-0000-0000-0000040A0000}"/>
    <cellStyle name="_PSC상부(내맘)_2.배수공_개거연장조서" xfId="2257" xr:uid="{00000000-0005-0000-0000-0000050A0000}"/>
    <cellStyle name="_PSC상부(내맘)_2.배수공_개거연장조서 2" xfId="2258" xr:uid="{00000000-0005-0000-0000-0000060A0000}"/>
    <cellStyle name="_PSC상부(내맘)_2.배수공_개거연장조서_8부대공사" xfId="11162" xr:uid="{00000000-0005-0000-0000-0000070A0000}"/>
    <cellStyle name="_PSC상부(내맘)_2.배수공_고봉15통(안골)(수량)" xfId="2259" xr:uid="{00000000-0005-0000-0000-0000080A0000}"/>
    <cellStyle name="_PSC상부(내맘)_2.배수공_고봉15통(안골)(수량) 2" xfId="2260" xr:uid="{00000000-0005-0000-0000-0000090A0000}"/>
    <cellStyle name="_PSC상부(내맘)_2.배수공_고봉15통(안골)(수량)_8부대공사" xfId="11163" xr:uid="{00000000-0005-0000-0000-00000A0A0000}"/>
    <cellStyle name="_PSC상부(내맘)_2.배수공_고봉1통(2통삭제)" xfId="2261" xr:uid="{00000000-0005-0000-0000-00000B0A0000}"/>
    <cellStyle name="_PSC상부(내맘)_2.배수공_고봉1통(2통삭제) 2" xfId="2262" xr:uid="{00000000-0005-0000-0000-00000C0A0000}"/>
    <cellStyle name="_PSC상부(내맘)_2.배수공_고봉1통(2통삭제)_8부대공사" xfId="11164" xr:uid="{00000000-0005-0000-0000-00000D0A0000}"/>
    <cellStyle name="_PSC상부(내맘)_2.배수공_관기초(반)" xfId="2263" xr:uid="{00000000-0005-0000-0000-00000E0A0000}"/>
    <cellStyle name="_PSC상부(내맘)_2.배수공_관기초(반) 2" xfId="2264" xr:uid="{00000000-0005-0000-0000-00000F0A0000}"/>
    <cellStyle name="_PSC상부(내맘)_2.배수공_관기초(반)_8부대공사" xfId="11165" xr:uid="{00000000-0005-0000-0000-0000100A0000}"/>
    <cellStyle name="_PSC상부(내맘)_2.배수공_관기초(반)_적량마을" xfId="2265" xr:uid="{00000000-0005-0000-0000-0000110A0000}"/>
    <cellStyle name="_PSC상부(내맘)_2.배수공_관기초(반)_적량마을 2" xfId="2266" xr:uid="{00000000-0005-0000-0000-0000120A0000}"/>
    <cellStyle name="_PSC상부(내맘)_2.배수공_관기초(반)_적량마을_8부대공사" xfId="11166" xr:uid="{00000000-0005-0000-0000-0000130A0000}"/>
    <cellStyle name="_PSC상부(내맘)_2.배수공_관기초(반)_적량마을_조경공" xfId="2267" xr:uid="{00000000-0005-0000-0000-0000140A0000}"/>
    <cellStyle name="_PSC상부(내맘)_2.배수공_관기초(반)_적량마을_조경공 2" xfId="2268" xr:uid="{00000000-0005-0000-0000-0000150A0000}"/>
    <cellStyle name="_PSC상부(내맘)_2.배수공_관기초(반)_적량마을_조경공_8부대공사" xfId="11167" xr:uid="{00000000-0005-0000-0000-0000160A0000}"/>
    <cellStyle name="_PSC상부(내맘)_2.배수공_단항선(1공구)" xfId="2269" xr:uid="{00000000-0005-0000-0000-0000170A0000}"/>
    <cellStyle name="_PSC상부(내맘)_2.배수공_단항선(1공구) 2" xfId="2270" xr:uid="{00000000-0005-0000-0000-0000180A0000}"/>
    <cellStyle name="_PSC상부(내맘)_2.배수공_단항선(1공구)_8부대공사" xfId="11168" xr:uid="{00000000-0005-0000-0000-0000190A0000}"/>
    <cellStyle name="_PSC상부(내맘)_2.배수공_단항선(1공구)_적량마을" xfId="2271" xr:uid="{00000000-0005-0000-0000-00001A0A0000}"/>
    <cellStyle name="_PSC상부(내맘)_2.배수공_단항선(1공구)_적량마을 2" xfId="2272" xr:uid="{00000000-0005-0000-0000-00001B0A0000}"/>
    <cellStyle name="_PSC상부(내맘)_2.배수공_단항선(1공구)_적량마을_8부대공사" xfId="11169" xr:uid="{00000000-0005-0000-0000-00001C0A0000}"/>
    <cellStyle name="_PSC상부(내맘)_2.배수공_단항선(1공구)_적량마을_조경공" xfId="2273" xr:uid="{00000000-0005-0000-0000-00001D0A0000}"/>
    <cellStyle name="_PSC상부(내맘)_2.배수공_단항선(1공구)_적량마을_조경공 2" xfId="2274" xr:uid="{00000000-0005-0000-0000-00001E0A0000}"/>
    <cellStyle name="_PSC상부(내맘)_2.배수공_단항선(1공구)_적량마을_조경공_8부대공사" xfId="11170" xr:uid="{00000000-0005-0000-0000-00001F0A0000}"/>
    <cellStyle name="_PSC상부(내맘)_2.배수공_동부선(배수공)" xfId="2275" xr:uid="{00000000-0005-0000-0000-0000200A0000}"/>
    <cellStyle name="_PSC상부(내맘)_2.배수공_동부선(배수공) 2" xfId="2276" xr:uid="{00000000-0005-0000-0000-0000210A0000}"/>
    <cellStyle name="_PSC상부(내맘)_2.배수공_동부선(배수공)_8부대공사" xfId="11171" xr:uid="{00000000-0005-0000-0000-0000220A0000}"/>
    <cellStyle name="_PSC상부(내맘)_2.배수공_동부선(배수공)_적량마을" xfId="2277" xr:uid="{00000000-0005-0000-0000-0000230A0000}"/>
    <cellStyle name="_PSC상부(내맘)_2.배수공_동부선(배수공)_적량마을 2" xfId="2278" xr:uid="{00000000-0005-0000-0000-0000240A0000}"/>
    <cellStyle name="_PSC상부(내맘)_2.배수공_동부선(배수공)_적량마을_8부대공사" xfId="11172" xr:uid="{00000000-0005-0000-0000-0000250A0000}"/>
    <cellStyle name="_PSC상부(내맘)_2.배수공_동부선(배수공)_적량마을_조경공" xfId="2279" xr:uid="{00000000-0005-0000-0000-0000260A0000}"/>
    <cellStyle name="_PSC상부(내맘)_2.배수공_동부선(배수공)_적량마을_조경공 2" xfId="2280" xr:uid="{00000000-0005-0000-0000-0000270A0000}"/>
    <cellStyle name="_PSC상부(내맘)_2.배수공_동부선(배수공)_적량마을_조경공_8부대공사" xfId="11173" xr:uid="{00000000-0005-0000-0000-0000280A0000}"/>
    <cellStyle name="_PSC상부(내맘)_2.배수공_배수로" xfId="2281" xr:uid="{00000000-0005-0000-0000-0000290A0000}"/>
    <cellStyle name="_PSC상부(내맘)_2.배수공_배수로 2" xfId="2282" xr:uid="{00000000-0005-0000-0000-00002A0A0000}"/>
    <cellStyle name="_PSC상부(내맘)_2.배수공_배수로_4백천천(원본)" xfId="11174" xr:uid="{00000000-0005-0000-0000-00002B0A0000}"/>
    <cellStyle name="_PSC상부(내맘)_2.배수공_배수로_4백천천(원본)_8부대공사" xfId="11175" xr:uid="{00000000-0005-0000-0000-00002C0A0000}"/>
    <cellStyle name="_PSC상부(내맘)_2.배수공_배수로_8부대공사" xfId="11176" xr:uid="{00000000-0005-0000-0000-00002D0A0000}"/>
    <cellStyle name="_PSC상부(내맘)_2.배수공_배수로_고봉15통(안골)(수량)" xfId="2283" xr:uid="{00000000-0005-0000-0000-00002E0A0000}"/>
    <cellStyle name="_PSC상부(내맘)_2.배수공_배수로_고봉15통(안골)(수량) 2" xfId="2284" xr:uid="{00000000-0005-0000-0000-00002F0A0000}"/>
    <cellStyle name="_PSC상부(내맘)_2.배수공_배수로_고봉15통(안골)(수량)_8부대공사" xfId="11177" xr:uid="{00000000-0005-0000-0000-0000300A0000}"/>
    <cellStyle name="_PSC상부(내맘)_2.배수공_배수로_적량마을" xfId="2285" xr:uid="{00000000-0005-0000-0000-0000310A0000}"/>
    <cellStyle name="_PSC상부(내맘)_2.배수공_배수로_적량마을 2" xfId="2286" xr:uid="{00000000-0005-0000-0000-0000320A0000}"/>
    <cellStyle name="_PSC상부(내맘)_2.배수공_배수로_적량마을_8부대공사" xfId="11178" xr:uid="{00000000-0005-0000-0000-0000330A0000}"/>
    <cellStyle name="_PSC상부(내맘)_2.배수공_배수로_적량마을_조경공" xfId="2287" xr:uid="{00000000-0005-0000-0000-0000340A0000}"/>
    <cellStyle name="_PSC상부(내맘)_2.배수공_배수로_적량마을_조경공 2" xfId="2288" xr:uid="{00000000-0005-0000-0000-0000350A0000}"/>
    <cellStyle name="_PSC상부(내맘)_2.배수공_배수로_적량마을_조경공_8부대공사" xfId="11179" xr:uid="{00000000-0005-0000-0000-0000360A0000}"/>
    <cellStyle name="_PSC상부(내맘)_2.배수공_배수로_접경지역개발(율포리3공구)" xfId="11180" xr:uid="{00000000-0005-0000-0000-0000370A0000}"/>
    <cellStyle name="_PSC상부(내맘)_2.배수공_배수로_접경지역개발(율포리3공구)_8부대공사" xfId="11181" xr:uid="{00000000-0005-0000-0000-0000380A0000}"/>
    <cellStyle name="_PSC상부(내맘)_2.배수공_수량산출" xfId="2289" xr:uid="{00000000-0005-0000-0000-0000390A0000}"/>
    <cellStyle name="_PSC상부(내맘)_2.배수공_수량산출 2" xfId="2290" xr:uid="{00000000-0005-0000-0000-00003A0A0000}"/>
    <cellStyle name="_PSC상부(내맘)_2.배수공_수량산출_4백천천(원본)" xfId="11182" xr:uid="{00000000-0005-0000-0000-00003B0A0000}"/>
    <cellStyle name="_PSC상부(내맘)_2.배수공_수량산출_4백천천(원본)_8부대공사" xfId="11183" xr:uid="{00000000-0005-0000-0000-00003C0A0000}"/>
    <cellStyle name="_PSC상부(내맘)_2.배수공_수량산출_8부대공사" xfId="11184" xr:uid="{00000000-0005-0000-0000-00003D0A0000}"/>
    <cellStyle name="_PSC상부(내맘)_2.배수공_수량산출_고봉15통(안골)(수량)" xfId="2291" xr:uid="{00000000-0005-0000-0000-00003E0A0000}"/>
    <cellStyle name="_PSC상부(내맘)_2.배수공_수량산출_고봉15통(안골)(수량) 2" xfId="2292" xr:uid="{00000000-0005-0000-0000-00003F0A0000}"/>
    <cellStyle name="_PSC상부(내맘)_2.배수공_수량산출_고봉15통(안골)(수량)_8부대공사" xfId="11185" xr:uid="{00000000-0005-0000-0000-0000400A0000}"/>
    <cellStyle name="_PSC상부(내맘)_2.배수공_수량산출_적량마을" xfId="2293" xr:uid="{00000000-0005-0000-0000-0000410A0000}"/>
    <cellStyle name="_PSC상부(내맘)_2.배수공_수량산출_적량마을 2" xfId="2294" xr:uid="{00000000-0005-0000-0000-0000420A0000}"/>
    <cellStyle name="_PSC상부(내맘)_2.배수공_수량산출_적량마을_8부대공사" xfId="11186" xr:uid="{00000000-0005-0000-0000-0000430A0000}"/>
    <cellStyle name="_PSC상부(내맘)_2.배수공_수량산출_적량마을_조경공" xfId="2295" xr:uid="{00000000-0005-0000-0000-0000440A0000}"/>
    <cellStyle name="_PSC상부(내맘)_2.배수공_수량산출_적량마을_조경공 2" xfId="2296" xr:uid="{00000000-0005-0000-0000-0000450A0000}"/>
    <cellStyle name="_PSC상부(내맘)_2.배수공_수량산출_적량마을_조경공_8부대공사" xfId="11187" xr:uid="{00000000-0005-0000-0000-0000460A0000}"/>
    <cellStyle name="_PSC상부(내맘)_2.배수공_수량산출_접경지역개발(율포리3공구)" xfId="11188" xr:uid="{00000000-0005-0000-0000-0000470A0000}"/>
    <cellStyle name="_PSC상부(내맘)_2.배수공_수량산출_접경지역개발(율포리3공구)_8부대공사" xfId="11189" xr:uid="{00000000-0005-0000-0000-0000480A0000}"/>
    <cellStyle name="_PSC상부(내맘)_2.배수공_적량마을" xfId="2297" xr:uid="{00000000-0005-0000-0000-0000490A0000}"/>
    <cellStyle name="_PSC상부(내맘)_2.배수공_적량마을 2" xfId="2298" xr:uid="{00000000-0005-0000-0000-00004A0A0000}"/>
    <cellStyle name="_PSC상부(내맘)_2.배수공_적량마을_8부대공사" xfId="11190" xr:uid="{00000000-0005-0000-0000-00004B0A0000}"/>
    <cellStyle name="_PSC상부(내맘)_2.배수공_적량마을_조경공" xfId="2299" xr:uid="{00000000-0005-0000-0000-00004C0A0000}"/>
    <cellStyle name="_PSC상부(내맘)_2.배수공_적량마을_조경공 2" xfId="2300" xr:uid="{00000000-0005-0000-0000-00004D0A0000}"/>
    <cellStyle name="_PSC상부(내맘)_2.배수공_적량마을_조경공_8부대공사" xfId="11191" xr:uid="{00000000-0005-0000-0000-00004E0A0000}"/>
    <cellStyle name="_PSC상부(내맘)_2.배수공_접경지역개발(율포리3공구)" xfId="11192" xr:uid="{00000000-0005-0000-0000-00004F0A0000}"/>
    <cellStyle name="_PSC상부(내맘)_2.배수공_접경지역개발(율포리3공구)_8부대공사" xfId="11193" xr:uid="{00000000-0005-0000-0000-0000500A0000}"/>
    <cellStyle name="_PSC상부(내맘)_2-1무고저수지(용수로)" xfId="2301" xr:uid="{00000000-0005-0000-0000-0000510A0000}"/>
    <cellStyle name="_PSC상부(내맘)_2-1무고저수지(용수로) 2" xfId="2302" xr:uid="{00000000-0005-0000-0000-0000520A0000}"/>
    <cellStyle name="_PSC상부(내맘)_2-1무고저수지(용수로)_8부대공사" xfId="11194" xr:uid="{00000000-0005-0000-0000-0000530A0000}"/>
    <cellStyle name="_PSC상부(내맘)_2-1무고저수지(용수로)_조경공" xfId="2303" xr:uid="{00000000-0005-0000-0000-0000540A0000}"/>
    <cellStyle name="_PSC상부(내맘)_2-1무고저수지(용수로)_조경공 2" xfId="2304" xr:uid="{00000000-0005-0000-0000-0000550A0000}"/>
    <cellStyle name="_PSC상부(내맘)_2-1무고저수지(용수로)_조경공_8부대공사" xfId="11195" xr:uid="{00000000-0005-0000-0000-0000560A0000}"/>
    <cellStyle name="_PSC상부(내맘)_4백천천(원본)" xfId="11196" xr:uid="{00000000-0005-0000-0000-0000570A0000}"/>
    <cellStyle name="_PSC상부(내맘)_4백천천(원본)_8부대공사" xfId="11197" xr:uid="{00000000-0005-0000-0000-0000580A0000}"/>
    <cellStyle name="_PSC상부(내맘)_8부대공사" xfId="11198" xr:uid="{00000000-0005-0000-0000-0000590A0000}"/>
    <cellStyle name="_PSC상부(내맘)_고봉15통(안골)(수량)" xfId="2305" xr:uid="{00000000-0005-0000-0000-00005A0A0000}"/>
    <cellStyle name="_PSC상부(내맘)_고봉15통(안골)(수량) 2" xfId="2306" xr:uid="{00000000-0005-0000-0000-00005B0A0000}"/>
    <cellStyle name="_PSC상부(내맘)_고봉15통(안골)(수량)_8부대공사" xfId="11199" xr:uid="{00000000-0005-0000-0000-00005C0A0000}"/>
    <cellStyle name="_PSC상부(내맘)_고봉1통(2통삭제)" xfId="2307" xr:uid="{00000000-0005-0000-0000-00005D0A0000}"/>
    <cellStyle name="_PSC상부(내맘)_고봉1통(2통삭제) 2" xfId="2308" xr:uid="{00000000-0005-0000-0000-00005E0A0000}"/>
    <cellStyle name="_PSC상부(내맘)_고봉1통(2통삭제)_8부대공사" xfId="11200" xr:uid="{00000000-0005-0000-0000-00005F0A0000}"/>
    <cellStyle name="_PSC상부(내맘)_공안교수량" xfId="2309" xr:uid="{00000000-0005-0000-0000-0000600A0000}"/>
    <cellStyle name="_PSC상부(내맘)_공안교수량 2" xfId="2310" xr:uid="{00000000-0005-0000-0000-0000610A0000}"/>
    <cellStyle name="_PSC상부(내맘)_공안교수량_4백천천(원본)" xfId="11201" xr:uid="{00000000-0005-0000-0000-0000620A0000}"/>
    <cellStyle name="_PSC상부(내맘)_공안교수량_4백천천(원본)_8부대공사" xfId="11202" xr:uid="{00000000-0005-0000-0000-0000630A0000}"/>
    <cellStyle name="_PSC상부(내맘)_공안교수량_8부대공사" xfId="11203" xr:uid="{00000000-0005-0000-0000-0000640A0000}"/>
    <cellStyle name="_PSC상부(내맘)_공안교수량_고봉15통(안골)(수량)" xfId="2311" xr:uid="{00000000-0005-0000-0000-0000650A0000}"/>
    <cellStyle name="_PSC상부(내맘)_공안교수량_고봉15통(안골)(수량) 2" xfId="2312" xr:uid="{00000000-0005-0000-0000-0000660A0000}"/>
    <cellStyle name="_PSC상부(내맘)_공안교수량_고봉15통(안골)(수량)_8부대공사" xfId="11204" xr:uid="{00000000-0005-0000-0000-0000670A0000}"/>
    <cellStyle name="_PSC상부(내맘)_공안교수량_곤양1교수량" xfId="2313" xr:uid="{00000000-0005-0000-0000-0000680A0000}"/>
    <cellStyle name="_PSC상부(내맘)_공안교수량_곤양1교수량 2" xfId="2314" xr:uid="{00000000-0005-0000-0000-0000690A0000}"/>
    <cellStyle name="_PSC상부(내맘)_공안교수량_곤양1교수량(최종본)" xfId="2315" xr:uid="{00000000-0005-0000-0000-00006A0A0000}"/>
    <cellStyle name="_PSC상부(내맘)_공안교수량_곤양1교수량(최종본) 2" xfId="2316" xr:uid="{00000000-0005-0000-0000-00006B0A0000}"/>
    <cellStyle name="_PSC상부(내맘)_공안교수량_곤양1교수량(최종본)_4백천천(원본)" xfId="11205" xr:uid="{00000000-0005-0000-0000-00006C0A0000}"/>
    <cellStyle name="_PSC상부(내맘)_공안교수량_곤양1교수량(최종본)_4백천천(원본)_8부대공사" xfId="11206" xr:uid="{00000000-0005-0000-0000-00006D0A0000}"/>
    <cellStyle name="_PSC상부(내맘)_공안교수량_곤양1교수량(최종본)_8부대공사" xfId="11207" xr:uid="{00000000-0005-0000-0000-00006E0A0000}"/>
    <cellStyle name="_PSC상부(내맘)_공안교수량_곤양1교수량(최종본)_고봉15통(안골)(수량)" xfId="2317" xr:uid="{00000000-0005-0000-0000-00006F0A0000}"/>
    <cellStyle name="_PSC상부(내맘)_공안교수량_곤양1교수량(최종본)_고봉15통(안골)(수량) 2" xfId="2318" xr:uid="{00000000-0005-0000-0000-0000700A0000}"/>
    <cellStyle name="_PSC상부(내맘)_공안교수량_곤양1교수량(최종본)_고봉15통(안골)(수량)_8부대공사" xfId="11208" xr:uid="{00000000-0005-0000-0000-0000710A0000}"/>
    <cellStyle name="_PSC상부(내맘)_공안교수량_곤양1교수량(최종본)_궁말천(NO15+40.000)-3련암거(브라켓O)" xfId="2319" xr:uid="{00000000-0005-0000-0000-0000720A0000}"/>
    <cellStyle name="_PSC상부(내맘)_공안교수량_곤양1교수량(최종본)_궁말천(NO15+40.000)-3련암거(브라켓O) 2" xfId="2320" xr:uid="{00000000-0005-0000-0000-0000730A0000}"/>
    <cellStyle name="_PSC상부(내맘)_공안교수량_곤양1교수량(최종본)_궁말천(NO15+40.000)-3련암거(브라켓O)_4백천천(원본)" xfId="11209" xr:uid="{00000000-0005-0000-0000-0000740A0000}"/>
    <cellStyle name="_PSC상부(내맘)_공안교수량_곤양1교수량(최종본)_궁말천(NO15+40.000)-3련암거(브라켓O)_4백천천(원본)_8부대공사" xfId="11210" xr:uid="{00000000-0005-0000-0000-0000750A0000}"/>
    <cellStyle name="_PSC상부(내맘)_공안교수량_곤양1교수량(최종본)_궁말천(NO15+40.000)-3련암거(브라켓O)_8부대공사" xfId="11211" xr:uid="{00000000-0005-0000-0000-0000760A0000}"/>
    <cellStyle name="_PSC상부(내맘)_공안교수량_곤양1교수량(최종본)_궁말천(NO15+40.000)-3련암거(브라켓O)_고봉15통(안골)(수량)" xfId="2321" xr:uid="{00000000-0005-0000-0000-0000770A0000}"/>
    <cellStyle name="_PSC상부(내맘)_공안교수량_곤양1교수량(최종본)_궁말천(NO15+40.000)-3련암거(브라켓O)_고봉15통(안골)(수량) 2" xfId="2322" xr:uid="{00000000-0005-0000-0000-0000780A0000}"/>
    <cellStyle name="_PSC상부(내맘)_공안교수량_곤양1교수량(최종본)_궁말천(NO15+40.000)-3련암거(브라켓O)_고봉15통(안골)(수량)_8부대공사" xfId="11212" xr:uid="{00000000-0005-0000-0000-0000790A0000}"/>
    <cellStyle name="_PSC상부(내맘)_공안교수량_곤양1교수량(최종본)_궁말천(NO15+40.000)-3련암거(브라켓O)_적량마을" xfId="2323" xr:uid="{00000000-0005-0000-0000-00007A0A0000}"/>
    <cellStyle name="_PSC상부(내맘)_공안교수량_곤양1교수량(최종본)_궁말천(NO15+40.000)-3련암거(브라켓O)_적량마을 2" xfId="2324" xr:uid="{00000000-0005-0000-0000-00007B0A0000}"/>
    <cellStyle name="_PSC상부(내맘)_공안교수량_곤양1교수량(최종본)_궁말천(NO15+40.000)-3련암거(브라켓O)_적량마을_8부대공사" xfId="11213" xr:uid="{00000000-0005-0000-0000-00007C0A0000}"/>
    <cellStyle name="_PSC상부(내맘)_공안교수량_곤양1교수량(최종본)_궁말천(NO15+40.000)-3련암거(브라켓O)_적량마을_조경공" xfId="2325" xr:uid="{00000000-0005-0000-0000-00007D0A0000}"/>
    <cellStyle name="_PSC상부(내맘)_공안교수량_곤양1교수량(최종본)_궁말천(NO15+40.000)-3련암거(브라켓O)_적량마을_조경공 2" xfId="2326" xr:uid="{00000000-0005-0000-0000-00007E0A0000}"/>
    <cellStyle name="_PSC상부(내맘)_공안교수량_곤양1교수량(최종본)_궁말천(NO15+40.000)-3련암거(브라켓O)_적량마을_조경공_8부대공사" xfId="11214" xr:uid="{00000000-0005-0000-0000-00007F0A0000}"/>
    <cellStyle name="_PSC상부(내맘)_공안교수량_곤양1교수량(최종본)_궁말천(NO15+40.000)-3련암거(브라켓O)_접경지역개발(율포리3공구)" xfId="11215" xr:uid="{00000000-0005-0000-0000-0000800A0000}"/>
    <cellStyle name="_PSC상부(내맘)_공안교수량_곤양1교수량(최종본)_궁말천(NO15+40.000)-3련암거(브라켓O)_접경지역개발(율포리3공구)_8부대공사" xfId="11216" xr:uid="{00000000-0005-0000-0000-0000810A0000}"/>
    <cellStyle name="_PSC상부(내맘)_공안교수량_곤양1교수량(최종본)_유골소천(NO05+00.000)-2련암거(브라켓X)" xfId="2327" xr:uid="{00000000-0005-0000-0000-0000820A0000}"/>
    <cellStyle name="_PSC상부(내맘)_공안교수량_곤양1교수량(최종본)_유골소천(NO05+00.000)-2련암거(브라켓X) 2" xfId="2328" xr:uid="{00000000-0005-0000-0000-0000830A0000}"/>
    <cellStyle name="_PSC상부(내맘)_공안교수량_곤양1교수량(최종본)_유골소천(NO05+00.000)-2련암거(브라켓X)_4백천천(원본)" xfId="11217" xr:uid="{00000000-0005-0000-0000-0000840A0000}"/>
    <cellStyle name="_PSC상부(내맘)_공안교수량_곤양1교수량(최종본)_유골소천(NO05+00.000)-2련암거(브라켓X)_4백천천(원본)_8부대공사" xfId="11218" xr:uid="{00000000-0005-0000-0000-0000850A0000}"/>
    <cellStyle name="_PSC상부(내맘)_공안교수량_곤양1교수량(최종본)_유골소천(NO05+00.000)-2련암거(브라켓X)_8부대공사" xfId="11219" xr:uid="{00000000-0005-0000-0000-0000860A0000}"/>
    <cellStyle name="_PSC상부(내맘)_공안교수량_곤양1교수량(최종본)_유골소천(NO05+00.000)-2련암거(브라켓X)_고봉15통(안골)(수량)" xfId="2329" xr:uid="{00000000-0005-0000-0000-0000870A0000}"/>
    <cellStyle name="_PSC상부(내맘)_공안교수량_곤양1교수량(최종본)_유골소천(NO05+00.000)-2련암거(브라켓X)_고봉15통(안골)(수량) 2" xfId="2330" xr:uid="{00000000-0005-0000-0000-0000880A0000}"/>
    <cellStyle name="_PSC상부(내맘)_공안교수량_곤양1교수량(최종본)_유골소천(NO05+00.000)-2련암거(브라켓X)_고봉15통(안골)(수량)_8부대공사" xfId="11220" xr:uid="{00000000-0005-0000-0000-0000890A0000}"/>
    <cellStyle name="_PSC상부(내맘)_공안교수량_곤양1교수량(최종본)_유골소천(NO05+00.000)-2련암거(브라켓X)_적량마을" xfId="2331" xr:uid="{00000000-0005-0000-0000-00008A0A0000}"/>
    <cellStyle name="_PSC상부(내맘)_공안교수량_곤양1교수량(최종본)_유골소천(NO05+00.000)-2련암거(브라켓X)_적량마을 2" xfId="2332" xr:uid="{00000000-0005-0000-0000-00008B0A0000}"/>
    <cellStyle name="_PSC상부(내맘)_공안교수량_곤양1교수량(최종본)_유골소천(NO05+00.000)-2련암거(브라켓X)_적량마을_8부대공사" xfId="11221" xr:uid="{00000000-0005-0000-0000-00008C0A0000}"/>
    <cellStyle name="_PSC상부(내맘)_공안교수량_곤양1교수량(최종본)_유골소천(NO05+00.000)-2련암거(브라켓X)_적량마을_조경공" xfId="2333" xr:uid="{00000000-0005-0000-0000-00008D0A0000}"/>
    <cellStyle name="_PSC상부(내맘)_공안교수량_곤양1교수량(최종본)_유골소천(NO05+00.000)-2련암거(브라켓X)_적량마을_조경공 2" xfId="2334" xr:uid="{00000000-0005-0000-0000-00008E0A0000}"/>
    <cellStyle name="_PSC상부(내맘)_공안교수량_곤양1교수량(최종본)_유골소천(NO05+00.000)-2련암거(브라켓X)_적량마을_조경공_8부대공사" xfId="11222" xr:uid="{00000000-0005-0000-0000-00008F0A0000}"/>
    <cellStyle name="_PSC상부(내맘)_공안교수량_곤양1교수량(최종본)_유골소천(NO05+00.000)-2련암거(브라켓X)_접경지역개발(율포리3공구)" xfId="11223" xr:uid="{00000000-0005-0000-0000-0000900A0000}"/>
    <cellStyle name="_PSC상부(내맘)_공안교수량_곤양1교수량(최종본)_유골소천(NO05+00.000)-2련암거(브라켓X)_접경지역개발(율포리3공구)_8부대공사" xfId="11224" xr:uid="{00000000-0005-0000-0000-0000910A0000}"/>
    <cellStyle name="_PSC상부(내맘)_공안교수량_곤양1교수량(최종본)_적량마을" xfId="2335" xr:uid="{00000000-0005-0000-0000-0000920A0000}"/>
    <cellStyle name="_PSC상부(내맘)_공안교수량_곤양1교수량(최종본)_적량마을 2" xfId="2336" xr:uid="{00000000-0005-0000-0000-0000930A0000}"/>
    <cellStyle name="_PSC상부(내맘)_공안교수량_곤양1교수량(최종본)_적량마을_8부대공사" xfId="11225" xr:uid="{00000000-0005-0000-0000-0000940A0000}"/>
    <cellStyle name="_PSC상부(내맘)_공안교수량_곤양1교수량(최종본)_적량마을_조경공" xfId="2337" xr:uid="{00000000-0005-0000-0000-0000950A0000}"/>
    <cellStyle name="_PSC상부(내맘)_공안교수량_곤양1교수량(최종본)_적량마을_조경공 2" xfId="2338" xr:uid="{00000000-0005-0000-0000-0000960A0000}"/>
    <cellStyle name="_PSC상부(내맘)_공안교수량_곤양1교수량(최종본)_적량마을_조경공_8부대공사" xfId="11226" xr:uid="{00000000-0005-0000-0000-0000970A0000}"/>
    <cellStyle name="_PSC상부(내맘)_공안교수량_곤양1교수량(최종본)_접경지역개발(율포리3공구)" xfId="11227" xr:uid="{00000000-0005-0000-0000-0000980A0000}"/>
    <cellStyle name="_PSC상부(내맘)_공안교수량_곤양1교수량(최종본)_접경지역개발(율포리3공구)_8부대공사" xfId="11228" xr:uid="{00000000-0005-0000-0000-0000990A0000}"/>
    <cellStyle name="_PSC상부(내맘)_공안교수량_곤양1교수량_4백천천(원본)" xfId="11229" xr:uid="{00000000-0005-0000-0000-00009A0A0000}"/>
    <cellStyle name="_PSC상부(내맘)_공안교수량_곤양1교수량_4백천천(원본)_8부대공사" xfId="11230" xr:uid="{00000000-0005-0000-0000-00009B0A0000}"/>
    <cellStyle name="_PSC상부(내맘)_공안교수량_곤양1교수량_8부대공사" xfId="11231" xr:uid="{00000000-0005-0000-0000-00009C0A0000}"/>
    <cellStyle name="_PSC상부(내맘)_공안교수량_곤양1교수량_고봉15통(안골)(수량)" xfId="2339" xr:uid="{00000000-0005-0000-0000-00009D0A0000}"/>
    <cellStyle name="_PSC상부(내맘)_공안교수량_곤양1교수량_고봉15통(안골)(수량) 2" xfId="2340" xr:uid="{00000000-0005-0000-0000-00009E0A0000}"/>
    <cellStyle name="_PSC상부(내맘)_공안교수량_곤양1교수량_고봉15통(안골)(수량)_8부대공사" xfId="11232" xr:uid="{00000000-0005-0000-0000-00009F0A0000}"/>
    <cellStyle name="_PSC상부(내맘)_공안교수량_곤양1교수량_궁말천(NO15+40.000)-3련암거(브라켓O)" xfId="2341" xr:uid="{00000000-0005-0000-0000-0000A00A0000}"/>
    <cellStyle name="_PSC상부(내맘)_공안교수량_곤양1교수량_궁말천(NO15+40.000)-3련암거(브라켓O) 2" xfId="2342" xr:uid="{00000000-0005-0000-0000-0000A10A0000}"/>
    <cellStyle name="_PSC상부(내맘)_공안교수량_곤양1교수량_궁말천(NO15+40.000)-3련암거(브라켓O)_4백천천(원본)" xfId="11233" xr:uid="{00000000-0005-0000-0000-0000A20A0000}"/>
    <cellStyle name="_PSC상부(내맘)_공안교수량_곤양1교수량_궁말천(NO15+40.000)-3련암거(브라켓O)_4백천천(원본)_8부대공사" xfId="11234" xr:uid="{00000000-0005-0000-0000-0000A30A0000}"/>
    <cellStyle name="_PSC상부(내맘)_공안교수량_곤양1교수량_궁말천(NO15+40.000)-3련암거(브라켓O)_8부대공사" xfId="11235" xr:uid="{00000000-0005-0000-0000-0000A40A0000}"/>
    <cellStyle name="_PSC상부(내맘)_공안교수량_곤양1교수량_궁말천(NO15+40.000)-3련암거(브라켓O)_고봉15통(안골)(수량)" xfId="2343" xr:uid="{00000000-0005-0000-0000-0000A50A0000}"/>
    <cellStyle name="_PSC상부(내맘)_공안교수량_곤양1교수량_궁말천(NO15+40.000)-3련암거(브라켓O)_고봉15통(안골)(수량) 2" xfId="2344" xr:uid="{00000000-0005-0000-0000-0000A60A0000}"/>
    <cellStyle name="_PSC상부(내맘)_공안교수량_곤양1교수량_궁말천(NO15+40.000)-3련암거(브라켓O)_고봉15통(안골)(수량)_8부대공사" xfId="11236" xr:uid="{00000000-0005-0000-0000-0000A70A0000}"/>
    <cellStyle name="_PSC상부(내맘)_공안교수량_곤양1교수량_궁말천(NO15+40.000)-3련암거(브라켓O)_적량마을" xfId="2345" xr:uid="{00000000-0005-0000-0000-0000A80A0000}"/>
    <cellStyle name="_PSC상부(내맘)_공안교수량_곤양1교수량_궁말천(NO15+40.000)-3련암거(브라켓O)_적량마을 2" xfId="2346" xr:uid="{00000000-0005-0000-0000-0000A90A0000}"/>
    <cellStyle name="_PSC상부(내맘)_공안교수량_곤양1교수량_궁말천(NO15+40.000)-3련암거(브라켓O)_적량마을_8부대공사" xfId="11237" xr:uid="{00000000-0005-0000-0000-0000AA0A0000}"/>
    <cellStyle name="_PSC상부(내맘)_공안교수량_곤양1교수량_궁말천(NO15+40.000)-3련암거(브라켓O)_적량마을_조경공" xfId="2347" xr:uid="{00000000-0005-0000-0000-0000AB0A0000}"/>
    <cellStyle name="_PSC상부(내맘)_공안교수량_곤양1교수량_궁말천(NO15+40.000)-3련암거(브라켓O)_적량마을_조경공 2" xfId="2348" xr:uid="{00000000-0005-0000-0000-0000AC0A0000}"/>
    <cellStyle name="_PSC상부(내맘)_공안교수량_곤양1교수량_궁말천(NO15+40.000)-3련암거(브라켓O)_적량마을_조경공_8부대공사" xfId="11238" xr:uid="{00000000-0005-0000-0000-0000AD0A0000}"/>
    <cellStyle name="_PSC상부(내맘)_공안교수량_곤양1교수량_궁말천(NO15+40.000)-3련암거(브라켓O)_접경지역개발(율포리3공구)" xfId="11239" xr:uid="{00000000-0005-0000-0000-0000AE0A0000}"/>
    <cellStyle name="_PSC상부(내맘)_공안교수량_곤양1교수량_궁말천(NO15+40.000)-3련암거(브라켓O)_접경지역개발(율포리3공구)_8부대공사" xfId="11240" xr:uid="{00000000-0005-0000-0000-0000AF0A0000}"/>
    <cellStyle name="_PSC상부(내맘)_공안교수량_곤양1교수량_유골소천(NO05+00.000)-2련암거(브라켓X)" xfId="2349" xr:uid="{00000000-0005-0000-0000-0000B00A0000}"/>
    <cellStyle name="_PSC상부(내맘)_공안교수량_곤양1교수량_유골소천(NO05+00.000)-2련암거(브라켓X) 2" xfId="2350" xr:uid="{00000000-0005-0000-0000-0000B10A0000}"/>
    <cellStyle name="_PSC상부(내맘)_공안교수량_곤양1교수량_유골소천(NO05+00.000)-2련암거(브라켓X)_4백천천(원본)" xfId="11241" xr:uid="{00000000-0005-0000-0000-0000B20A0000}"/>
    <cellStyle name="_PSC상부(내맘)_공안교수량_곤양1교수량_유골소천(NO05+00.000)-2련암거(브라켓X)_4백천천(원본)_8부대공사" xfId="11242" xr:uid="{00000000-0005-0000-0000-0000B30A0000}"/>
    <cellStyle name="_PSC상부(내맘)_공안교수량_곤양1교수량_유골소천(NO05+00.000)-2련암거(브라켓X)_8부대공사" xfId="11243" xr:uid="{00000000-0005-0000-0000-0000B40A0000}"/>
    <cellStyle name="_PSC상부(내맘)_공안교수량_곤양1교수량_유골소천(NO05+00.000)-2련암거(브라켓X)_고봉15통(안골)(수량)" xfId="2351" xr:uid="{00000000-0005-0000-0000-0000B50A0000}"/>
    <cellStyle name="_PSC상부(내맘)_공안교수량_곤양1교수량_유골소천(NO05+00.000)-2련암거(브라켓X)_고봉15통(안골)(수량) 2" xfId="2352" xr:uid="{00000000-0005-0000-0000-0000B60A0000}"/>
    <cellStyle name="_PSC상부(내맘)_공안교수량_곤양1교수량_유골소천(NO05+00.000)-2련암거(브라켓X)_고봉15통(안골)(수량)_8부대공사" xfId="11244" xr:uid="{00000000-0005-0000-0000-0000B70A0000}"/>
    <cellStyle name="_PSC상부(내맘)_공안교수량_곤양1교수량_유골소천(NO05+00.000)-2련암거(브라켓X)_적량마을" xfId="2353" xr:uid="{00000000-0005-0000-0000-0000B80A0000}"/>
    <cellStyle name="_PSC상부(내맘)_공안교수량_곤양1교수량_유골소천(NO05+00.000)-2련암거(브라켓X)_적량마을 2" xfId="2354" xr:uid="{00000000-0005-0000-0000-0000B90A0000}"/>
    <cellStyle name="_PSC상부(내맘)_공안교수량_곤양1교수량_유골소천(NO05+00.000)-2련암거(브라켓X)_적량마을_8부대공사" xfId="11245" xr:uid="{00000000-0005-0000-0000-0000BA0A0000}"/>
    <cellStyle name="_PSC상부(내맘)_공안교수량_곤양1교수량_유골소천(NO05+00.000)-2련암거(브라켓X)_적량마을_조경공" xfId="2355" xr:uid="{00000000-0005-0000-0000-0000BB0A0000}"/>
    <cellStyle name="_PSC상부(내맘)_공안교수량_곤양1교수량_유골소천(NO05+00.000)-2련암거(브라켓X)_적량마을_조경공 2" xfId="2356" xr:uid="{00000000-0005-0000-0000-0000BC0A0000}"/>
    <cellStyle name="_PSC상부(내맘)_공안교수량_곤양1교수량_유골소천(NO05+00.000)-2련암거(브라켓X)_적량마을_조경공_8부대공사" xfId="11246" xr:uid="{00000000-0005-0000-0000-0000BD0A0000}"/>
    <cellStyle name="_PSC상부(내맘)_공안교수량_곤양1교수량_유골소천(NO05+00.000)-2련암거(브라켓X)_접경지역개발(율포리3공구)" xfId="11247" xr:uid="{00000000-0005-0000-0000-0000BE0A0000}"/>
    <cellStyle name="_PSC상부(내맘)_공안교수량_곤양1교수량_유골소천(NO05+00.000)-2련암거(브라켓X)_접경지역개발(율포리3공구)_8부대공사" xfId="11248" xr:uid="{00000000-0005-0000-0000-0000BF0A0000}"/>
    <cellStyle name="_PSC상부(내맘)_공안교수량_곤양1교수량_적량마을" xfId="2357" xr:uid="{00000000-0005-0000-0000-0000C00A0000}"/>
    <cellStyle name="_PSC상부(내맘)_공안교수량_곤양1교수량_적량마을 2" xfId="2358" xr:uid="{00000000-0005-0000-0000-0000C10A0000}"/>
    <cellStyle name="_PSC상부(내맘)_공안교수량_곤양1교수량_적량마을_8부대공사" xfId="11249" xr:uid="{00000000-0005-0000-0000-0000C20A0000}"/>
    <cellStyle name="_PSC상부(내맘)_공안교수량_곤양1교수량_적량마을_조경공" xfId="2359" xr:uid="{00000000-0005-0000-0000-0000C30A0000}"/>
    <cellStyle name="_PSC상부(내맘)_공안교수량_곤양1교수량_적량마을_조경공 2" xfId="2360" xr:uid="{00000000-0005-0000-0000-0000C40A0000}"/>
    <cellStyle name="_PSC상부(내맘)_공안교수량_곤양1교수량_적량마을_조경공_8부대공사" xfId="11250" xr:uid="{00000000-0005-0000-0000-0000C50A0000}"/>
    <cellStyle name="_PSC상부(내맘)_공안교수량_곤양1교수량_접경지역개발(율포리3공구)" xfId="11251" xr:uid="{00000000-0005-0000-0000-0000C60A0000}"/>
    <cellStyle name="_PSC상부(내맘)_공안교수량_곤양1교수량_접경지역개발(율포리3공구)_8부대공사" xfId="11252" xr:uid="{00000000-0005-0000-0000-0000C70A0000}"/>
    <cellStyle name="_PSC상부(내맘)_공안교수량_궁말천(NO15+40.000)-3련암거(브라켓O)" xfId="2361" xr:uid="{00000000-0005-0000-0000-0000C80A0000}"/>
    <cellStyle name="_PSC상부(내맘)_공안교수량_궁말천(NO15+40.000)-3련암거(브라켓O) 2" xfId="2362" xr:uid="{00000000-0005-0000-0000-0000C90A0000}"/>
    <cellStyle name="_PSC상부(내맘)_공안교수량_궁말천(NO15+40.000)-3련암거(브라켓O)_4백천천(원본)" xfId="11253" xr:uid="{00000000-0005-0000-0000-0000CA0A0000}"/>
    <cellStyle name="_PSC상부(내맘)_공안교수량_궁말천(NO15+40.000)-3련암거(브라켓O)_4백천천(원본)_8부대공사" xfId="11254" xr:uid="{00000000-0005-0000-0000-0000CB0A0000}"/>
    <cellStyle name="_PSC상부(내맘)_공안교수량_궁말천(NO15+40.000)-3련암거(브라켓O)_8부대공사" xfId="11255" xr:uid="{00000000-0005-0000-0000-0000CC0A0000}"/>
    <cellStyle name="_PSC상부(내맘)_공안교수량_궁말천(NO15+40.000)-3련암거(브라켓O)_고봉15통(안골)(수량)" xfId="2363" xr:uid="{00000000-0005-0000-0000-0000CD0A0000}"/>
    <cellStyle name="_PSC상부(내맘)_공안교수량_궁말천(NO15+40.000)-3련암거(브라켓O)_고봉15통(안골)(수량) 2" xfId="2364" xr:uid="{00000000-0005-0000-0000-0000CE0A0000}"/>
    <cellStyle name="_PSC상부(내맘)_공안교수량_궁말천(NO15+40.000)-3련암거(브라켓O)_고봉15통(안골)(수량)_8부대공사" xfId="11256" xr:uid="{00000000-0005-0000-0000-0000CF0A0000}"/>
    <cellStyle name="_PSC상부(내맘)_공안교수량_궁말천(NO15+40.000)-3련암거(브라켓O)_적량마을" xfId="2365" xr:uid="{00000000-0005-0000-0000-0000D00A0000}"/>
    <cellStyle name="_PSC상부(내맘)_공안교수량_궁말천(NO15+40.000)-3련암거(브라켓O)_적량마을 2" xfId="2366" xr:uid="{00000000-0005-0000-0000-0000D10A0000}"/>
    <cellStyle name="_PSC상부(내맘)_공안교수량_궁말천(NO15+40.000)-3련암거(브라켓O)_적량마을_8부대공사" xfId="11257" xr:uid="{00000000-0005-0000-0000-0000D20A0000}"/>
    <cellStyle name="_PSC상부(내맘)_공안교수량_궁말천(NO15+40.000)-3련암거(브라켓O)_적량마을_조경공" xfId="2367" xr:uid="{00000000-0005-0000-0000-0000D30A0000}"/>
    <cellStyle name="_PSC상부(내맘)_공안교수량_궁말천(NO15+40.000)-3련암거(브라켓O)_적량마을_조경공 2" xfId="2368" xr:uid="{00000000-0005-0000-0000-0000D40A0000}"/>
    <cellStyle name="_PSC상부(내맘)_공안교수량_궁말천(NO15+40.000)-3련암거(브라켓O)_적량마을_조경공_8부대공사" xfId="11258" xr:uid="{00000000-0005-0000-0000-0000D50A0000}"/>
    <cellStyle name="_PSC상부(내맘)_공안교수량_궁말천(NO15+40.000)-3련암거(브라켓O)_접경지역개발(율포리3공구)" xfId="11259" xr:uid="{00000000-0005-0000-0000-0000D60A0000}"/>
    <cellStyle name="_PSC상부(내맘)_공안교수량_궁말천(NO15+40.000)-3련암거(브라켓O)_접경지역개발(율포리3공구)_8부대공사" xfId="11260" xr:uid="{00000000-0005-0000-0000-0000D70A0000}"/>
    <cellStyle name="_PSC상부(내맘)_공안교수량_금포교수량" xfId="2369" xr:uid="{00000000-0005-0000-0000-0000D80A0000}"/>
    <cellStyle name="_PSC상부(내맘)_공안교수량_금포교수량 2" xfId="2370" xr:uid="{00000000-0005-0000-0000-0000D90A0000}"/>
    <cellStyle name="_PSC상부(내맘)_공안교수량_금포교수량(최종본)" xfId="2371" xr:uid="{00000000-0005-0000-0000-0000DA0A0000}"/>
    <cellStyle name="_PSC상부(내맘)_공안교수량_금포교수량(최종본) 2" xfId="2372" xr:uid="{00000000-0005-0000-0000-0000DB0A0000}"/>
    <cellStyle name="_PSC상부(내맘)_공안교수량_금포교수량(최종본)_4백천천(원본)" xfId="11261" xr:uid="{00000000-0005-0000-0000-0000DC0A0000}"/>
    <cellStyle name="_PSC상부(내맘)_공안교수량_금포교수량(최종본)_4백천천(원본)_8부대공사" xfId="11262" xr:uid="{00000000-0005-0000-0000-0000DD0A0000}"/>
    <cellStyle name="_PSC상부(내맘)_공안교수량_금포교수량(최종본)_8부대공사" xfId="11263" xr:uid="{00000000-0005-0000-0000-0000DE0A0000}"/>
    <cellStyle name="_PSC상부(내맘)_공안교수량_금포교수량(최종본)_고봉15통(안골)(수량)" xfId="2373" xr:uid="{00000000-0005-0000-0000-0000DF0A0000}"/>
    <cellStyle name="_PSC상부(내맘)_공안교수량_금포교수량(최종본)_고봉15통(안골)(수량) 2" xfId="2374" xr:uid="{00000000-0005-0000-0000-0000E00A0000}"/>
    <cellStyle name="_PSC상부(내맘)_공안교수량_금포교수량(최종본)_고봉15통(안골)(수량)_8부대공사" xfId="11264" xr:uid="{00000000-0005-0000-0000-0000E10A0000}"/>
    <cellStyle name="_PSC상부(내맘)_공안교수량_금포교수량(최종본)_궁말천(NO15+40.000)-3련암거(브라켓O)" xfId="2375" xr:uid="{00000000-0005-0000-0000-0000E20A0000}"/>
    <cellStyle name="_PSC상부(내맘)_공안교수량_금포교수량(최종본)_궁말천(NO15+40.000)-3련암거(브라켓O) 2" xfId="2376" xr:uid="{00000000-0005-0000-0000-0000E30A0000}"/>
    <cellStyle name="_PSC상부(내맘)_공안교수량_금포교수량(최종본)_궁말천(NO15+40.000)-3련암거(브라켓O)_4백천천(원본)" xfId="11265" xr:uid="{00000000-0005-0000-0000-0000E40A0000}"/>
    <cellStyle name="_PSC상부(내맘)_공안교수량_금포교수량(최종본)_궁말천(NO15+40.000)-3련암거(브라켓O)_4백천천(원본)_8부대공사" xfId="11266" xr:uid="{00000000-0005-0000-0000-0000E50A0000}"/>
    <cellStyle name="_PSC상부(내맘)_공안교수량_금포교수량(최종본)_궁말천(NO15+40.000)-3련암거(브라켓O)_8부대공사" xfId="11267" xr:uid="{00000000-0005-0000-0000-0000E60A0000}"/>
    <cellStyle name="_PSC상부(내맘)_공안교수량_금포교수량(최종본)_궁말천(NO15+40.000)-3련암거(브라켓O)_고봉15통(안골)(수량)" xfId="2377" xr:uid="{00000000-0005-0000-0000-0000E70A0000}"/>
    <cellStyle name="_PSC상부(내맘)_공안교수량_금포교수량(최종본)_궁말천(NO15+40.000)-3련암거(브라켓O)_고봉15통(안골)(수량) 2" xfId="2378" xr:uid="{00000000-0005-0000-0000-0000E80A0000}"/>
    <cellStyle name="_PSC상부(내맘)_공안교수량_금포교수량(최종본)_궁말천(NO15+40.000)-3련암거(브라켓O)_고봉15통(안골)(수량)_8부대공사" xfId="11268" xr:uid="{00000000-0005-0000-0000-0000E90A0000}"/>
    <cellStyle name="_PSC상부(내맘)_공안교수량_금포교수량(최종본)_궁말천(NO15+40.000)-3련암거(브라켓O)_적량마을" xfId="2379" xr:uid="{00000000-0005-0000-0000-0000EA0A0000}"/>
    <cellStyle name="_PSC상부(내맘)_공안교수량_금포교수량(최종본)_궁말천(NO15+40.000)-3련암거(브라켓O)_적량마을 2" xfId="2380" xr:uid="{00000000-0005-0000-0000-0000EB0A0000}"/>
    <cellStyle name="_PSC상부(내맘)_공안교수량_금포교수량(최종본)_궁말천(NO15+40.000)-3련암거(브라켓O)_적량마을_8부대공사" xfId="11269" xr:uid="{00000000-0005-0000-0000-0000EC0A0000}"/>
    <cellStyle name="_PSC상부(내맘)_공안교수량_금포교수량(최종본)_궁말천(NO15+40.000)-3련암거(브라켓O)_적량마을_조경공" xfId="2381" xr:uid="{00000000-0005-0000-0000-0000ED0A0000}"/>
    <cellStyle name="_PSC상부(내맘)_공안교수량_금포교수량(최종본)_궁말천(NO15+40.000)-3련암거(브라켓O)_적량마을_조경공 2" xfId="2382" xr:uid="{00000000-0005-0000-0000-0000EE0A0000}"/>
    <cellStyle name="_PSC상부(내맘)_공안교수량_금포교수량(최종본)_궁말천(NO15+40.000)-3련암거(브라켓O)_적량마을_조경공_8부대공사" xfId="11270" xr:uid="{00000000-0005-0000-0000-0000EF0A0000}"/>
    <cellStyle name="_PSC상부(내맘)_공안교수량_금포교수량(최종본)_궁말천(NO15+40.000)-3련암거(브라켓O)_접경지역개발(율포리3공구)" xfId="11271" xr:uid="{00000000-0005-0000-0000-0000F00A0000}"/>
    <cellStyle name="_PSC상부(내맘)_공안교수량_금포교수량(최종본)_궁말천(NO15+40.000)-3련암거(브라켓O)_접경지역개발(율포리3공구)_8부대공사" xfId="11272" xr:uid="{00000000-0005-0000-0000-0000F10A0000}"/>
    <cellStyle name="_PSC상부(내맘)_공안교수량_금포교수량(최종본)_유골소천(NO05+00.000)-2련암거(브라켓X)" xfId="2383" xr:uid="{00000000-0005-0000-0000-0000F20A0000}"/>
    <cellStyle name="_PSC상부(내맘)_공안교수량_금포교수량(최종본)_유골소천(NO05+00.000)-2련암거(브라켓X) 2" xfId="2384" xr:uid="{00000000-0005-0000-0000-0000F30A0000}"/>
    <cellStyle name="_PSC상부(내맘)_공안교수량_금포교수량(최종본)_유골소천(NO05+00.000)-2련암거(브라켓X)_4백천천(원본)" xfId="11273" xr:uid="{00000000-0005-0000-0000-0000F40A0000}"/>
    <cellStyle name="_PSC상부(내맘)_공안교수량_금포교수량(최종본)_유골소천(NO05+00.000)-2련암거(브라켓X)_4백천천(원본)_8부대공사" xfId="11274" xr:uid="{00000000-0005-0000-0000-0000F50A0000}"/>
    <cellStyle name="_PSC상부(내맘)_공안교수량_금포교수량(최종본)_유골소천(NO05+00.000)-2련암거(브라켓X)_8부대공사" xfId="11275" xr:uid="{00000000-0005-0000-0000-0000F60A0000}"/>
    <cellStyle name="_PSC상부(내맘)_공안교수량_금포교수량(최종본)_유골소천(NO05+00.000)-2련암거(브라켓X)_고봉15통(안골)(수량)" xfId="2385" xr:uid="{00000000-0005-0000-0000-0000F70A0000}"/>
    <cellStyle name="_PSC상부(내맘)_공안교수량_금포교수량(최종본)_유골소천(NO05+00.000)-2련암거(브라켓X)_고봉15통(안골)(수량) 2" xfId="2386" xr:uid="{00000000-0005-0000-0000-0000F80A0000}"/>
    <cellStyle name="_PSC상부(내맘)_공안교수량_금포교수량(최종본)_유골소천(NO05+00.000)-2련암거(브라켓X)_고봉15통(안골)(수량)_8부대공사" xfId="11276" xr:uid="{00000000-0005-0000-0000-0000F90A0000}"/>
    <cellStyle name="_PSC상부(내맘)_공안교수량_금포교수량(최종본)_유골소천(NO05+00.000)-2련암거(브라켓X)_적량마을" xfId="2387" xr:uid="{00000000-0005-0000-0000-0000FA0A0000}"/>
    <cellStyle name="_PSC상부(내맘)_공안교수량_금포교수량(최종본)_유골소천(NO05+00.000)-2련암거(브라켓X)_적량마을 2" xfId="2388" xr:uid="{00000000-0005-0000-0000-0000FB0A0000}"/>
    <cellStyle name="_PSC상부(내맘)_공안교수량_금포교수량(최종본)_유골소천(NO05+00.000)-2련암거(브라켓X)_적량마을_8부대공사" xfId="11277" xr:uid="{00000000-0005-0000-0000-0000FC0A0000}"/>
    <cellStyle name="_PSC상부(내맘)_공안교수량_금포교수량(최종본)_유골소천(NO05+00.000)-2련암거(브라켓X)_적량마을_조경공" xfId="2389" xr:uid="{00000000-0005-0000-0000-0000FD0A0000}"/>
    <cellStyle name="_PSC상부(내맘)_공안교수량_금포교수량(최종본)_유골소천(NO05+00.000)-2련암거(브라켓X)_적량마을_조경공 2" xfId="2390" xr:uid="{00000000-0005-0000-0000-0000FE0A0000}"/>
    <cellStyle name="_PSC상부(내맘)_공안교수량_금포교수량(최종본)_유골소천(NO05+00.000)-2련암거(브라켓X)_적량마을_조경공_8부대공사" xfId="11278" xr:uid="{00000000-0005-0000-0000-0000FF0A0000}"/>
    <cellStyle name="_PSC상부(내맘)_공안교수량_금포교수량(최종본)_유골소천(NO05+00.000)-2련암거(브라켓X)_접경지역개발(율포리3공구)" xfId="11279" xr:uid="{00000000-0005-0000-0000-0000000B0000}"/>
    <cellStyle name="_PSC상부(내맘)_공안교수량_금포교수량(최종본)_유골소천(NO05+00.000)-2련암거(브라켓X)_접경지역개발(율포리3공구)_8부대공사" xfId="11280" xr:uid="{00000000-0005-0000-0000-0000010B0000}"/>
    <cellStyle name="_PSC상부(내맘)_공안교수량_금포교수량(최종본)_적량마을" xfId="2391" xr:uid="{00000000-0005-0000-0000-0000020B0000}"/>
    <cellStyle name="_PSC상부(내맘)_공안교수량_금포교수량(최종본)_적량마을 2" xfId="2392" xr:uid="{00000000-0005-0000-0000-0000030B0000}"/>
    <cellStyle name="_PSC상부(내맘)_공안교수량_금포교수량(최종본)_적량마을_8부대공사" xfId="11281" xr:uid="{00000000-0005-0000-0000-0000040B0000}"/>
    <cellStyle name="_PSC상부(내맘)_공안교수량_금포교수량(최종본)_적량마을_조경공" xfId="2393" xr:uid="{00000000-0005-0000-0000-0000050B0000}"/>
    <cellStyle name="_PSC상부(내맘)_공안교수량_금포교수량(최종본)_적량마을_조경공 2" xfId="2394" xr:uid="{00000000-0005-0000-0000-0000060B0000}"/>
    <cellStyle name="_PSC상부(내맘)_공안교수량_금포교수량(최종본)_적량마을_조경공_8부대공사" xfId="11282" xr:uid="{00000000-0005-0000-0000-0000070B0000}"/>
    <cellStyle name="_PSC상부(내맘)_공안교수량_금포교수량(최종본)_접경지역개발(율포리3공구)" xfId="11283" xr:uid="{00000000-0005-0000-0000-0000080B0000}"/>
    <cellStyle name="_PSC상부(내맘)_공안교수량_금포교수량(최종본)_접경지역개발(율포리3공구)_8부대공사" xfId="11284" xr:uid="{00000000-0005-0000-0000-0000090B0000}"/>
    <cellStyle name="_PSC상부(내맘)_공안교수량_금포교수량_4백천천(원본)" xfId="11285" xr:uid="{00000000-0005-0000-0000-00000A0B0000}"/>
    <cellStyle name="_PSC상부(내맘)_공안교수량_금포교수량_4백천천(원본)_8부대공사" xfId="11286" xr:uid="{00000000-0005-0000-0000-00000B0B0000}"/>
    <cellStyle name="_PSC상부(내맘)_공안교수량_금포교수량_8부대공사" xfId="11287" xr:uid="{00000000-0005-0000-0000-00000C0B0000}"/>
    <cellStyle name="_PSC상부(내맘)_공안교수량_금포교수량_고봉15통(안골)(수량)" xfId="2395" xr:uid="{00000000-0005-0000-0000-00000D0B0000}"/>
    <cellStyle name="_PSC상부(내맘)_공안교수량_금포교수량_고봉15통(안골)(수량) 2" xfId="2396" xr:uid="{00000000-0005-0000-0000-00000E0B0000}"/>
    <cellStyle name="_PSC상부(내맘)_공안교수량_금포교수량_고봉15통(안골)(수량)_8부대공사" xfId="11288" xr:uid="{00000000-0005-0000-0000-00000F0B0000}"/>
    <cellStyle name="_PSC상부(내맘)_공안교수량_금포교수량_궁말천(NO15+40.000)-3련암거(브라켓O)" xfId="2397" xr:uid="{00000000-0005-0000-0000-0000100B0000}"/>
    <cellStyle name="_PSC상부(내맘)_공안교수량_금포교수량_궁말천(NO15+40.000)-3련암거(브라켓O) 2" xfId="2398" xr:uid="{00000000-0005-0000-0000-0000110B0000}"/>
    <cellStyle name="_PSC상부(내맘)_공안교수량_금포교수량_궁말천(NO15+40.000)-3련암거(브라켓O)_4백천천(원본)" xfId="11289" xr:uid="{00000000-0005-0000-0000-0000120B0000}"/>
    <cellStyle name="_PSC상부(내맘)_공안교수량_금포교수량_궁말천(NO15+40.000)-3련암거(브라켓O)_4백천천(원본)_8부대공사" xfId="11290" xr:uid="{00000000-0005-0000-0000-0000130B0000}"/>
    <cellStyle name="_PSC상부(내맘)_공안교수량_금포교수량_궁말천(NO15+40.000)-3련암거(브라켓O)_8부대공사" xfId="11291" xr:uid="{00000000-0005-0000-0000-0000140B0000}"/>
    <cellStyle name="_PSC상부(내맘)_공안교수량_금포교수량_궁말천(NO15+40.000)-3련암거(브라켓O)_고봉15통(안골)(수량)" xfId="2399" xr:uid="{00000000-0005-0000-0000-0000150B0000}"/>
    <cellStyle name="_PSC상부(내맘)_공안교수량_금포교수량_궁말천(NO15+40.000)-3련암거(브라켓O)_고봉15통(안골)(수량) 2" xfId="2400" xr:uid="{00000000-0005-0000-0000-0000160B0000}"/>
    <cellStyle name="_PSC상부(내맘)_공안교수량_금포교수량_궁말천(NO15+40.000)-3련암거(브라켓O)_고봉15통(안골)(수량)_8부대공사" xfId="11292" xr:uid="{00000000-0005-0000-0000-0000170B0000}"/>
    <cellStyle name="_PSC상부(내맘)_공안교수량_금포교수량_궁말천(NO15+40.000)-3련암거(브라켓O)_적량마을" xfId="2401" xr:uid="{00000000-0005-0000-0000-0000180B0000}"/>
    <cellStyle name="_PSC상부(내맘)_공안교수량_금포교수량_궁말천(NO15+40.000)-3련암거(브라켓O)_적량마을 2" xfId="2402" xr:uid="{00000000-0005-0000-0000-0000190B0000}"/>
    <cellStyle name="_PSC상부(내맘)_공안교수량_금포교수량_궁말천(NO15+40.000)-3련암거(브라켓O)_적량마을_8부대공사" xfId="11293" xr:uid="{00000000-0005-0000-0000-00001A0B0000}"/>
    <cellStyle name="_PSC상부(내맘)_공안교수량_금포교수량_궁말천(NO15+40.000)-3련암거(브라켓O)_적량마을_조경공" xfId="2403" xr:uid="{00000000-0005-0000-0000-00001B0B0000}"/>
    <cellStyle name="_PSC상부(내맘)_공안교수량_금포교수량_궁말천(NO15+40.000)-3련암거(브라켓O)_적량마을_조경공 2" xfId="2404" xr:uid="{00000000-0005-0000-0000-00001C0B0000}"/>
    <cellStyle name="_PSC상부(내맘)_공안교수량_금포교수량_궁말천(NO15+40.000)-3련암거(브라켓O)_적량마을_조경공_8부대공사" xfId="11294" xr:uid="{00000000-0005-0000-0000-00001D0B0000}"/>
    <cellStyle name="_PSC상부(내맘)_공안교수량_금포교수량_궁말천(NO15+40.000)-3련암거(브라켓O)_접경지역개발(율포리3공구)" xfId="11295" xr:uid="{00000000-0005-0000-0000-00001E0B0000}"/>
    <cellStyle name="_PSC상부(내맘)_공안교수량_금포교수량_궁말천(NO15+40.000)-3련암거(브라켓O)_접경지역개발(율포리3공구)_8부대공사" xfId="11296" xr:uid="{00000000-0005-0000-0000-00001F0B0000}"/>
    <cellStyle name="_PSC상부(내맘)_공안교수량_금포교수량_유골소천(NO05+00.000)-2련암거(브라켓X)" xfId="2405" xr:uid="{00000000-0005-0000-0000-0000200B0000}"/>
    <cellStyle name="_PSC상부(내맘)_공안교수량_금포교수량_유골소천(NO05+00.000)-2련암거(브라켓X) 2" xfId="2406" xr:uid="{00000000-0005-0000-0000-0000210B0000}"/>
    <cellStyle name="_PSC상부(내맘)_공안교수량_금포교수량_유골소천(NO05+00.000)-2련암거(브라켓X)_4백천천(원본)" xfId="11297" xr:uid="{00000000-0005-0000-0000-0000220B0000}"/>
    <cellStyle name="_PSC상부(내맘)_공안교수량_금포교수량_유골소천(NO05+00.000)-2련암거(브라켓X)_4백천천(원본)_8부대공사" xfId="11298" xr:uid="{00000000-0005-0000-0000-0000230B0000}"/>
    <cellStyle name="_PSC상부(내맘)_공안교수량_금포교수량_유골소천(NO05+00.000)-2련암거(브라켓X)_8부대공사" xfId="11299" xr:uid="{00000000-0005-0000-0000-0000240B0000}"/>
    <cellStyle name="_PSC상부(내맘)_공안교수량_금포교수량_유골소천(NO05+00.000)-2련암거(브라켓X)_고봉15통(안골)(수량)" xfId="2407" xr:uid="{00000000-0005-0000-0000-0000250B0000}"/>
    <cellStyle name="_PSC상부(내맘)_공안교수량_금포교수량_유골소천(NO05+00.000)-2련암거(브라켓X)_고봉15통(안골)(수량) 2" xfId="2408" xr:uid="{00000000-0005-0000-0000-0000260B0000}"/>
    <cellStyle name="_PSC상부(내맘)_공안교수량_금포교수량_유골소천(NO05+00.000)-2련암거(브라켓X)_고봉15통(안골)(수량)_8부대공사" xfId="11300" xr:uid="{00000000-0005-0000-0000-0000270B0000}"/>
    <cellStyle name="_PSC상부(내맘)_공안교수량_금포교수량_유골소천(NO05+00.000)-2련암거(브라켓X)_적량마을" xfId="2409" xr:uid="{00000000-0005-0000-0000-0000280B0000}"/>
    <cellStyle name="_PSC상부(내맘)_공안교수량_금포교수량_유골소천(NO05+00.000)-2련암거(브라켓X)_적량마을 2" xfId="2410" xr:uid="{00000000-0005-0000-0000-0000290B0000}"/>
    <cellStyle name="_PSC상부(내맘)_공안교수량_금포교수량_유골소천(NO05+00.000)-2련암거(브라켓X)_적량마을_8부대공사" xfId="11301" xr:uid="{00000000-0005-0000-0000-00002A0B0000}"/>
    <cellStyle name="_PSC상부(내맘)_공안교수량_금포교수량_유골소천(NO05+00.000)-2련암거(브라켓X)_적량마을_조경공" xfId="2411" xr:uid="{00000000-0005-0000-0000-00002B0B0000}"/>
    <cellStyle name="_PSC상부(내맘)_공안교수량_금포교수량_유골소천(NO05+00.000)-2련암거(브라켓X)_적량마을_조경공 2" xfId="2412" xr:uid="{00000000-0005-0000-0000-00002C0B0000}"/>
    <cellStyle name="_PSC상부(내맘)_공안교수량_금포교수량_유골소천(NO05+00.000)-2련암거(브라켓X)_적량마을_조경공_8부대공사" xfId="11302" xr:uid="{00000000-0005-0000-0000-00002D0B0000}"/>
    <cellStyle name="_PSC상부(내맘)_공안교수량_금포교수량_유골소천(NO05+00.000)-2련암거(브라켓X)_접경지역개발(율포리3공구)" xfId="11303" xr:uid="{00000000-0005-0000-0000-00002E0B0000}"/>
    <cellStyle name="_PSC상부(내맘)_공안교수량_금포교수량_유골소천(NO05+00.000)-2련암거(브라켓X)_접경지역개발(율포리3공구)_8부대공사" xfId="11304" xr:uid="{00000000-0005-0000-0000-00002F0B0000}"/>
    <cellStyle name="_PSC상부(내맘)_공안교수량_금포교수량_적량마을" xfId="2413" xr:uid="{00000000-0005-0000-0000-0000300B0000}"/>
    <cellStyle name="_PSC상부(내맘)_공안교수량_금포교수량_적량마을 2" xfId="2414" xr:uid="{00000000-0005-0000-0000-0000310B0000}"/>
    <cellStyle name="_PSC상부(내맘)_공안교수량_금포교수량_적량마을_8부대공사" xfId="11305" xr:uid="{00000000-0005-0000-0000-0000320B0000}"/>
    <cellStyle name="_PSC상부(내맘)_공안교수량_금포교수량_적량마을_조경공" xfId="2415" xr:uid="{00000000-0005-0000-0000-0000330B0000}"/>
    <cellStyle name="_PSC상부(내맘)_공안교수량_금포교수량_적량마을_조경공 2" xfId="2416" xr:uid="{00000000-0005-0000-0000-0000340B0000}"/>
    <cellStyle name="_PSC상부(내맘)_공안교수량_금포교수량_적량마을_조경공_8부대공사" xfId="11306" xr:uid="{00000000-0005-0000-0000-0000350B0000}"/>
    <cellStyle name="_PSC상부(내맘)_공안교수량_금포교수량_접경지역개발(율포리3공구)" xfId="11307" xr:uid="{00000000-0005-0000-0000-0000360B0000}"/>
    <cellStyle name="_PSC상부(내맘)_공안교수량_금포교수량_접경지역개발(율포리3공구)_8부대공사" xfId="11308" xr:uid="{00000000-0005-0000-0000-0000370B0000}"/>
    <cellStyle name="_PSC상부(내맘)_공안교수량_유골소천(NO05+00.000)-2련암거(브라켓X)" xfId="2417" xr:uid="{00000000-0005-0000-0000-0000380B0000}"/>
    <cellStyle name="_PSC상부(내맘)_공안교수량_유골소천(NO05+00.000)-2련암거(브라켓X) 2" xfId="2418" xr:uid="{00000000-0005-0000-0000-0000390B0000}"/>
    <cellStyle name="_PSC상부(내맘)_공안교수량_유골소천(NO05+00.000)-2련암거(브라켓X)_4백천천(원본)" xfId="11309" xr:uid="{00000000-0005-0000-0000-00003A0B0000}"/>
    <cellStyle name="_PSC상부(내맘)_공안교수량_유골소천(NO05+00.000)-2련암거(브라켓X)_4백천천(원본)_8부대공사" xfId="11310" xr:uid="{00000000-0005-0000-0000-00003B0B0000}"/>
    <cellStyle name="_PSC상부(내맘)_공안교수량_유골소천(NO05+00.000)-2련암거(브라켓X)_8부대공사" xfId="11311" xr:uid="{00000000-0005-0000-0000-00003C0B0000}"/>
    <cellStyle name="_PSC상부(내맘)_공안교수량_유골소천(NO05+00.000)-2련암거(브라켓X)_고봉15통(안골)(수량)" xfId="2419" xr:uid="{00000000-0005-0000-0000-00003D0B0000}"/>
    <cellStyle name="_PSC상부(내맘)_공안교수량_유골소천(NO05+00.000)-2련암거(브라켓X)_고봉15통(안골)(수량) 2" xfId="2420" xr:uid="{00000000-0005-0000-0000-00003E0B0000}"/>
    <cellStyle name="_PSC상부(내맘)_공안교수량_유골소천(NO05+00.000)-2련암거(브라켓X)_고봉15통(안골)(수량)_8부대공사" xfId="11312" xr:uid="{00000000-0005-0000-0000-00003F0B0000}"/>
    <cellStyle name="_PSC상부(내맘)_공안교수량_유골소천(NO05+00.000)-2련암거(브라켓X)_적량마을" xfId="2421" xr:uid="{00000000-0005-0000-0000-0000400B0000}"/>
    <cellStyle name="_PSC상부(내맘)_공안교수량_유골소천(NO05+00.000)-2련암거(브라켓X)_적량마을 2" xfId="2422" xr:uid="{00000000-0005-0000-0000-0000410B0000}"/>
    <cellStyle name="_PSC상부(내맘)_공안교수량_유골소천(NO05+00.000)-2련암거(브라켓X)_적량마을_8부대공사" xfId="11313" xr:uid="{00000000-0005-0000-0000-0000420B0000}"/>
    <cellStyle name="_PSC상부(내맘)_공안교수량_유골소천(NO05+00.000)-2련암거(브라켓X)_적량마을_조경공" xfId="2423" xr:uid="{00000000-0005-0000-0000-0000430B0000}"/>
    <cellStyle name="_PSC상부(내맘)_공안교수량_유골소천(NO05+00.000)-2련암거(브라켓X)_적량마을_조경공 2" xfId="2424" xr:uid="{00000000-0005-0000-0000-0000440B0000}"/>
    <cellStyle name="_PSC상부(내맘)_공안교수량_유골소천(NO05+00.000)-2련암거(브라켓X)_적량마을_조경공_8부대공사" xfId="11314" xr:uid="{00000000-0005-0000-0000-0000450B0000}"/>
    <cellStyle name="_PSC상부(내맘)_공안교수량_유골소천(NO05+00.000)-2련암거(브라켓X)_접경지역개발(율포리3공구)" xfId="11315" xr:uid="{00000000-0005-0000-0000-0000460B0000}"/>
    <cellStyle name="_PSC상부(내맘)_공안교수량_유골소천(NO05+00.000)-2련암거(브라켓X)_접경지역개발(율포리3공구)_8부대공사" xfId="11316" xr:uid="{00000000-0005-0000-0000-0000470B0000}"/>
    <cellStyle name="_PSC상부(내맘)_공안교수량_적량마을" xfId="2425" xr:uid="{00000000-0005-0000-0000-0000480B0000}"/>
    <cellStyle name="_PSC상부(내맘)_공안교수량_적량마을 2" xfId="2426" xr:uid="{00000000-0005-0000-0000-0000490B0000}"/>
    <cellStyle name="_PSC상부(내맘)_공안교수량_적량마을_8부대공사" xfId="11317" xr:uid="{00000000-0005-0000-0000-00004A0B0000}"/>
    <cellStyle name="_PSC상부(내맘)_공안교수량_적량마을_조경공" xfId="2427" xr:uid="{00000000-0005-0000-0000-00004B0B0000}"/>
    <cellStyle name="_PSC상부(내맘)_공안교수량_적량마을_조경공 2" xfId="2428" xr:uid="{00000000-0005-0000-0000-00004C0B0000}"/>
    <cellStyle name="_PSC상부(내맘)_공안교수량_적량마을_조경공_8부대공사" xfId="11318" xr:uid="{00000000-0005-0000-0000-00004D0B0000}"/>
    <cellStyle name="_PSC상부(내맘)_공안교수량_접경지역개발(율포리3공구)" xfId="11319" xr:uid="{00000000-0005-0000-0000-00004E0B0000}"/>
    <cellStyle name="_PSC상부(내맘)_공안교수량_접경지역개발(율포리3공구)_8부대공사" xfId="11320" xr:uid="{00000000-0005-0000-0000-00004F0B0000}"/>
    <cellStyle name="_PSC상부(내맘)_교대수량" xfId="2429" xr:uid="{00000000-0005-0000-0000-0000500B0000}"/>
    <cellStyle name="_PSC상부(내맘)_교대수량 2" xfId="2430" xr:uid="{00000000-0005-0000-0000-0000510B0000}"/>
    <cellStyle name="_PSC상부(내맘)_교대수량_4백천천(원본)" xfId="11321" xr:uid="{00000000-0005-0000-0000-0000520B0000}"/>
    <cellStyle name="_PSC상부(내맘)_교대수량_4백천천(원본)_8부대공사" xfId="11322" xr:uid="{00000000-0005-0000-0000-0000530B0000}"/>
    <cellStyle name="_PSC상부(내맘)_교대수량_8부대공사" xfId="11323" xr:uid="{00000000-0005-0000-0000-0000540B0000}"/>
    <cellStyle name="_PSC상부(내맘)_교대수량_고봉15통(안골)(수량)" xfId="2431" xr:uid="{00000000-0005-0000-0000-0000550B0000}"/>
    <cellStyle name="_PSC상부(내맘)_교대수량_고봉15통(안골)(수량) 2" xfId="2432" xr:uid="{00000000-0005-0000-0000-0000560B0000}"/>
    <cellStyle name="_PSC상부(내맘)_교대수량_고봉15통(안골)(수량)_8부대공사" xfId="11324" xr:uid="{00000000-0005-0000-0000-0000570B0000}"/>
    <cellStyle name="_PSC상부(내맘)_교대수량_곤양1교수량" xfId="2433" xr:uid="{00000000-0005-0000-0000-0000580B0000}"/>
    <cellStyle name="_PSC상부(내맘)_교대수량_곤양1교수량 2" xfId="2434" xr:uid="{00000000-0005-0000-0000-0000590B0000}"/>
    <cellStyle name="_PSC상부(내맘)_교대수량_곤양1교수량(최종본)" xfId="2435" xr:uid="{00000000-0005-0000-0000-00005A0B0000}"/>
    <cellStyle name="_PSC상부(내맘)_교대수량_곤양1교수량(최종본) 2" xfId="2436" xr:uid="{00000000-0005-0000-0000-00005B0B0000}"/>
    <cellStyle name="_PSC상부(내맘)_교대수량_곤양1교수량(최종본)_4백천천(원본)" xfId="11325" xr:uid="{00000000-0005-0000-0000-00005C0B0000}"/>
    <cellStyle name="_PSC상부(내맘)_교대수량_곤양1교수량(최종본)_4백천천(원본)_8부대공사" xfId="11326" xr:uid="{00000000-0005-0000-0000-00005D0B0000}"/>
    <cellStyle name="_PSC상부(내맘)_교대수량_곤양1교수량(최종본)_8부대공사" xfId="11327" xr:uid="{00000000-0005-0000-0000-00005E0B0000}"/>
    <cellStyle name="_PSC상부(내맘)_교대수량_곤양1교수량(최종본)_고봉15통(안골)(수량)" xfId="2437" xr:uid="{00000000-0005-0000-0000-00005F0B0000}"/>
    <cellStyle name="_PSC상부(내맘)_교대수량_곤양1교수량(최종본)_고봉15통(안골)(수량) 2" xfId="2438" xr:uid="{00000000-0005-0000-0000-0000600B0000}"/>
    <cellStyle name="_PSC상부(내맘)_교대수량_곤양1교수량(최종본)_고봉15통(안골)(수량)_8부대공사" xfId="11328" xr:uid="{00000000-0005-0000-0000-0000610B0000}"/>
    <cellStyle name="_PSC상부(내맘)_교대수량_곤양1교수량(최종본)_궁말천(NO15+40.000)-3련암거(브라켓O)" xfId="2439" xr:uid="{00000000-0005-0000-0000-0000620B0000}"/>
    <cellStyle name="_PSC상부(내맘)_교대수량_곤양1교수량(최종본)_궁말천(NO15+40.000)-3련암거(브라켓O) 2" xfId="2440" xr:uid="{00000000-0005-0000-0000-0000630B0000}"/>
    <cellStyle name="_PSC상부(내맘)_교대수량_곤양1교수량(최종본)_궁말천(NO15+40.000)-3련암거(브라켓O)_4백천천(원본)" xfId="11329" xr:uid="{00000000-0005-0000-0000-0000640B0000}"/>
    <cellStyle name="_PSC상부(내맘)_교대수량_곤양1교수량(최종본)_궁말천(NO15+40.000)-3련암거(브라켓O)_4백천천(원본)_8부대공사" xfId="11330" xr:uid="{00000000-0005-0000-0000-0000650B0000}"/>
    <cellStyle name="_PSC상부(내맘)_교대수량_곤양1교수량(최종본)_궁말천(NO15+40.000)-3련암거(브라켓O)_8부대공사" xfId="11331" xr:uid="{00000000-0005-0000-0000-0000660B0000}"/>
    <cellStyle name="_PSC상부(내맘)_교대수량_곤양1교수량(최종본)_궁말천(NO15+40.000)-3련암거(브라켓O)_고봉15통(안골)(수량)" xfId="2441" xr:uid="{00000000-0005-0000-0000-0000670B0000}"/>
    <cellStyle name="_PSC상부(내맘)_교대수량_곤양1교수량(최종본)_궁말천(NO15+40.000)-3련암거(브라켓O)_고봉15통(안골)(수량) 2" xfId="2442" xr:uid="{00000000-0005-0000-0000-0000680B0000}"/>
    <cellStyle name="_PSC상부(내맘)_교대수량_곤양1교수량(최종본)_궁말천(NO15+40.000)-3련암거(브라켓O)_고봉15통(안골)(수량)_8부대공사" xfId="11332" xr:uid="{00000000-0005-0000-0000-0000690B0000}"/>
    <cellStyle name="_PSC상부(내맘)_교대수량_곤양1교수량(최종본)_궁말천(NO15+40.000)-3련암거(브라켓O)_적량마을" xfId="2443" xr:uid="{00000000-0005-0000-0000-00006A0B0000}"/>
    <cellStyle name="_PSC상부(내맘)_교대수량_곤양1교수량(최종본)_궁말천(NO15+40.000)-3련암거(브라켓O)_적량마을 2" xfId="2444" xr:uid="{00000000-0005-0000-0000-00006B0B0000}"/>
    <cellStyle name="_PSC상부(내맘)_교대수량_곤양1교수량(최종본)_궁말천(NO15+40.000)-3련암거(브라켓O)_적량마을_8부대공사" xfId="11333" xr:uid="{00000000-0005-0000-0000-00006C0B0000}"/>
    <cellStyle name="_PSC상부(내맘)_교대수량_곤양1교수량(최종본)_궁말천(NO15+40.000)-3련암거(브라켓O)_적량마을_조경공" xfId="2445" xr:uid="{00000000-0005-0000-0000-00006D0B0000}"/>
    <cellStyle name="_PSC상부(내맘)_교대수량_곤양1교수량(최종본)_궁말천(NO15+40.000)-3련암거(브라켓O)_적량마을_조경공 2" xfId="2446" xr:uid="{00000000-0005-0000-0000-00006E0B0000}"/>
    <cellStyle name="_PSC상부(내맘)_교대수량_곤양1교수량(최종본)_궁말천(NO15+40.000)-3련암거(브라켓O)_적량마을_조경공_8부대공사" xfId="11334" xr:uid="{00000000-0005-0000-0000-00006F0B0000}"/>
    <cellStyle name="_PSC상부(내맘)_교대수량_곤양1교수량(최종본)_궁말천(NO15+40.000)-3련암거(브라켓O)_접경지역개발(율포리3공구)" xfId="11335" xr:uid="{00000000-0005-0000-0000-0000700B0000}"/>
    <cellStyle name="_PSC상부(내맘)_교대수량_곤양1교수량(최종본)_궁말천(NO15+40.000)-3련암거(브라켓O)_접경지역개발(율포리3공구)_8부대공사" xfId="11336" xr:uid="{00000000-0005-0000-0000-0000710B0000}"/>
    <cellStyle name="_PSC상부(내맘)_교대수량_곤양1교수량(최종본)_유골소천(NO05+00.000)-2련암거(브라켓X)" xfId="2447" xr:uid="{00000000-0005-0000-0000-0000720B0000}"/>
    <cellStyle name="_PSC상부(내맘)_교대수량_곤양1교수량(최종본)_유골소천(NO05+00.000)-2련암거(브라켓X) 2" xfId="2448" xr:uid="{00000000-0005-0000-0000-0000730B0000}"/>
    <cellStyle name="_PSC상부(내맘)_교대수량_곤양1교수량(최종본)_유골소천(NO05+00.000)-2련암거(브라켓X)_4백천천(원본)" xfId="11337" xr:uid="{00000000-0005-0000-0000-0000740B0000}"/>
    <cellStyle name="_PSC상부(내맘)_교대수량_곤양1교수량(최종본)_유골소천(NO05+00.000)-2련암거(브라켓X)_4백천천(원본)_8부대공사" xfId="11338" xr:uid="{00000000-0005-0000-0000-0000750B0000}"/>
    <cellStyle name="_PSC상부(내맘)_교대수량_곤양1교수량(최종본)_유골소천(NO05+00.000)-2련암거(브라켓X)_8부대공사" xfId="11339" xr:uid="{00000000-0005-0000-0000-0000760B0000}"/>
    <cellStyle name="_PSC상부(내맘)_교대수량_곤양1교수량(최종본)_유골소천(NO05+00.000)-2련암거(브라켓X)_고봉15통(안골)(수량)" xfId="2449" xr:uid="{00000000-0005-0000-0000-0000770B0000}"/>
    <cellStyle name="_PSC상부(내맘)_교대수량_곤양1교수량(최종본)_유골소천(NO05+00.000)-2련암거(브라켓X)_고봉15통(안골)(수량) 2" xfId="2450" xr:uid="{00000000-0005-0000-0000-0000780B0000}"/>
    <cellStyle name="_PSC상부(내맘)_교대수량_곤양1교수량(최종본)_유골소천(NO05+00.000)-2련암거(브라켓X)_고봉15통(안골)(수량)_8부대공사" xfId="11340" xr:uid="{00000000-0005-0000-0000-0000790B0000}"/>
    <cellStyle name="_PSC상부(내맘)_교대수량_곤양1교수량(최종본)_유골소천(NO05+00.000)-2련암거(브라켓X)_적량마을" xfId="2451" xr:uid="{00000000-0005-0000-0000-00007A0B0000}"/>
    <cellStyle name="_PSC상부(내맘)_교대수량_곤양1교수량(최종본)_유골소천(NO05+00.000)-2련암거(브라켓X)_적량마을 2" xfId="2452" xr:uid="{00000000-0005-0000-0000-00007B0B0000}"/>
    <cellStyle name="_PSC상부(내맘)_교대수량_곤양1교수량(최종본)_유골소천(NO05+00.000)-2련암거(브라켓X)_적량마을_8부대공사" xfId="11341" xr:uid="{00000000-0005-0000-0000-00007C0B0000}"/>
    <cellStyle name="_PSC상부(내맘)_교대수량_곤양1교수량(최종본)_유골소천(NO05+00.000)-2련암거(브라켓X)_적량마을_조경공" xfId="2453" xr:uid="{00000000-0005-0000-0000-00007D0B0000}"/>
    <cellStyle name="_PSC상부(내맘)_교대수량_곤양1교수량(최종본)_유골소천(NO05+00.000)-2련암거(브라켓X)_적량마을_조경공 2" xfId="2454" xr:uid="{00000000-0005-0000-0000-00007E0B0000}"/>
    <cellStyle name="_PSC상부(내맘)_교대수량_곤양1교수량(최종본)_유골소천(NO05+00.000)-2련암거(브라켓X)_적량마을_조경공_8부대공사" xfId="11342" xr:uid="{00000000-0005-0000-0000-00007F0B0000}"/>
    <cellStyle name="_PSC상부(내맘)_교대수량_곤양1교수량(최종본)_유골소천(NO05+00.000)-2련암거(브라켓X)_접경지역개발(율포리3공구)" xfId="11343" xr:uid="{00000000-0005-0000-0000-0000800B0000}"/>
    <cellStyle name="_PSC상부(내맘)_교대수량_곤양1교수량(최종본)_유골소천(NO05+00.000)-2련암거(브라켓X)_접경지역개발(율포리3공구)_8부대공사" xfId="11344" xr:uid="{00000000-0005-0000-0000-0000810B0000}"/>
    <cellStyle name="_PSC상부(내맘)_교대수량_곤양1교수량(최종본)_적량마을" xfId="2455" xr:uid="{00000000-0005-0000-0000-0000820B0000}"/>
    <cellStyle name="_PSC상부(내맘)_교대수량_곤양1교수량(최종본)_적량마을 2" xfId="2456" xr:uid="{00000000-0005-0000-0000-0000830B0000}"/>
    <cellStyle name="_PSC상부(내맘)_교대수량_곤양1교수량(최종본)_적량마을_8부대공사" xfId="11345" xr:uid="{00000000-0005-0000-0000-0000840B0000}"/>
    <cellStyle name="_PSC상부(내맘)_교대수량_곤양1교수량(최종본)_적량마을_조경공" xfId="2457" xr:uid="{00000000-0005-0000-0000-0000850B0000}"/>
    <cellStyle name="_PSC상부(내맘)_교대수량_곤양1교수량(최종본)_적량마을_조경공 2" xfId="2458" xr:uid="{00000000-0005-0000-0000-0000860B0000}"/>
    <cellStyle name="_PSC상부(내맘)_교대수량_곤양1교수량(최종본)_적량마을_조경공_8부대공사" xfId="11346" xr:uid="{00000000-0005-0000-0000-0000870B0000}"/>
    <cellStyle name="_PSC상부(내맘)_교대수량_곤양1교수량(최종본)_접경지역개발(율포리3공구)" xfId="11347" xr:uid="{00000000-0005-0000-0000-0000880B0000}"/>
    <cellStyle name="_PSC상부(내맘)_교대수량_곤양1교수량(최종본)_접경지역개발(율포리3공구)_8부대공사" xfId="11348" xr:uid="{00000000-0005-0000-0000-0000890B0000}"/>
    <cellStyle name="_PSC상부(내맘)_교대수량_곤양1교수량_4백천천(원본)" xfId="11349" xr:uid="{00000000-0005-0000-0000-00008A0B0000}"/>
    <cellStyle name="_PSC상부(내맘)_교대수량_곤양1교수량_4백천천(원본)_8부대공사" xfId="11350" xr:uid="{00000000-0005-0000-0000-00008B0B0000}"/>
    <cellStyle name="_PSC상부(내맘)_교대수량_곤양1교수량_8부대공사" xfId="11351" xr:uid="{00000000-0005-0000-0000-00008C0B0000}"/>
    <cellStyle name="_PSC상부(내맘)_교대수량_곤양1교수량_고봉15통(안골)(수량)" xfId="2459" xr:uid="{00000000-0005-0000-0000-00008D0B0000}"/>
    <cellStyle name="_PSC상부(내맘)_교대수량_곤양1교수량_고봉15통(안골)(수량) 2" xfId="2460" xr:uid="{00000000-0005-0000-0000-00008E0B0000}"/>
    <cellStyle name="_PSC상부(내맘)_교대수량_곤양1교수량_고봉15통(안골)(수량)_8부대공사" xfId="11352" xr:uid="{00000000-0005-0000-0000-00008F0B0000}"/>
    <cellStyle name="_PSC상부(내맘)_교대수량_곤양1교수량_궁말천(NO15+40.000)-3련암거(브라켓O)" xfId="2461" xr:uid="{00000000-0005-0000-0000-0000900B0000}"/>
    <cellStyle name="_PSC상부(내맘)_교대수량_곤양1교수량_궁말천(NO15+40.000)-3련암거(브라켓O) 2" xfId="2462" xr:uid="{00000000-0005-0000-0000-0000910B0000}"/>
    <cellStyle name="_PSC상부(내맘)_교대수량_곤양1교수량_궁말천(NO15+40.000)-3련암거(브라켓O)_4백천천(원본)" xfId="11353" xr:uid="{00000000-0005-0000-0000-0000920B0000}"/>
    <cellStyle name="_PSC상부(내맘)_교대수량_곤양1교수량_궁말천(NO15+40.000)-3련암거(브라켓O)_4백천천(원본)_8부대공사" xfId="11354" xr:uid="{00000000-0005-0000-0000-0000930B0000}"/>
    <cellStyle name="_PSC상부(내맘)_교대수량_곤양1교수량_궁말천(NO15+40.000)-3련암거(브라켓O)_8부대공사" xfId="11355" xr:uid="{00000000-0005-0000-0000-0000940B0000}"/>
    <cellStyle name="_PSC상부(내맘)_교대수량_곤양1교수량_궁말천(NO15+40.000)-3련암거(브라켓O)_고봉15통(안골)(수량)" xfId="2463" xr:uid="{00000000-0005-0000-0000-0000950B0000}"/>
    <cellStyle name="_PSC상부(내맘)_교대수량_곤양1교수량_궁말천(NO15+40.000)-3련암거(브라켓O)_고봉15통(안골)(수량) 2" xfId="2464" xr:uid="{00000000-0005-0000-0000-0000960B0000}"/>
    <cellStyle name="_PSC상부(내맘)_교대수량_곤양1교수량_궁말천(NO15+40.000)-3련암거(브라켓O)_고봉15통(안골)(수량)_8부대공사" xfId="11356" xr:uid="{00000000-0005-0000-0000-0000970B0000}"/>
    <cellStyle name="_PSC상부(내맘)_교대수량_곤양1교수량_궁말천(NO15+40.000)-3련암거(브라켓O)_적량마을" xfId="2465" xr:uid="{00000000-0005-0000-0000-0000980B0000}"/>
    <cellStyle name="_PSC상부(내맘)_교대수량_곤양1교수량_궁말천(NO15+40.000)-3련암거(브라켓O)_적량마을 2" xfId="2466" xr:uid="{00000000-0005-0000-0000-0000990B0000}"/>
    <cellStyle name="_PSC상부(내맘)_교대수량_곤양1교수량_궁말천(NO15+40.000)-3련암거(브라켓O)_적량마을_8부대공사" xfId="11357" xr:uid="{00000000-0005-0000-0000-00009A0B0000}"/>
    <cellStyle name="_PSC상부(내맘)_교대수량_곤양1교수량_궁말천(NO15+40.000)-3련암거(브라켓O)_적량마을_조경공" xfId="2467" xr:uid="{00000000-0005-0000-0000-00009B0B0000}"/>
    <cellStyle name="_PSC상부(내맘)_교대수량_곤양1교수량_궁말천(NO15+40.000)-3련암거(브라켓O)_적량마을_조경공 2" xfId="2468" xr:uid="{00000000-0005-0000-0000-00009C0B0000}"/>
    <cellStyle name="_PSC상부(내맘)_교대수량_곤양1교수량_궁말천(NO15+40.000)-3련암거(브라켓O)_적량마을_조경공_8부대공사" xfId="11358" xr:uid="{00000000-0005-0000-0000-00009D0B0000}"/>
    <cellStyle name="_PSC상부(내맘)_교대수량_곤양1교수량_궁말천(NO15+40.000)-3련암거(브라켓O)_접경지역개발(율포리3공구)" xfId="11359" xr:uid="{00000000-0005-0000-0000-00009E0B0000}"/>
    <cellStyle name="_PSC상부(내맘)_교대수량_곤양1교수량_궁말천(NO15+40.000)-3련암거(브라켓O)_접경지역개발(율포리3공구)_8부대공사" xfId="11360" xr:uid="{00000000-0005-0000-0000-00009F0B0000}"/>
    <cellStyle name="_PSC상부(내맘)_교대수량_곤양1교수량_유골소천(NO05+00.000)-2련암거(브라켓X)" xfId="2469" xr:uid="{00000000-0005-0000-0000-0000A00B0000}"/>
    <cellStyle name="_PSC상부(내맘)_교대수량_곤양1교수량_유골소천(NO05+00.000)-2련암거(브라켓X) 2" xfId="2470" xr:uid="{00000000-0005-0000-0000-0000A10B0000}"/>
    <cellStyle name="_PSC상부(내맘)_교대수량_곤양1교수량_유골소천(NO05+00.000)-2련암거(브라켓X)_4백천천(원본)" xfId="11361" xr:uid="{00000000-0005-0000-0000-0000A20B0000}"/>
    <cellStyle name="_PSC상부(내맘)_교대수량_곤양1교수량_유골소천(NO05+00.000)-2련암거(브라켓X)_4백천천(원본)_8부대공사" xfId="11362" xr:uid="{00000000-0005-0000-0000-0000A30B0000}"/>
    <cellStyle name="_PSC상부(내맘)_교대수량_곤양1교수량_유골소천(NO05+00.000)-2련암거(브라켓X)_8부대공사" xfId="11363" xr:uid="{00000000-0005-0000-0000-0000A40B0000}"/>
    <cellStyle name="_PSC상부(내맘)_교대수량_곤양1교수량_유골소천(NO05+00.000)-2련암거(브라켓X)_고봉15통(안골)(수량)" xfId="2471" xr:uid="{00000000-0005-0000-0000-0000A50B0000}"/>
    <cellStyle name="_PSC상부(내맘)_교대수량_곤양1교수량_유골소천(NO05+00.000)-2련암거(브라켓X)_고봉15통(안골)(수량) 2" xfId="2472" xr:uid="{00000000-0005-0000-0000-0000A60B0000}"/>
    <cellStyle name="_PSC상부(내맘)_교대수량_곤양1교수량_유골소천(NO05+00.000)-2련암거(브라켓X)_고봉15통(안골)(수량)_8부대공사" xfId="11364" xr:uid="{00000000-0005-0000-0000-0000A70B0000}"/>
    <cellStyle name="_PSC상부(내맘)_교대수량_곤양1교수량_유골소천(NO05+00.000)-2련암거(브라켓X)_적량마을" xfId="2473" xr:uid="{00000000-0005-0000-0000-0000A80B0000}"/>
    <cellStyle name="_PSC상부(내맘)_교대수량_곤양1교수량_유골소천(NO05+00.000)-2련암거(브라켓X)_적량마을 2" xfId="2474" xr:uid="{00000000-0005-0000-0000-0000A90B0000}"/>
    <cellStyle name="_PSC상부(내맘)_교대수량_곤양1교수량_유골소천(NO05+00.000)-2련암거(브라켓X)_적량마을_8부대공사" xfId="11365" xr:uid="{00000000-0005-0000-0000-0000AA0B0000}"/>
    <cellStyle name="_PSC상부(내맘)_교대수량_곤양1교수량_유골소천(NO05+00.000)-2련암거(브라켓X)_적량마을_조경공" xfId="2475" xr:uid="{00000000-0005-0000-0000-0000AB0B0000}"/>
    <cellStyle name="_PSC상부(내맘)_교대수량_곤양1교수량_유골소천(NO05+00.000)-2련암거(브라켓X)_적량마을_조경공 2" xfId="2476" xr:uid="{00000000-0005-0000-0000-0000AC0B0000}"/>
    <cellStyle name="_PSC상부(내맘)_교대수량_곤양1교수량_유골소천(NO05+00.000)-2련암거(브라켓X)_적량마을_조경공_8부대공사" xfId="11366" xr:uid="{00000000-0005-0000-0000-0000AD0B0000}"/>
    <cellStyle name="_PSC상부(내맘)_교대수량_곤양1교수량_유골소천(NO05+00.000)-2련암거(브라켓X)_접경지역개발(율포리3공구)" xfId="11367" xr:uid="{00000000-0005-0000-0000-0000AE0B0000}"/>
    <cellStyle name="_PSC상부(내맘)_교대수량_곤양1교수량_유골소천(NO05+00.000)-2련암거(브라켓X)_접경지역개발(율포리3공구)_8부대공사" xfId="11368" xr:uid="{00000000-0005-0000-0000-0000AF0B0000}"/>
    <cellStyle name="_PSC상부(내맘)_교대수량_곤양1교수량_적량마을" xfId="2477" xr:uid="{00000000-0005-0000-0000-0000B00B0000}"/>
    <cellStyle name="_PSC상부(내맘)_교대수량_곤양1교수량_적량마을 2" xfId="2478" xr:uid="{00000000-0005-0000-0000-0000B10B0000}"/>
    <cellStyle name="_PSC상부(내맘)_교대수량_곤양1교수량_적량마을_8부대공사" xfId="11369" xr:uid="{00000000-0005-0000-0000-0000B20B0000}"/>
    <cellStyle name="_PSC상부(내맘)_교대수량_곤양1교수량_적량마을_조경공" xfId="2479" xr:uid="{00000000-0005-0000-0000-0000B30B0000}"/>
    <cellStyle name="_PSC상부(내맘)_교대수량_곤양1교수량_적량마을_조경공 2" xfId="2480" xr:uid="{00000000-0005-0000-0000-0000B40B0000}"/>
    <cellStyle name="_PSC상부(내맘)_교대수량_곤양1교수량_적량마을_조경공_8부대공사" xfId="11370" xr:uid="{00000000-0005-0000-0000-0000B50B0000}"/>
    <cellStyle name="_PSC상부(내맘)_교대수량_곤양1교수량_접경지역개발(율포리3공구)" xfId="11371" xr:uid="{00000000-0005-0000-0000-0000B60B0000}"/>
    <cellStyle name="_PSC상부(내맘)_교대수량_곤양1교수량_접경지역개발(율포리3공구)_8부대공사" xfId="11372" xr:uid="{00000000-0005-0000-0000-0000B70B0000}"/>
    <cellStyle name="_PSC상부(내맘)_교대수량_궁말천(NO15+40.000)-3련암거(브라켓O)" xfId="2481" xr:uid="{00000000-0005-0000-0000-0000B80B0000}"/>
    <cellStyle name="_PSC상부(내맘)_교대수량_궁말천(NO15+40.000)-3련암거(브라켓O) 2" xfId="2482" xr:uid="{00000000-0005-0000-0000-0000B90B0000}"/>
    <cellStyle name="_PSC상부(내맘)_교대수량_궁말천(NO15+40.000)-3련암거(브라켓O)_4백천천(원본)" xfId="11373" xr:uid="{00000000-0005-0000-0000-0000BA0B0000}"/>
    <cellStyle name="_PSC상부(내맘)_교대수량_궁말천(NO15+40.000)-3련암거(브라켓O)_4백천천(원본)_8부대공사" xfId="11374" xr:uid="{00000000-0005-0000-0000-0000BB0B0000}"/>
    <cellStyle name="_PSC상부(내맘)_교대수량_궁말천(NO15+40.000)-3련암거(브라켓O)_8부대공사" xfId="11375" xr:uid="{00000000-0005-0000-0000-0000BC0B0000}"/>
    <cellStyle name="_PSC상부(내맘)_교대수량_궁말천(NO15+40.000)-3련암거(브라켓O)_고봉15통(안골)(수량)" xfId="2483" xr:uid="{00000000-0005-0000-0000-0000BD0B0000}"/>
    <cellStyle name="_PSC상부(내맘)_교대수량_궁말천(NO15+40.000)-3련암거(브라켓O)_고봉15통(안골)(수량) 2" xfId="2484" xr:uid="{00000000-0005-0000-0000-0000BE0B0000}"/>
    <cellStyle name="_PSC상부(내맘)_교대수량_궁말천(NO15+40.000)-3련암거(브라켓O)_고봉15통(안골)(수량)_8부대공사" xfId="11376" xr:uid="{00000000-0005-0000-0000-0000BF0B0000}"/>
    <cellStyle name="_PSC상부(내맘)_교대수량_궁말천(NO15+40.000)-3련암거(브라켓O)_적량마을" xfId="2485" xr:uid="{00000000-0005-0000-0000-0000C00B0000}"/>
    <cellStyle name="_PSC상부(내맘)_교대수량_궁말천(NO15+40.000)-3련암거(브라켓O)_적량마을 2" xfId="2486" xr:uid="{00000000-0005-0000-0000-0000C10B0000}"/>
    <cellStyle name="_PSC상부(내맘)_교대수량_궁말천(NO15+40.000)-3련암거(브라켓O)_적량마을_8부대공사" xfId="11377" xr:uid="{00000000-0005-0000-0000-0000C20B0000}"/>
    <cellStyle name="_PSC상부(내맘)_교대수량_궁말천(NO15+40.000)-3련암거(브라켓O)_적량마을_조경공" xfId="2487" xr:uid="{00000000-0005-0000-0000-0000C30B0000}"/>
    <cellStyle name="_PSC상부(내맘)_교대수량_궁말천(NO15+40.000)-3련암거(브라켓O)_적량마을_조경공 2" xfId="2488" xr:uid="{00000000-0005-0000-0000-0000C40B0000}"/>
    <cellStyle name="_PSC상부(내맘)_교대수량_궁말천(NO15+40.000)-3련암거(브라켓O)_적량마을_조경공_8부대공사" xfId="11378" xr:uid="{00000000-0005-0000-0000-0000C50B0000}"/>
    <cellStyle name="_PSC상부(내맘)_교대수량_궁말천(NO15+40.000)-3련암거(브라켓O)_접경지역개발(율포리3공구)" xfId="11379" xr:uid="{00000000-0005-0000-0000-0000C60B0000}"/>
    <cellStyle name="_PSC상부(내맘)_교대수량_궁말천(NO15+40.000)-3련암거(브라켓O)_접경지역개발(율포리3공구)_8부대공사" xfId="11380" xr:uid="{00000000-0005-0000-0000-0000C70B0000}"/>
    <cellStyle name="_PSC상부(내맘)_교대수량_금포교수량" xfId="2489" xr:uid="{00000000-0005-0000-0000-0000C80B0000}"/>
    <cellStyle name="_PSC상부(내맘)_교대수량_금포교수량 2" xfId="2490" xr:uid="{00000000-0005-0000-0000-0000C90B0000}"/>
    <cellStyle name="_PSC상부(내맘)_교대수량_금포교수량(최종본)" xfId="2491" xr:uid="{00000000-0005-0000-0000-0000CA0B0000}"/>
    <cellStyle name="_PSC상부(내맘)_교대수량_금포교수량(최종본) 2" xfId="2492" xr:uid="{00000000-0005-0000-0000-0000CB0B0000}"/>
    <cellStyle name="_PSC상부(내맘)_교대수량_금포교수량(최종본)_4백천천(원본)" xfId="11381" xr:uid="{00000000-0005-0000-0000-0000CC0B0000}"/>
    <cellStyle name="_PSC상부(내맘)_교대수량_금포교수량(최종본)_4백천천(원본)_8부대공사" xfId="11382" xr:uid="{00000000-0005-0000-0000-0000CD0B0000}"/>
    <cellStyle name="_PSC상부(내맘)_교대수량_금포교수량(최종본)_8부대공사" xfId="11383" xr:uid="{00000000-0005-0000-0000-0000CE0B0000}"/>
    <cellStyle name="_PSC상부(내맘)_교대수량_금포교수량(최종본)_고봉15통(안골)(수량)" xfId="2493" xr:uid="{00000000-0005-0000-0000-0000CF0B0000}"/>
    <cellStyle name="_PSC상부(내맘)_교대수량_금포교수량(최종본)_고봉15통(안골)(수량) 2" xfId="2494" xr:uid="{00000000-0005-0000-0000-0000D00B0000}"/>
    <cellStyle name="_PSC상부(내맘)_교대수량_금포교수량(최종본)_고봉15통(안골)(수량)_8부대공사" xfId="11384" xr:uid="{00000000-0005-0000-0000-0000D10B0000}"/>
    <cellStyle name="_PSC상부(내맘)_교대수량_금포교수량(최종본)_궁말천(NO15+40.000)-3련암거(브라켓O)" xfId="2495" xr:uid="{00000000-0005-0000-0000-0000D20B0000}"/>
    <cellStyle name="_PSC상부(내맘)_교대수량_금포교수량(최종본)_궁말천(NO15+40.000)-3련암거(브라켓O) 2" xfId="2496" xr:uid="{00000000-0005-0000-0000-0000D30B0000}"/>
    <cellStyle name="_PSC상부(내맘)_교대수량_금포교수량(최종본)_궁말천(NO15+40.000)-3련암거(브라켓O)_4백천천(원본)" xfId="11385" xr:uid="{00000000-0005-0000-0000-0000D40B0000}"/>
    <cellStyle name="_PSC상부(내맘)_교대수량_금포교수량(최종본)_궁말천(NO15+40.000)-3련암거(브라켓O)_4백천천(원본)_8부대공사" xfId="11386" xr:uid="{00000000-0005-0000-0000-0000D50B0000}"/>
    <cellStyle name="_PSC상부(내맘)_교대수량_금포교수량(최종본)_궁말천(NO15+40.000)-3련암거(브라켓O)_8부대공사" xfId="11387" xr:uid="{00000000-0005-0000-0000-0000D60B0000}"/>
    <cellStyle name="_PSC상부(내맘)_교대수량_금포교수량(최종본)_궁말천(NO15+40.000)-3련암거(브라켓O)_고봉15통(안골)(수량)" xfId="2497" xr:uid="{00000000-0005-0000-0000-0000D70B0000}"/>
    <cellStyle name="_PSC상부(내맘)_교대수량_금포교수량(최종본)_궁말천(NO15+40.000)-3련암거(브라켓O)_고봉15통(안골)(수량) 2" xfId="2498" xr:uid="{00000000-0005-0000-0000-0000D80B0000}"/>
    <cellStyle name="_PSC상부(내맘)_교대수량_금포교수량(최종본)_궁말천(NO15+40.000)-3련암거(브라켓O)_고봉15통(안골)(수량)_8부대공사" xfId="11388" xr:uid="{00000000-0005-0000-0000-0000D90B0000}"/>
    <cellStyle name="_PSC상부(내맘)_교대수량_금포교수량(최종본)_궁말천(NO15+40.000)-3련암거(브라켓O)_적량마을" xfId="2499" xr:uid="{00000000-0005-0000-0000-0000DA0B0000}"/>
    <cellStyle name="_PSC상부(내맘)_교대수량_금포교수량(최종본)_궁말천(NO15+40.000)-3련암거(브라켓O)_적량마을 2" xfId="2500" xr:uid="{00000000-0005-0000-0000-0000DB0B0000}"/>
    <cellStyle name="_PSC상부(내맘)_교대수량_금포교수량(최종본)_궁말천(NO15+40.000)-3련암거(브라켓O)_적량마을_8부대공사" xfId="11389" xr:uid="{00000000-0005-0000-0000-0000DC0B0000}"/>
    <cellStyle name="_PSC상부(내맘)_교대수량_금포교수량(최종본)_궁말천(NO15+40.000)-3련암거(브라켓O)_적량마을_조경공" xfId="2501" xr:uid="{00000000-0005-0000-0000-0000DD0B0000}"/>
    <cellStyle name="_PSC상부(내맘)_교대수량_금포교수량(최종본)_궁말천(NO15+40.000)-3련암거(브라켓O)_적량마을_조경공 2" xfId="2502" xr:uid="{00000000-0005-0000-0000-0000DE0B0000}"/>
    <cellStyle name="_PSC상부(내맘)_교대수량_금포교수량(최종본)_궁말천(NO15+40.000)-3련암거(브라켓O)_적량마을_조경공_8부대공사" xfId="11390" xr:uid="{00000000-0005-0000-0000-0000DF0B0000}"/>
    <cellStyle name="_PSC상부(내맘)_교대수량_금포교수량(최종본)_궁말천(NO15+40.000)-3련암거(브라켓O)_접경지역개발(율포리3공구)" xfId="11391" xr:uid="{00000000-0005-0000-0000-0000E00B0000}"/>
    <cellStyle name="_PSC상부(내맘)_교대수량_금포교수량(최종본)_궁말천(NO15+40.000)-3련암거(브라켓O)_접경지역개발(율포리3공구)_8부대공사" xfId="11392" xr:uid="{00000000-0005-0000-0000-0000E10B0000}"/>
    <cellStyle name="_PSC상부(내맘)_교대수량_금포교수량(최종본)_유골소천(NO05+00.000)-2련암거(브라켓X)" xfId="2503" xr:uid="{00000000-0005-0000-0000-0000E20B0000}"/>
    <cellStyle name="_PSC상부(내맘)_교대수량_금포교수량(최종본)_유골소천(NO05+00.000)-2련암거(브라켓X) 2" xfId="2504" xr:uid="{00000000-0005-0000-0000-0000E30B0000}"/>
    <cellStyle name="_PSC상부(내맘)_교대수량_금포교수량(최종본)_유골소천(NO05+00.000)-2련암거(브라켓X)_4백천천(원본)" xfId="11393" xr:uid="{00000000-0005-0000-0000-0000E40B0000}"/>
    <cellStyle name="_PSC상부(내맘)_교대수량_금포교수량(최종본)_유골소천(NO05+00.000)-2련암거(브라켓X)_4백천천(원본)_8부대공사" xfId="11394" xr:uid="{00000000-0005-0000-0000-0000E50B0000}"/>
    <cellStyle name="_PSC상부(내맘)_교대수량_금포교수량(최종본)_유골소천(NO05+00.000)-2련암거(브라켓X)_8부대공사" xfId="11395" xr:uid="{00000000-0005-0000-0000-0000E60B0000}"/>
    <cellStyle name="_PSC상부(내맘)_교대수량_금포교수량(최종본)_유골소천(NO05+00.000)-2련암거(브라켓X)_고봉15통(안골)(수량)" xfId="2505" xr:uid="{00000000-0005-0000-0000-0000E70B0000}"/>
    <cellStyle name="_PSC상부(내맘)_교대수량_금포교수량(최종본)_유골소천(NO05+00.000)-2련암거(브라켓X)_고봉15통(안골)(수량) 2" xfId="2506" xr:uid="{00000000-0005-0000-0000-0000E80B0000}"/>
    <cellStyle name="_PSC상부(내맘)_교대수량_금포교수량(최종본)_유골소천(NO05+00.000)-2련암거(브라켓X)_고봉15통(안골)(수량)_8부대공사" xfId="11396" xr:uid="{00000000-0005-0000-0000-0000E90B0000}"/>
    <cellStyle name="_PSC상부(내맘)_교대수량_금포교수량(최종본)_유골소천(NO05+00.000)-2련암거(브라켓X)_적량마을" xfId="2507" xr:uid="{00000000-0005-0000-0000-0000EA0B0000}"/>
    <cellStyle name="_PSC상부(내맘)_교대수량_금포교수량(최종본)_유골소천(NO05+00.000)-2련암거(브라켓X)_적량마을 2" xfId="2508" xr:uid="{00000000-0005-0000-0000-0000EB0B0000}"/>
    <cellStyle name="_PSC상부(내맘)_교대수량_금포교수량(최종본)_유골소천(NO05+00.000)-2련암거(브라켓X)_적량마을_8부대공사" xfId="11397" xr:uid="{00000000-0005-0000-0000-0000EC0B0000}"/>
    <cellStyle name="_PSC상부(내맘)_교대수량_금포교수량(최종본)_유골소천(NO05+00.000)-2련암거(브라켓X)_적량마을_조경공" xfId="2509" xr:uid="{00000000-0005-0000-0000-0000ED0B0000}"/>
    <cellStyle name="_PSC상부(내맘)_교대수량_금포교수량(최종본)_유골소천(NO05+00.000)-2련암거(브라켓X)_적량마을_조경공 2" xfId="2510" xr:uid="{00000000-0005-0000-0000-0000EE0B0000}"/>
    <cellStyle name="_PSC상부(내맘)_교대수량_금포교수량(최종본)_유골소천(NO05+00.000)-2련암거(브라켓X)_적량마을_조경공_8부대공사" xfId="11398" xr:uid="{00000000-0005-0000-0000-0000EF0B0000}"/>
    <cellStyle name="_PSC상부(내맘)_교대수량_금포교수량(최종본)_유골소천(NO05+00.000)-2련암거(브라켓X)_접경지역개발(율포리3공구)" xfId="11399" xr:uid="{00000000-0005-0000-0000-0000F00B0000}"/>
    <cellStyle name="_PSC상부(내맘)_교대수량_금포교수량(최종본)_유골소천(NO05+00.000)-2련암거(브라켓X)_접경지역개발(율포리3공구)_8부대공사" xfId="11400" xr:uid="{00000000-0005-0000-0000-0000F10B0000}"/>
    <cellStyle name="_PSC상부(내맘)_교대수량_금포교수량(최종본)_적량마을" xfId="2511" xr:uid="{00000000-0005-0000-0000-0000F20B0000}"/>
    <cellStyle name="_PSC상부(내맘)_교대수량_금포교수량(최종본)_적량마을 2" xfId="2512" xr:uid="{00000000-0005-0000-0000-0000F30B0000}"/>
    <cellStyle name="_PSC상부(내맘)_교대수량_금포교수량(최종본)_적량마을_8부대공사" xfId="11401" xr:uid="{00000000-0005-0000-0000-0000F40B0000}"/>
    <cellStyle name="_PSC상부(내맘)_교대수량_금포교수량(최종본)_적량마을_조경공" xfId="2513" xr:uid="{00000000-0005-0000-0000-0000F50B0000}"/>
    <cellStyle name="_PSC상부(내맘)_교대수량_금포교수량(최종본)_적량마을_조경공 2" xfId="2514" xr:uid="{00000000-0005-0000-0000-0000F60B0000}"/>
    <cellStyle name="_PSC상부(내맘)_교대수량_금포교수량(최종본)_적량마을_조경공_8부대공사" xfId="11402" xr:uid="{00000000-0005-0000-0000-0000F70B0000}"/>
    <cellStyle name="_PSC상부(내맘)_교대수량_금포교수량(최종본)_접경지역개발(율포리3공구)" xfId="11403" xr:uid="{00000000-0005-0000-0000-0000F80B0000}"/>
    <cellStyle name="_PSC상부(내맘)_교대수량_금포교수량(최종본)_접경지역개발(율포리3공구)_8부대공사" xfId="11404" xr:uid="{00000000-0005-0000-0000-0000F90B0000}"/>
    <cellStyle name="_PSC상부(내맘)_교대수량_금포교수량_4백천천(원본)" xfId="11405" xr:uid="{00000000-0005-0000-0000-0000FA0B0000}"/>
    <cellStyle name="_PSC상부(내맘)_교대수량_금포교수량_4백천천(원본)_8부대공사" xfId="11406" xr:uid="{00000000-0005-0000-0000-0000FB0B0000}"/>
    <cellStyle name="_PSC상부(내맘)_교대수량_금포교수량_8부대공사" xfId="11407" xr:uid="{00000000-0005-0000-0000-0000FC0B0000}"/>
    <cellStyle name="_PSC상부(내맘)_교대수량_금포교수량_고봉15통(안골)(수량)" xfId="2515" xr:uid="{00000000-0005-0000-0000-0000FD0B0000}"/>
    <cellStyle name="_PSC상부(내맘)_교대수량_금포교수량_고봉15통(안골)(수량) 2" xfId="2516" xr:uid="{00000000-0005-0000-0000-0000FE0B0000}"/>
    <cellStyle name="_PSC상부(내맘)_교대수량_금포교수량_고봉15통(안골)(수량)_8부대공사" xfId="11408" xr:uid="{00000000-0005-0000-0000-0000FF0B0000}"/>
    <cellStyle name="_PSC상부(내맘)_교대수량_금포교수량_궁말천(NO15+40.000)-3련암거(브라켓O)" xfId="2517" xr:uid="{00000000-0005-0000-0000-0000000C0000}"/>
    <cellStyle name="_PSC상부(내맘)_교대수량_금포교수량_궁말천(NO15+40.000)-3련암거(브라켓O) 2" xfId="2518" xr:uid="{00000000-0005-0000-0000-0000010C0000}"/>
    <cellStyle name="_PSC상부(내맘)_교대수량_금포교수량_궁말천(NO15+40.000)-3련암거(브라켓O)_4백천천(원본)" xfId="11409" xr:uid="{00000000-0005-0000-0000-0000020C0000}"/>
    <cellStyle name="_PSC상부(내맘)_교대수량_금포교수량_궁말천(NO15+40.000)-3련암거(브라켓O)_4백천천(원본)_8부대공사" xfId="11410" xr:uid="{00000000-0005-0000-0000-0000030C0000}"/>
    <cellStyle name="_PSC상부(내맘)_교대수량_금포교수량_궁말천(NO15+40.000)-3련암거(브라켓O)_8부대공사" xfId="11411" xr:uid="{00000000-0005-0000-0000-0000040C0000}"/>
    <cellStyle name="_PSC상부(내맘)_교대수량_금포교수량_궁말천(NO15+40.000)-3련암거(브라켓O)_고봉15통(안골)(수량)" xfId="2519" xr:uid="{00000000-0005-0000-0000-0000050C0000}"/>
    <cellStyle name="_PSC상부(내맘)_교대수량_금포교수량_궁말천(NO15+40.000)-3련암거(브라켓O)_고봉15통(안골)(수량) 2" xfId="2520" xr:uid="{00000000-0005-0000-0000-0000060C0000}"/>
    <cellStyle name="_PSC상부(내맘)_교대수량_금포교수량_궁말천(NO15+40.000)-3련암거(브라켓O)_고봉15통(안골)(수량)_8부대공사" xfId="11412" xr:uid="{00000000-0005-0000-0000-0000070C0000}"/>
    <cellStyle name="_PSC상부(내맘)_교대수량_금포교수량_궁말천(NO15+40.000)-3련암거(브라켓O)_적량마을" xfId="2521" xr:uid="{00000000-0005-0000-0000-0000080C0000}"/>
    <cellStyle name="_PSC상부(내맘)_교대수량_금포교수량_궁말천(NO15+40.000)-3련암거(브라켓O)_적량마을 2" xfId="2522" xr:uid="{00000000-0005-0000-0000-0000090C0000}"/>
    <cellStyle name="_PSC상부(내맘)_교대수량_금포교수량_궁말천(NO15+40.000)-3련암거(브라켓O)_적량마을_8부대공사" xfId="11413" xr:uid="{00000000-0005-0000-0000-00000A0C0000}"/>
    <cellStyle name="_PSC상부(내맘)_교대수량_금포교수량_궁말천(NO15+40.000)-3련암거(브라켓O)_적량마을_조경공" xfId="2523" xr:uid="{00000000-0005-0000-0000-00000B0C0000}"/>
    <cellStyle name="_PSC상부(내맘)_교대수량_금포교수량_궁말천(NO15+40.000)-3련암거(브라켓O)_적량마을_조경공 2" xfId="2524" xr:uid="{00000000-0005-0000-0000-00000C0C0000}"/>
    <cellStyle name="_PSC상부(내맘)_교대수량_금포교수량_궁말천(NO15+40.000)-3련암거(브라켓O)_적량마을_조경공_8부대공사" xfId="11414" xr:uid="{00000000-0005-0000-0000-00000D0C0000}"/>
    <cellStyle name="_PSC상부(내맘)_교대수량_금포교수량_궁말천(NO15+40.000)-3련암거(브라켓O)_접경지역개발(율포리3공구)" xfId="11415" xr:uid="{00000000-0005-0000-0000-00000E0C0000}"/>
    <cellStyle name="_PSC상부(내맘)_교대수량_금포교수량_궁말천(NO15+40.000)-3련암거(브라켓O)_접경지역개발(율포리3공구)_8부대공사" xfId="11416" xr:uid="{00000000-0005-0000-0000-00000F0C0000}"/>
    <cellStyle name="_PSC상부(내맘)_교대수량_금포교수량_유골소천(NO05+00.000)-2련암거(브라켓X)" xfId="2525" xr:uid="{00000000-0005-0000-0000-0000100C0000}"/>
    <cellStyle name="_PSC상부(내맘)_교대수량_금포교수량_유골소천(NO05+00.000)-2련암거(브라켓X) 2" xfId="2526" xr:uid="{00000000-0005-0000-0000-0000110C0000}"/>
    <cellStyle name="_PSC상부(내맘)_교대수량_금포교수량_유골소천(NO05+00.000)-2련암거(브라켓X)_4백천천(원본)" xfId="11417" xr:uid="{00000000-0005-0000-0000-0000120C0000}"/>
    <cellStyle name="_PSC상부(내맘)_교대수량_금포교수량_유골소천(NO05+00.000)-2련암거(브라켓X)_4백천천(원본)_8부대공사" xfId="11418" xr:uid="{00000000-0005-0000-0000-0000130C0000}"/>
    <cellStyle name="_PSC상부(내맘)_교대수량_금포교수량_유골소천(NO05+00.000)-2련암거(브라켓X)_8부대공사" xfId="11419" xr:uid="{00000000-0005-0000-0000-0000140C0000}"/>
    <cellStyle name="_PSC상부(내맘)_교대수량_금포교수량_유골소천(NO05+00.000)-2련암거(브라켓X)_고봉15통(안골)(수량)" xfId="2527" xr:uid="{00000000-0005-0000-0000-0000150C0000}"/>
    <cellStyle name="_PSC상부(내맘)_교대수량_금포교수량_유골소천(NO05+00.000)-2련암거(브라켓X)_고봉15통(안골)(수량) 2" xfId="2528" xr:uid="{00000000-0005-0000-0000-0000160C0000}"/>
    <cellStyle name="_PSC상부(내맘)_교대수량_금포교수량_유골소천(NO05+00.000)-2련암거(브라켓X)_고봉15통(안골)(수량)_8부대공사" xfId="11420" xr:uid="{00000000-0005-0000-0000-0000170C0000}"/>
    <cellStyle name="_PSC상부(내맘)_교대수량_금포교수량_유골소천(NO05+00.000)-2련암거(브라켓X)_적량마을" xfId="2529" xr:uid="{00000000-0005-0000-0000-0000180C0000}"/>
    <cellStyle name="_PSC상부(내맘)_교대수량_금포교수량_유골소천(NO05+00.000)-2련암거(브라켓X)_적량마을 2" xfId="2530" xr:uid="{00000000-0005-0000-0000-0000190C0000}"/>
    <cellStyle name="_PSC상부(내맘)_교대수량_금포교수량_유골소천(NO05+00.000)-2련암거(브라켓X)_적량마을_8부대공사" xfId="11421" xr:uid="{00000000-0005-0000-0000-00001A0C0000}"/>
    <cellStyle name="_PSC상부(내맘)_교대수량_금포교수량_유골소천(NO05+00.000)-2련암거(브라켓X)_적량마을_조경공" xfId="2531" xr:uid="{00000000-0005-0000-0000-00001B0C0000}"/>
    <cellStyle name="_PSC상부(내맘)_교대수량_금포교수량_유골소천(NO05+00.000)-2련암거(브라켓X)_적량마을_조경공 2" xfId="2532" xr:uid="{00000000-0005-0000-0000-00001C0C0000}"/>
    <cellStyle name="_PSC상부(내맘)_교대수량_금포교수량_유골소천(NO05+00.000)-2련암거(브라켓X)_적량마을_조경공_8부대공사" xfId="11422" xr:uid="{00000000-0005-0000-0000-00001D0C0000}"/>
    <cellStyle name="_PSC상부(내맘)_교대수량_금포교수량_유골소천(NO05+00.000)-2련암거(브라켓X)_접경지역개발(율포리3공구)" xfId="11423" xr:uid="{00000000-0005-0000-0000-00001E0C0000}"/>
    <cellStyle name="_PSC상부(내맘)_교대수량_금포교수량_유골소천(NO05+00.000)-2련암거(브라켓X)_접경지역개발(율포리3공구)_8부대공사" xfId="11424" xr:uid="{00000000-0005-0000-0000-00001F0C0000}"/>
    <cellStyle name="_PSC상부(내맘)_교대수량_금포교수량_적량마을" xfId="2533" xr:uid="{00000000-0005-0000-0000-0000200C0000}"/>
    <cellStyle name="_PSC상부(내맘)_교대수량_금포교수량_적량마을 2" xfId="2534" xr:uid="{00000000-0005-0000-0000-0000210C0000}"/>
    <cellStyle name="_PSC상부(내맘)_교대수량_금포교수량_적량마을_8부대공사" xfId="11425" xr:uid="{00000000-0005-0000-0000-0000220C0000}"/>
    <cellStyle name="_PSC상부(내맘)_교대수량_금포교수량_적량마을_조경공" xfId="2535" xr:uid="{00000000-0005-0000-0000-0000230C0000}"/>
    <cellStyle name="_PSC상부(내맘)_교대수량_금포교수량_적량마을_조경공 2" xfId="2536" xr:uid="{00000000-0005-0000-0000-0000240C0000}"/>
    <cellStyle name="_PSC상부(내맘)_교대수량_금포교수량_적량마을_조경공_8부대공사" xfId="11426" xr:uid="{00000000-0005-0000-0000-0000250C0000}"/>
    <cellStyle name="_PSC상부(내맘)_교대수량_금포교수량_접경지역개발(율포리3공구)" xfId="11427" xr:uid="{00000000-0005-0000-0000-0000260C0000}"/>
    <cellStyle name="_PSC상부(내맘)_교대수량_금포교수량_접경지역개발(율포리3공구)_8부대공사" xfId="11428" xr:uid="{00000000-0005-0000-0000-0000270C0000}"/>
    <cellStyle name="_PSC상부(내맘)_교대수량_유골소천(NO05+00.000)-2련암거(브라켓X)" xfId="2537" xr:uid="{00000000-0005-0000-0000-0000280C0000}"/>
    <cellStyle name="_PSC상부(내맘)_교대수량_유골소천(NO05+00.000)-2련암거(브라켓X) 2" xfId="2538" xr:uid="{00000000-0005-0000-0000-0000290C0000}"/>
    <cellStyle name="_PSC상부(내맘)_교대수량_유골소천(NO05+00.000)-2련암거(브라켓X)_4백천천(원본)" xfId="11429" xr:uid="{00000000-0005-0000-0000-00002A0C0000}"/>
    <cellStyle name="_PSC상부(내맘)_교대수량_유골소천(NO05+00.000)-2련암거(브라켓X)_4백천천(원본)_8부대공사" xfId="11430" xr:uid="{00000000-0005-0000-0000-00002B0C0000}"/>
    <cellStyle name="_PSC상부(내맘)_교대수량_유골소천(NO05+00.000)-2련암거(브라켓X)_8부대공사" xfId="11431" xr:uid="{00000000-0005-0000-0000-00002C0C0000}"/>
    <cellStyle name="_PSC상부(내맘)_교대수량_유골소천(NO05+00.000)-2련암거(브라켓X)_고봉15통(안골)(수량)" xfId="2539" xr:uid="{00000000-0005-0000-0000-00002D0C0000}"/>
    <cellStyle name="_PSC상부(내맘)_교대수량_유골소천(NO05+00.000)-2련암거(브라켓X)_고봉15통(안골)(수량) 2" xfId="2540" xr:uid="{00000000-0005-0000-0000-00002E0C0000}"/>
    <cellStyle name="_PSC상부(내맘)_교대수량_유골소천(NO05+00.000)-2련암거(브라켓X)_고봉15통(안골)(수량)_8부대공사" xfId="11432" xr:uid="{00000000-0005-0000-0000-00002F0C0000}"/>
    <cellStyle name="_PSC상부(내맘)_교대수량_유골소천(NO05+00.000)-2련암거(브라켓X)_적량마을" xfId="2541" xr:uid="{00000000-0005-0000-0000-0000300C0000}"/>
    <cellStyle name="_PSC상부(내맘)_교대수량_유골소천(NO05+00.000)-2련암거(브라켓X)_적량마을 2" xfId="2542" xr:uid="{00000000-0005-0000-0000-0000310C0000}"/>
    <cellStyle name="_PSC상부(내맘)_교대수량_유골소천(NO05+00.000)-2련암거(브라켓X)_적량마을_8부대공사" xfId="11433" xr:uid="{00000000-0005-0000-0000-0000320C0000}"/>
    <cellStyle name="_PSC상부(내맘)_교대수량_유골소천(NO05+00.000)-2련암거(브라켓X)_적량마을_조경공" xfId="2543" xr:uid="{00000000-0005-0000-0000-0000330C0000}"/>
    <cellStyle name="_PSC상부(내맘)_교대수량_유골소천(NO05+00.000)-2련암거(브라켓X)_적량마을_조경공 2" xfId="2544" xr:uid="{00000000-0005-0000-0000-0000340C0000}"/>
    <cellStyle name="_PSC상부(내맘)_교대수량_유골소천(NO05+00.000)-2련암거(브라켓X)_적량마을_조경공_8부대공사" xfId="11434" xr:uid="{00000000-0005-0000-0000-0000350C0000}"/>
    <cellStyle name="_PSC상부(내맘)_교대수량_유골소천(NO05+00.000)-2련암거(브라켓X)_접경지역개발(율포리3공구)" xfId="11435" xr:uid="{00000000-0005-0000-0000-0000360C0000}"/>
    <cellStyle name="_PSC상부(내맘)_교대수량_유골소천(NO05+00.000)-2련암거(브라켓X)_접경지역개발(율포리3공구)_8부대공사" xfId="11436" xr:uid="{00000000-0005-0000-0000-0000370C0000}"/>
    <cellStyle name="_PSC상부(내맘)_교대수량_적량마을" xfId="2545" xr:uid="{00000000-0005-0000-0000-0000380C0000}"/>
    <cellStyle name="_PSC상부(내맘)_교대수량_적량마을 2" xfId="2546" xr:uid="{00000000-0005-0000-0000-0000390C0000}"/>
    <cellStyle name="_PSC상부(내맘)_교대수량_적량마을_8부대공사" xfId="11437" xr:uid="{00000000-0005-0000-0000-00003A0C0000}"/>
    <cellStyle name="_PSC상부(내맘)_교대수량_적량마을_조경공" xfId="2547" xr:uid="{00000000-0005-0000-0000-00003B0C0000}"/>
    <cellStyle name="_PSC상부(내맘)_교대수량_적량마을_조경공 2" xfId="2548" xr:uid="{00000000-0005-0000-0000-00003C0C0000}"/>
    <cellStyle name="_PSC상부(내맘)_교대수량_적량마을_조경공_8부대공사" xfId="11438" xr:uid="{00000000-0005-0000-0000-00003D0C0000}"/>
    <cellStyle name="_PSC상부(내맘)_교대수량_접경지역개발(율포리3공구)" xfId="11439" xr:uid="{00000000-0005-0000-0000-00003E0C0000}"/>
    <cellStyle name="_PSC상부(내맘)_교대수량_접경지역개발(율포리3공구)_8부대공사" xfId="11440" xr:uid="{00000000-0005-0000-0000-00003F0C0000}"/>
    <cellStyle name="_PSC상부(내맘)_금포교수량" xfId="2549" xr:uid="{00000000-0005-0000-0000-0000400C0000}"/>
    <cellStyle name="_PSC상부(내맘)_금포교수량 2" xfId="2550" xr:uid="{00000000-0005-0000-0000-0000410C0000}"/>
    <cellStyle name="_PSC상부(내맘)_금포교수량_4백천천(원본)" xfId="11441" xr:uid="{00000000-0005-0000-0000-0000420C0000}"/>
    <cellStyle name="_PSC상부(내맘)_금포교수량_4백천천(원본)_8부대공사" xfId="11442" xr:uid="{00000000-0005-0000-0000-0000430C0000}"/>
    <cellStyle name="_PSC상부(내맘)_금포교수량_8부대공사" xfId="11443" xr:uid="{00000000-0005-0000-0000-0000440C0000}"/>
    <cellStyle name="_PSC상부(내맘)_금포교수량_고봉15통(안골)(수량)" xfId="2551" xr:uid="{00000000-0005-0000-0000-0000450C0000}"/>
    <cellStyle name="_PSC상부(내맘)_금포교수량_고봉15통(안골)(수량) 2" xfId="2552" xr:uid="{00000000-0005-0000-0000-0000460C0000}"/>
    <cellStyle name="_PSC상부(내맘)_금포교수량_고봉15통(안골)(수량)_8부대공사" xfId="11444" xr:uid="{00000000-0005-0000-0000-0000470C0000}"/>
    <cellStyle name="_PSC상부(내맘)_금포교수량_곤양1교수량" xfId="2553" xr:uid="{00000000-0005-0000-0000-0000480C0000}"/>
    <cellStyle name="_PSC상부(내맘)_금포교수량_곤양1교수량 2" xfId="2554" xr:uid="{00000000-0005-0000-0000-0000490C0000}"/>
    <cellStyle name="_PSC상부(내맘)_금포교수량_곤양1교수량(최종본)" xfId="2555" xr:uid="{00000000-0005-0000-0000-00004A0C0000}"/>
    <cellStyle name="_PSC상부(내맘)_금포교수량_곤양1교수량(최종본) 2" xfId="2556" xr:uid="{00000000-0005-0000-0000-00004B0C0000}"/>
    <cellStyle name="_PSC상부(내맘)_금포교수량_곤양1교수량(최종본)_4백천천(원본)" xfId="11445" xr:uid="{00000000-0005-0000-0000-00004C0C0000}"/>
    <cellStyle name="_PSC상부(내맘)_금포교수량_곤양1교수량(최종본)_4백천천(원본)_8부대공사" xfId="11446" xr:uid="{00000000-0005-0000-0000-00004D0C0000}"/>
    <cellStyle name="_PSC상부(내맘)_금포교수량_곤양1교수량(최종본)_8부대공사" xfId="11447" xr:uid="{00000000-0005-0000-0000-00004E0C0000}"/>
    <cellStyle name="_PSC상부(내맘)_금포교수량_곤양1교수량(최종본)_고봉15통(안골)(수량)" xfId="2557" xr:uid="{00000000-0005-0000-0000-00004F0C0000}"/>
    <cellStyle name="_PSC상부(내맘)_금포교수량_곤양1교수량(최종본)_고봉15통(안골)(수량) 2" xfId="2558" xr:uid="{00000000-0005-0000-0000-0000500C0000}"/>
    <cellStyle name="_PSC상부(내맘)_금포교수량_곤양1교수량(최종본)_고봉15통(안골)(수량)_8부대공사" xfId="11448" xr:uid="{00000000-0005-0000-0000-0000510C0000}"/>
    <cellStyle name="_PSC상부(내맘)_금포교수량_곤양1교수량(최종본)_궁말천(NO15+40.000)-3련암거(브라켓O)" xfId="2559" xr:uid="{00000000-0005-0000-0000-0000520C0000}"/>
    <cellStyle name="_PSC상부(내맘)_금포교수량_곤양1교수량(최종본)_궁말천(NO15+40.000)-3련암거(브라켓O) 2" xfId="2560" xr:uid="{00000000-0005-0000-0000-0000530C0000}"/>
    <cellStyle name="_PSC상부(내맘)_금포교수량_곤양1교수량(최종본)_궁말천(NO15+40.000)-3련암거(브라켓O)_4백천천(원본)" xfId="11449" xr:uid="{00000000-0005-0000-0000-0000540C0000}"/>
    <cellStyle name="_PSC상부(내맘)_금포교수량_곤양1교수량(최종본)_궁말천(NO15+40.000)-3련암거(브라켓O)_4백천천(원본)_8부대공사" xfId="11450" xr:uid="{00000000-0005-0000-0000-0000550C0000}"/>
    <cellStyle name="_PSC상부(내맘)_금포교수량_곤양1교수량(최종본)_궁말천(NO15+40.000)-3련암거(브라켓O)_8부대공사" xfId="11451" xr:uid="{00000000-0005-0000-0000-0000560C0000}"/>
    <cellStyle name="_PSC상부(내맘)_금포교수량_곤양1교수량(최종본)_궁말천(NO15+40.000)-3련암거(브라켓O)_고봉15통(안골)(수량)" xfId="2561" xr:uid="{00000000-0005-0000-0000-0000570C0000}"/>
    <cellStyle name="_PSC상부(내맘)_금포교수량_곤양1교수량(최종본)_궁말천(NO15+40.000)-3련암거(브라켓O)_고봉15통(안골)(수량) 2" xfId="2562" xr:uid="{00000000-0005-0000-0000-0000580C0000}"/>
    <cellStyle name="_PSC상부(내맘)_금포교수량_곤양1교수량(최종본)_궁말천(NO15+40.000)-3련암거(브라켓O)_고봉15통(안골)(수량)_8부대공사" xfId="11452" xr:uid="{00000000-0005-0000-0000-0000590C0000}"/>
    <cellStyle name="_PSC상부(내맘)_금포교수량_곤양1교수량(최종본)_궁말천(NO15+40.000)-3련암거(브라켓O)_적량마을" xfId="2563" xr:uid="{00000000-0005-0000-0000-00005A0C0000}"/>
    <cellStyle name="_PSC상부(내맘)_금포교수량_곤양1교수량(최종본)_궁말천(NO15+40.000)-3련암거(브라켓O)_적량마을 2" xfId="2564" xr:uid="{00000000-0005-0000-0000-00005B0C0000}"/>
    <cellStyle name="_PSC상부(내맘)_금포교수량_곤양1교수량(최종본)_궁말천(NO15+40.000)-3련암거(브라켓O)_적량마을_8부대공사" xfId="11453" xr:uid="{00000000-0005-0000-0000-00005C0C0000}"/>
    <cellStyle name="_PSC상부(내맘)_금포교수량_곤양1교수량(최종본)_궁말천(NO15+40.000)-3련암거(브라켓O)_적량마을_조경공" xfId="2565" xr:uid="{00000000-0005-0000-0000-00005D0C0000}"/>
    <cellStyle name="_PSC상부(내맘)_금포교수량_곤양1교수량(최종본)_궁말천(NO15+40.000)-3련암거(브라켓O)_적량마을_조경공 2" xfId="2566" xr:uid="{00000000-0005-0000-0000-00005E0C0000}"/>
    <cellStyle name="_PSC상부(내맘)_금포교수량_곤양1교수량(최종본)_궁말천(NO15+40.000)-3련암거(브라켓O)_적량마을_조경공_8부대공사" xfId="11454" xr:uid="{00000000-0005-0000-0000-00005F0C0000}"/>
    <cellStyle name="_PSC상부(내맘)_금포교수량_곤양1교수량(최종본)_궁말천(NO15+40.000)-3련암거(브라켓O)_접경지역개발(율포리3공구)" xfId="11455" xr:uid="{00000000-0005-0000-0000-0000600C0000}"/>
    <cellStyle name="_PSC상부(내맘)_금포교수량_곤양1교수량(최종본)_궁말천(NO15+40.000)-3련암거(브라켓O)_접경지역개발(율포리3공구)_8부대공사" xfId="11456" xr:uid="{00000000-0005-0000-0000-0000610C0000}"/>
    <cellStyle name="_PSC상부(내맘)_금포교수량_곤양1교수량(최종본)_유골소천(NO05+00.000)-2련암거(브라켓X)" xfId="2567" xr:uid="{00000000-0005-0000-0000-0000620C0000}"/>
    <cellStyle name="_PSC상부(내맘)_금포교수량_곤양1교수량(최종본)_유골소천(NO05+00.000)-2련암거(브라켓X) 2" xfId="2568" xr:uid="{00000000-0005-0000-0000-0000630C0000}"/>
    <cellStyle name="_PSC상부(내맘)_금포교수량_곤양1교수량(최종본)_유골소천(NO05+00.000)-2련암거(브라켓X)_4백천천(원본)" xfId="11457" xr:uid="{00000000-0005-0000-0000-0000640C0000}"/>
    <cellStyle name="_PSC상부(내맘)_금포교수량_곤양1교수량(최종본)_유골소천(NO05+00.000)-2련암거(브라켓X)_4백천천(원본)_8부대공사" xfId="11458" xr:uid="{00000000-0005-0000-0000-0000650C0000}"/>
    <cellStyle name="_PSC상부(내맘)_금포교수량_곤양1교수량(최종본)_유골소천(NO05+00.000)-2련암거(브라켓X)_8부대공사" xfId="11459" xr:uid="{00000000-0005-0000-0000-0000660C0000}"/>
    <cellStyle name="_PSC상부(내맘)_금포교수량_곤양1교수량(최종본)_유골소천(NO05+00.000)-2련암거(브라켓X)_고봉15통(안골)(수량)" xfId="2569" xr:uid="{00000000-0005-0000-0000-0000670C0000}"/>
    <cellStyle name="_PSC상부(내맘)_금포교수량_곤양1교수량(최종본)_유골소천(NO05+00.000)-2련암거(브라켓X)_고봉15통(안골)(수량) 2" xfId="2570" xr:uid="{00000000-0005-0000-0000-0000680C0000}"/>
    <cellStyle name="_PSC상부(내맘)_금포교수량_곤양1교수량(최종본)_유골소천(NO05+00.000)-2련암거(브라켓X)_고봉15통(안골)(수량)_8부대공사" xfId="11460" xr:uid="{00000000-0005-0000-0000-0000690C0000}"/>
    <cellStyle name="_PSC상부(내맘)_금포교수량_곤양1교수량(최종본)_유골소천(NO05+00.000)-2련암거(브라켓X)_적량마을" xfId="2571" xr:uid="{00000000-0005-0000-0000-00006A0C0000}"/>
    <cellStyle name="_PSC상부(내맘)_금포교수량_곤양1교수량(최종본)_유골소천(NO05+00.000)-2련암거(브라켓X)_적량마을 2" xfId="2572" xr:uid="{00000000-0005-0000-0000-00006B0C0000}"/>
    <cellStyle name="_PSC상부(내맘)_금포교수량_곤양1교수량(최종본)_유골소천(NO05+00.000)-2련암거(브라켓X)_적량마을_8부대공사" xfId="11461" xr:uid="{00000000-0005-0000-0000-00006C0C0000}"/>
    <cellStyle name="_PSC상부(내맘)_금포교수량_곤양1교수량(최종본)_유골소천(NO05+00.000)-2련암거(브라켓X)_적량마을_조경공" xfId="2573" xr:uid="{00000000-0005-0000-0000-00006D0C0000}"/>
    <cellStyle name="_PSC상부(내맘)_금포교수량_곤양1교수량(최종본)_유골소천(NO05+00.000)-2련암거(브라켓X)_적량마을_조경공 2" xfId="2574" xr:uid="{00000000-0005-0000-0000-00006E0C0000}"/>
    <cellStyle name="_PSC상부(내맘)_금포교수량_곤양1교수량(최종본)_유골소천(NO05+00.000)-2련암거(브라켓X)_적량마을_조경공_8부대공사" xfId="11462" xr:uid="{00000000-0005-0000-0000-00006F0C0000}"/>
    <cellStyle name="_PSC상부(내맘)_금포교수량_곤양1교수량(최종본)_유골소천(NO05+00.000)-2련암거(브라켓X)_접경지역개발(율포리3공구)" xfId="11463" xr:uid="{00000000-0005-0000-0000-0000700C0000}"/>
    <cellStyle name="_PSC상부(내맘)_금포교수량_곤양1교수량(최종본)_유골소천(NO05+00.000)-2련암거(브라켓X)_접경지역개발(율포리3공구)_8부대공사" xfId="11464" xr:uid="{00000000-0005-0000-0000-0000710C0000}"/>
    <cellStyle name="_PSC상부(내맘)_금포교수량_곤양1교수량(최종본)_적량마을" xfId="2575" xr:uid="{00000000-0005-0000-0000-0000720C0000}"/>
    <cellStyle name="_PSC상부(내맘)_금포교수량_곤양1교수량(최종본)_적량마을 2" xfId="2576" xr:uid="{00000000-0005-0000-0000-0000730C0000}"/>
    <cellStyle name="_PSC상부(내맘)_금포교수량_곤양1교수량(최종본)_적량마을_8부대공사" xfId="11465" xr:uid="{00000000-0005-0000-0000-0000740C0000}"/>
    <cellStyle name="_PSC상부(내맘)_금포교수량_곤양1교수량(최종본)_적량마을_조경공" xfId="2577" xr:uid="{00000000-0005-0000-0000-0000750C0000}"/>
    <cellStyle name="_PSC상부(내맘)_금포교수량_곤양1교수량(최종본)_적량마을_조경공 2" xfId="2578" xr:uid="{00000000-0005-0000-0000-0000760C0000}"/>
    <cellStyle name="_PSC상부(내맘)_금포교수량_곤양1교수량(최종본)_적량마을_조경공_8부대공사" xfId="11466" xr:uid="{00000000-0005-0000-0000-0000770C0000}"/>
    <cellStyle name="_PSC상부(내맘)_금포교수량_곤양1교수량(최종본)_접경지역개발(율포리3공구)" xfId="11467" xr:uid="{00000000-0005-0000-0000-0000780C0000}"/>
    <cellStyle name="_PSC상부(내맘)_금포교수량_곤양1교수량(최종본)_접경지역개발(율포리3공구)_8부대공사" xfId="11468" xr:uid="{00000000-0005-0000-0000-0000790C0000}"/>
    <cellStyle name="_PSC상부(내맘)_금포교수량_곤양1교수량_4백천천(원본)" xfId="11469" xr:uid="{00000000-0005-0000-0000-00007A0C0000}"/>
    <cellStyle name="_PSC상부(내맘)_금포교수량_곤양1교수량_4백천천(원본)_8부대공사" xfId="11470" xr:uid="{00000000-0005-0000-0000-00007B0C0000}"/>
    <cellStyle name="_PSC상부(내맘)_금포교수량_곤양1교수량_8부대공사" xfId="11471" xr:uid="{00000000-0005-0000-0000-00007C0C0000}"/>
    <cellStyle name="_PSC상부(내맘)_금포교수량_곤양1교수량_고봉15통(안골)(수량)" xfId="2579" xr:uid="{00000000-0005-0000-0000-00007D0C0000}"/>
    <cellStyle name="_PSC상부(내맘)_금포교수량_곤양1교수량_고봉15통(안골)(수량) 2" xfId="2580" xr:uid="{00000000-0005-0000-0000-00007E0C0000}"/>
    <cellStyle name="_PSC상부(내맘)_금포교수량_곤양1교수량_고봉15통(안골)(수량)_8부대공사" xfId="11472" xr:uid="{00000000-0005-0000-0000-00007F0C0000}"/>
    <cellStyle name="_PSC상부(내맘)_금포교수량_곤양1교수량_궁말천(NO15+40.000)-3련암거(브라켓O)" xfId="2581" xr:uid="{00000000-0005-0000-0000-0000800C0000}"/>
    <cellStyle name="_PSC상부(내맘)_금포교수량_곤양1교수량_궁말천(NO15+40.000)-3련암거(브라켓O) 2" xfId="2582" xr:uid="{00000000-0005-0000-0000-0000810C0000}"/>
    <cellStyle name="_PSC상부(내맘)_금포교수량_곤양1교수량_궁말천(NO15+40.000)-3련암거(브라켓O)_4백천천(원본)" xfId="11473" xr:uid="{00000000-0005-0000-0000-0000820C0000}"/>
    <cellStyle name="_PSC상부(내맘)_금포교수량_곤양1교수량_궁말천(NO15+40.000)-3련암거(브라켓O)_4백천천(원본)_8부대공사" xfId="11474" xr:uid="{00000000-0005-0000-0000-0000830C0000}"/>
    <cellStyle name="_PSC상부(내맘)_금포교수량_곤양1교수량_궁말천(NO15+40.000)-3련암거(브라켓O)_8부대공사" xfId="11475" xr:uid="{00000000-0005-0000-0000-0000840C0000}"/>
    <cellStyle name="_PSC상부(내맘)_금포교수량_곤양1교수량_궁말천(NO15+40.000)-3련암거(브라켓O)_고봉15통(안골)(수량)" xfId="2583" xr:uid="{00000000-0005-0000-0000-0000850C0000}"/>
    <cellStyle name="_PSC상부(내맘)_금포교수량_곤양1교수량_궁말천(NO15+40.000)-3련암거(브라켓O)_고봉15통(안골)(수량) 2" xfId="2584" xr:uid="{00000000-0005-0000-0000-0000860C0000}"/>
    <cellStyle name="_PSC상부(내맘)_금포교수량_곤양1교수량_궁말천(NO15+40.000)-3련암거(브라켓O)_고봉15통(안골)(수량)_8부대공사" xfId="11476" xr:uid="{00000000-0005-0000-0000-0000870C0000}"/>
    <cellStyle name="_PSC상부(내맘)_금포교수량_곤양1교수량_궁말천(NO15+40.000)-3련암거(브라켓O)_적량마을" xfId="2585" xr:uid="{00000000-0005-0000-0000-0000880C0000}"/>
    <cellStyle name="_PSC상부(내맘)_금포교수량_곤양1교수량_궁말천(NO15+40.000)-3련암거(브라켓O)_적량마을 2" xfId="2586" xr:uid="{00000000-0005-0000-0000-0000890C0000}"/>
    <cellStyle name="_PSC상부(내맘)_금포교수량_곤양1교수량_궁말천(NO15+40.000)-3련암거(브라켓O)_적량마을_8부대공사" xfId="11477" xr:uid="{00000000-0005-0000-0000-00008A0C0000}"/>
    <cellStyle name="_PSC상부(내맘)_금포교수량_곤양1교수량_궁말천(NO15+40.000)-3련암거(브라켓O)_적량마을_조경공" xfId="2587" xr:uid="{00000000-0005-0000-0000-00008B0C0000}"/>
    <cellStyle name="_PSC상부(내맘)_금포교수량_곤양1교수량_궁말천(NO15+40.000)-3련암거(브라켓O)_적량마을_조경공 2" xfId="2588" xr:uid="{00000000-0005-0000-0000-00008C0C0000}"/>
    <cellStyle name="_PSC상부(내맘)_금포교수량_곤양1교수량_궁말천(NO15+40.000)-3련암거(브라켓O)_적량마을_조경공_8부대공사" xfId="11478" xr:uid="{00000000-0005-0000-0000-00008D0C0000}"/>
    <cellStyle name="_PSC상부(내맘)_금포교수량_곤양1교수량_궁말천(NO15+40.000)-3련암거(브라켓O)_접경지역개발(율포리3공구)" xfId="11479" xr:uid="{00000000-0005-0000-0000-00008E0C0000}"/>
    <cellStyle name="_PSC상부(내맘)_금포교수량_곤양1교수량_궁말천(NO15+40.000)-3련암거(브라켓O)_접경지역개발(율포리3공구)_8부대공사" xfId="11480" xr:uid="{00000000-0005-0000-0000-00008F0C0000}"/>
    <cellStyle name="_PSC상부(내맘)_금포교수량_곤양1교수량_유골소천(NO05+00.000)-2련암거(브라켓X)" xfId="2589" xr:uid="{00000000-0005-0000-0000-0000900C0000}"/>
    <cellStyle name="_PSC상부(내맘)_금포교수량_곤양1교수량_유골소천(NO05+00.000)-2련암거(브라켓X) 2" xfId="2590" xr:uid="{00000000-0005-0000-0000-0000910C0000}"/>
    <cellStyle name="_PSC상부(내맘)_금포교수량_곤양1교수량_유골소천(NO05+00.000)-2련암거(브라켓X)_4백천천(원본)" xfId="11481" xr:uid="{00000000-0005-0000-0000-0000920C0000}"/>
    <cellStyle name="_PSC상부(내맘)_금포교수량_곤양1교수량_유골소천(NO05+00.000)-2련암거(브라켓X)_4백천천(원본)_8부대공사" xfId="11482" xr:uid="{00000000-0005-0000-0000-0000930C0000}"/>
    <cellStyle name="_PSC상부(내맘)_금포교수량_곤양1교수량_유골소천(NO05+00.000)-2련암거(브라켓X)_8부대공사" xfId="11483" xr:uid="{00000000-0005-0000-0000-0000940C0000}"/>
    <cellStyle name="_PSC상부(내맘)_금포교수량_곤양1교수량_유골소천(NO05+00.000)-2련암거(브라켓X)_고봉15통(안골)(수량)" xfId="2591" xr:uid="{00000000-0005-0000-0000-0000950C0000}"/>
    <cellStyle name="_PSC상부(내맘)_금포교수량_곤양1교수량_유골소천(NO05+00.000)-2련암거(브라켓X)_고봉15통(안골)(수량) 2" xfId="2592" xr:uid="{00000000-0005-0000-0000-0000960C0000}"/>
    <cellStyle name="_PSC상부(내맘)_금포교수량_곤양1교수량_유골소천(NO05+00.000)-2련암거(브라켓X)_고봉15통(안골)(수량)_8부대공사" xfId="11484" xr:uid="{00000000-0005-0000-0000-0000970C0000}"/>
    <cellStyle name="_PSC상부(내맘)_금포교수량_곤양1교수량_유골소천(NO05+00.000)-2련암거(브라켓X)_적량마을" xfId="2593" xr:uid="{00000000-0005-0000-0000-0000980C0000}"/>
    <cellStyle name="_PSC상부(내맘)_금포교수량_곤양1교수량_유골소천(NO05+00.000)-2련암거(브라켓X)_적량마을 2" xfId="2594" xr:uid="{00000000-0005-0000-0000-0000990C0000}"/>
    <cellStyle name="_PSC상부(내맘)_금포교수량_곤양1교수량_유골소천(NO05+00.000)-2련암거(브라켓X)_적량마을_8부대공사" xfId="11485" xr:uid="{00000000-0005-0000-0000-00009A0C0000}"/>
    <cellStyle name="_PSC상부(내맘)_금포교수량_곤양1교수량_유골소천(NO05+00.000)-2련암거(브라켓X)_적량마을_조경공" xfId="2595" xr:uid="{00000000-0005-0000-0000-00009B0C0000}"/>
    <cellStyle name="_PSC상부(내맘)_금포교수량_곤양1교수량_유골소천(NO05+00.000)-2련암거(브라켓X)_적량마을_조경공 2" xfId="2596" xr:uid="{00000000-0005-0000-0000-00009C0C0000}"/>
    <cellStyle name="_PSC상부(내맘)_금포교수량_곤양1교수량_유골소천(NO05+00.000)-2련암거(브라켓X)_적량마을_조경공_8부대공사" xfId="11486" xr:uid="{00000000-0005-0000-0000-00009D0C0000}"/>
    <cellStyle name="_PSC상부(내맘)_금포교수량_곤양1교수량_유골소천(NO05+00.000)-2련암거(브라켓X)_접경지역개발(율포리3공구)" xfId="11487" xr:uid="{00000000-0005-0000-0000-00009E0C0000}"/>
    <cellStyle name="_PSC상부(내맘)_금포교수량_곤양1교수량_유골소천(NO05+00.000)-2련암거(브라켓X)_접경지역개발(율포리3공구)_8부대공사" xfId="11488" xr:uid="{00000000-0005-0000-0000-00009F0C0000}"/>
    <cellStyle name="_PSC상부(내맘)_금포교수량_곤양1교수량_적량마을" xfId="2597" xr:uid="{00000000-0005-0000-0000-0000A00C0000}"/>
    <cellStyle name="_PSC상부(내맘)_금포교수량_곤양1교수량_적량마을 2" xfId="2598" xr:uid="{00000000-0005-0000-0000-0000A10C0000}"/>
    <cellStyle name="_PSC상부(내맘)_금포교수량_곤양1교수량_적량마을_8부대공사" xfId="11489" xr:uid="{00000000-0005-0000-0000-0000A20C0000}"/>
    <cellStyle name="_PSC상부(내맘)_금포교수량_곤양1교수량_적량마을_조경공" xfId="2599" xr:uid="{00000000-0005-0000-0000-0000A30C0000}"/>
    <cellStyle name="_PSC상부(내맘)_금포교수량_곤양1교수량_적량마을_조경공 2" xfId="2600" xr:uid="{00000000-0005-0000-0000-0000A40C0000}"/>
    <cellStyle name="_PSC상부(내맘)_금포교수량_곤양1교수량_적량마을_조경공_8부대공사" xfId="11490" xr:uid="{00000000-0005-0000-0000-0000A50C0000}"/>
    <cellStyle name="_PSC상부(내맘)_금포교수량_곤양1교수량_접경지역개발(율포리3공구)" xfId="11491" xr:uid="{00000000-0005-0000-0000-0000A60C0000}"/>
    <cellStyle name="_PSC상부(내맘)_금포교수량_곤양1교수량_접경지역개발(율포리3공구)_8부대공사" xfId="11492" xr:uid="{00000000-0005-0000-0000-0000A70C0000}"/>
    <cellStyle name="_PSC상부(내맘)_금포교수량_궁말천(NO15+40.000)-3련암거(브라켓O)" xfId="2601" xr:uid="{00000000-0005-0000-0000-0000A80C0000}"/>
    <cellStyle name="_PSC상부(내맘)_금포교수량_궁말천(NO15+40.000)-3련암거(브라켓O) 2" xfId="2602" xr:uid="{00000000-0005-0000-0000-0000A90C0000}"/>
    <cellStyle name="_PSC상부(내맘)_금포교수량_궁말천(NO15+40.000)-3련암거(브라켓O)_4백천천(원본)" xfId="11493" xr:uid="{00000000-0005-0000-0000-0000AA0C0000}"/>
    <cellStyle name="_PSC상부(내맘)_금포교수량_궁말천(NO15+40.000)-3련암거(브라켓O)_4백천천(원본)_8부대공사" xfId="11494" xr:uid="{00000000-0005-0000-0000-0000AB0C0000}"/>
    <cellStyle name="_PSC상부(내맘)_금포교수량_궁말천(NO15+40.000)-3련암거(브라켓O)_8부대공사" xfId="11495" xr:uid="{00000000-0005-0000-0000-0000AC0C0000}"/>
    <cellStyle name="_PSC상부(내맘)_금포교수량_궁말천(NO15+40.000)-3련암거(브라켓O)_고봉15통(안골)(수량)" xfId="2603" xr:uid="{00000000-0005-0000-0000-0000AD0C0000}"/>
    <cellStyle name="_PSC상부(내맘)_금포교수량_궁말천(NO15+40.000)-3련암거(브라켓O)_고봉15통(안골)(수량) 2" xfId="2604" xr:uid="{00000000-0005-0000-0000-0000AE0C0000}"/>
    <cellStyle name="_PSC상부(내맘)_금포교수량_궁말천(NO15+40.000)-3련암거(브라켓O)_고봉15통(안골)(수량)_8부대공사" xfId="11496" xr:uid="{00000000-0005-0000-0000-0000AF0C0000}"/>
    <cellStyle name="_PSC상부(내맘)_금포교수량_궁말천(NO15+40.000)-3련암거(브라켓O)_적량마을" xfId="2605" xr:uid="{00000000-0005-0000-0000-0000B00C0000}"/>
    <cellStyle name="_PSC상부(내맘)_금포교수량_궁말천(NO15+40.000)-3련암거(브라켓O)_적량마을 2" xfId="2606" xr:uid="{00000000-0005-0000-0000-0000B10C0000}"/>
    <cellStyle name="_PSC상부(내맘)_금포교수량_궁말천(NO15+40.000)-3련암거(브라켓O)_적량마을_8부대공사" xfId="11497" xr:uid="{00000000-0005-0000-0000-0000B20C0000}"/>
    <cellStyle name="_PSC상부(내맘)_금포교수량_궁말천(NO15+40.000)-3련암거(브라켓O)_적량마을_조경공" xfId="2607" xr:uid="{00000000-0005-0000-0000-0000B30C0000}"/>
    <cellStyle name="_PSC상부(내맘)_금포교수량_궁말천(NO15+40.000)-3련암거(브라켓O)_적량마을_조경공 2" xfId="2608" xr:uid="{00000000-0005-0000-0000-0000B40C0000}"/>
    <cellStyle name="_PSC상부(내맘)_금포교수량_궁말천(NO15+40.000)-3련암거(브라켓O)_적량마을_조경공_8부대공사" xfId="11498" xr:uid="{00000000-0005-0000-0000-0000B50C0000}"/>
    <cellStyle name="_PSC상부(내맘)_금포교수량_궁말천(NO15+40.000)-3련암거(브라켓O)_접경지역개발(율포리3공구)" xfId="11499" xr:uid="{00000000-0005-0000-0000-0000B60C0000}"/>
    <cellStyle name="_PSC상부(내맘)_금포교수량_궁말천(NO15+40.000)-3련암거(브라켓O)_접경지역개발(율포리3공구)_8부대공사" xfId="11500" xr:uid="{00000000-0005-0000-0000-0000B70C0000}"/>
    <cellStyle name="_PSC상부(내맘)_금포교수량_금포교수량" xfId="2609" xr:uid="{00000000-0005-0000-0000-0000B80C0000}"/>
    <cellStyle name="_PSC상부(내맘)_금포교수량_금포교수량 2" xfId="2610" xr:uid="{00000000-0005-0000-0000-0000B90C0000}"/>
    <cellStyle name="_PSC상부(내맘)_금포교수량_금포교수량(최종본)" xfId="2611" xr:uid="{00000000-0005-0000-0000-0000BA0C0000}"/>
    <cellStyle name="_PSC상부(내맘)_금포교수량_금포교수량(최종본) 2" xfId="2612" xr:uid="{00000000-0005-0000-0000-0000BB0C0000}"/>
    <cellStyle name="_PSC상부(내맘)_금포교수량_금포교수량(최종본)_4백천천(원본)" xfId="11501" xr:uid="{00000000-0005-0000-0000-0000BC0C0000}"/>
    <cellStyle name="_PSC상부(내맘)_금포교수량_금포교수량(최종본)_4백천천(원본)_8부대공사" xfId="11502" xr:uid="{00000000-0005-0000-0000-0000BD0C0000}"/>
    <cellStyle name="_PSC상부(내맘)_금포교수량_금포교수량(최종본)_8부대공사" xfId="11503" xr:uid="{00000000-0005-0000-0000-0000BE0C0000}"/>
    <cellStyle name="_PSC상부(내맘)_금포교수량_금포교수량(최종본)_고봉15통(안골)(수량)" xfId="2613" xr:uid="{00000000-0005-0000-0000-0000BF0C0000}"/>
    <cellStyle name="_PSC상부(내맘)_금포교수량_금포교수량(최종본)_고봉15통(안골)(수량) 2" xfId="2614" xr:uid="{00000000-0005-0000-0000-0000C00C0000}"/>
    <cellStyle name="_PSC상부(내맘)_금포교수량_금포교수량(최종본)_고봉15통(안골)(수량)_8부대공사" xfId="11504" xr:uid="{00000000-0005-0000-0000-0000C10C0000}"/>
    <cellStyle name="_PSC상부(내맘)_금포교수량_금포교수량(최종본)_궁말천(NO15+40.000)-3련암거(브라켓O)" xfId="2615" xr:uid="{00000000-0005-0000-0000-0000C20C0000}"/>
    <cellStyle name="_PSC상부(내맘)_금포교수량_금포교수량(최종본)_궁말천(NO15+40.000)-3련암거(브라켓O) 2" xfId="2616" xr:uid="{00000000-0005-0000-0000-0000C30C0000}"/>
    <cellStyle name="_PSC상부(내맘)_금포교수량_금포교수량(최종본)_궁말천(NO15+40.000)-3련암거(브라켓O)_4백천천(원본)" xfId="11505" xr:uid="{00000000-0005-0000-0000-0000C40C0000}"/>
    <cellStyle name="_PSC상부(내맘)_금포교수량_금포교수량(최종본)_궁말천(NO15+40.000)-3련암거(브라켓O)_4백천천(원본)_8부대공사" xfId="11506" xr:uid="{00000000-0005-0000-0000-0000C50C0000}"/>
    <cellStyle name="_PSC상부(내맘)_금포교수량_금포교수량(최종본)_궁말천(NO15+40.000)-3련암거(브라켓O)_8부대공사" xfId="11507" xr:uid="{00000000-0005-0000-0000-0000C60C0000}"/>
    <cellStyle name="_PSC상부(내맘)_금포교수량_금포교수량(최종본)_궁말천(NO15+40.000)-3련암거(브라켓O)_고봉15통(안골)(수량)" xfId="2617" xr:uid="{00000000-0005-0000-0000-0000C70C0000}"/>
    <cellStyle name="_PSC상부(내맘)_금포교수량_금포교수량(최종본)_궁말천(NO15+40.000)-3련암거(브라켓O)_고봉15통(안골)(수량) 2" xfId="2618" xr:uid="{00000000-0005-0000-0000-0000C80C0000}"/>
    <cellStyle name="_PSC상부(내맘)_금포교수량_금포교수량(최종본)_궁말천(NO15+40.000)-3련암거(브라켓O)_고봉15통(안골)(수량)_8부대공사" xfId="11508" xr:uid="{00000000-0005-0000-0000-0000C90C0000}"/>
    <cellStyle name="_PSC상부(내맘)_금포교수량_금포교수량(최종본)_궁말천(NO15+40.000)-3련암거(브라켓O)_적량마을" xfId="2619" xr:uid="{00000000-0005-0000-0000-0000CA0C0000}"/>
    <cellStyle name="_PSC상부(내맘)_금포교수량_금포교수량(최종본)_궁말천(NO15+40.000)-3련암거(브라켓O)_적량마을 2" xfId="2620" xr:uid="{00000000-0005-0000-0000-0000CB0C0000}"/>
    <cellStyle name="_PSC상부(내맘)_금포교수량_금포교수량(최종본)_궁말천(NO15+40.000)-3련암거(브라켓O)_적량마을_8부대공사" xfId="11509" xr:uid="{00000000-0005-0000-0000-0000CC0C0000}"/>
    <cellStyle name="_PSC상부(내맘)_금포교수량_금포교수량(최종본)_궁말천(NO15+40.000)-3련암거(브라켓O)_적량마을_조경공" xfId="2621" xr:uid="{00000000-0005-0000-0000-0000CD0C0000}"/>
    <cellStyle name="_PSC상부(내맘)_금포교수량_금포교수량(최종본)_궁말천(NO15+40.000)-3련암거(브라켓O)_적량마을_조경공 2" xfId="2622" xr:uid="{00000000-0005-0000-0000-0000CE0C0000}"/>
    <cellStyle name="_PSC상부(내맘)_금포교수량_금포교수량(최종본)_궁말천(NO15+40.000)-3련암거(브라켓O)_적량마을_조경공_8부대공사" xfId="11510" xr:uid="{00000000-0005-0000-0000-0000CF0C0000}"/>
    <cellStyle name="_PSC상부(내맘)_금포교수량_금포교수량(최종본)_궁말천(NO15+40.000)-3련암거(브라켓O)_접경지역개발(율포리3공구)" xfId="11511" xr:uid="{00000000-0005-0000-0000-0000D00C0000}"/>
    <cellStyle name="_PSC상부(내맘)_금포교수량_금포교수량(최종본)_궁말천(NO15+40.000)-3련암거(브라켓O)_접경지역개발(율포리3공구)_8부대공사" xfId="11512" xr:uid="{00000000-0005-0000-0000-0000D10C0000}"/>
    <cellStyle name="_PSC상부(내맘)_금포교수량_금포교수량(최종본)_유골소천(NO05+00.000)-2련암거(브라켓X)" xfId="2623" xr:uid="{00000000-0005-0000-0000-0000D20C0000}"/>
    <cellStyle name="_PSC상부(내맘)_금포교수량_금포교수량(최종본)_유골소천(NO05+00.000)-2련암거(브라켓X) 2" xfId="2624" xr:uid="{00000000-0005-0000-0000-0000D30C0000}"/>
    <cellStyle name="_PSC상부(내맘)_금포교수량_금포교수량(최종본)_유골소천(NO05+00.000)-2련암거(브라켓X)_4백천천(원본)" xfId="11513" xr:uid="{00000000-0005-0000-0000-0000D40C0000}"/>
    <cellStyle name="_PSC상부(내맘)_금포교수량_금포교수량(최종본)_유골소천(NO05+00.000)-2련암거(브라켓X)_4백천천(원본)_8부대공사" xfId="11514" xr:uid="{00000000-0005-0000-0000-0000D50C0000}"/>
    <cellStyle name="_PSC상부(내맘)_금포교수량_금포교수량(최종본)_유골소천(NO05+00.000)-2련암거(브라켓X)_8부대공사" xfId="11515" xr:uid="{00000000-0005-0000-0000-0000D60C0000}"/>
    <cellStyle name="_PSC상부(내맘)_금포교수량_금포교수량(최종본)_유골소천(NO05+00.000)-2련암거(브라켓X)_고봉15통(안골)(수량)" xfId="2625" xr:uid="{00000000-0005-0000-0000-0000D70C0000}"/>
    <cellStyle name="_PSC상부(내맘)_금포교수량_금포교수량(최종본)_유골소천(NO05+00.000)-2련암거(브라켓X)_고봉15통(안골)(수량) 2" xfId="2626" xr:uid="{00000000-0005-0000-0000-0000D80C0000}"/>
    <cellStyle name="_PSC상부(내맘)_금포교수량_금포교수량(최종본)_유골소천(NO05+00.000)-2련암거(브라켓X)_고봉15통(안골)(수량)_8부대공사" xfId="11516" xr:uid="{00000000-0005-0000-0000-0000D90C0000}"/>
    <cellStyle name="_PSC상부(내맘)_금포교수량_금포교수량(최종본)_유골소천(NO05+00.000)-2련암거(브라켓X)_적량마을" xfId="2627" xr:uid="{00000000-0005-0000-0000-0000DA0C0000}"/>
    <cellStyle name="_PSC상부(내맘)_금포교수량_금포교수량(최종본)_유골소천(NO05+00.000)-2련암거(브라켓X)_적량마을 2" xfId="2628" xr:uid="{00000000-0005-0000-0000-0000DB0C0000}"/>
    <cellStyle name="_PSC상부(내맘)_금포교수량_금포교수량(최종본)_유골소천(NO05+00.000)-2련암거(브라켓X)_적량마을_8부대공사" xfId="11517" xr:uid="{00000000-0005-0000-0000-0000DC0C0000}"/>
    <cellStyle name="_PSC상부(내맘)_금포교수량_금포교수량(최종본)_유골소천(NO05+00.000)-2련암거(브라켓X)_적량마을_조경공" xfId="2629" xr:uid="{00000000-0005-0000-0000-0000DD0C0000}"/>
    <cellStyle name="_PSC상부(내맘)_금포교수량_금포교수량(최종본)_유골소천(NO05+00.000)-2련암거(브라켓X)_적량마을_조경공 2" xfId="2630" xr:uid="{00000000-0005-0000-0000-0000DE0C0000}"/>
    <cellStyle name="_PSC상부(내맘)_금포교수량_금포교수량(최종본)_유골소천(NO05+00.000)-2련암거(브라켓X)_적량마을_조경공_8부대공사" xfId="11518" xr:uid="{00000000-0005-0000-0000-0000DF0C0000}"/>
    <cellStyle name="_PSC상부(내맘)_금포교수량_금포교수량(최종본)_유골소천(NO05+00.000)-2련암거(브라켓X)_접경지역개발(율포리3공구)" xfId="11519" xr:uid="{00000000-0005-0000-0000-0000E00C0000}"/>
    <cellStyle name="_PSC상부(내맘)_금포교수량_금포교수량(최종본)_유골소천(NO05+00.000)-2련암거(브라켓X)_접경지역개발(율포리3공구)_8부대공사" xfId="11520" xr:uid="{00000000-0005-0000-0000-0000E10C0000}"/>
    <cellStyle name="_PSC상부(내맘)_금포교수량_금포교수량(최종본)_적량마을" xfId="2631" xr:uid="{00000000-0005-0000-0000-0000E20C0000}"/>
    <cellStyle name="_PSC상부(내맘)_금포교수량_금포교수량(최종본)_적량마을 2" xfId="2632" xr:uid="{00000000-0005-0000-0000-0000E30C0000}"/>
    <cellStyle name="_PSC상부(내맘)_금포교수량_금포교수량(최종본)_적량마을_8부대공사" xfId="11521" xr:uid="{00000000-0005-0000-0000-0000E40C0000}"/>
    <cellStyle name="_PSC상부(내맘)_금포교수량_금포교수량(최종본)_적량마을_조경공" xfId="2633" xr:uid="{00000000-0005-0000-0000-0000E50C0000}"/>
    <cellStyle name="_PSC상부(내맘)_금포교수량_금포교수량(최종본)_적량마을_조경공 2" xfId="2634" xr:uid="{00000000-0005-0000-0000-0000E60C0000}"/>
    <cellStyle name="_PSC상부(내맘)_금포교수량_금포교수량(최종본)_적량마을_조경공_8부대공사" xfId="11522" xr:uid="{00000000-0005-0000-0000-0000E70C0000}"/>
    <cellStyle name="_PSC상부(내맘)_금포교수량_금포교수량(최종본)_접경지역개발(율포리3공구)" xfId="11523" xr:uid="{00000000-0005-0000-0000-0000E80C0000}"/>
    <cellStyle name="_PSC상부(내맘)_금포교수량_금포교수량(최종본)_접경지역개발(율포리3공구)_8부대공사" xfId="11524" xr:uid="{00000000-0005-0000-0000-0000E90C0000}"/>
    <cellStyle name="_PSC상부(내맘)_금포교수량_금포교수량_4백천천(원본)" xfId="11525" xr:uid="{00000000-0005-0000-0000-0000EA0C0000}"/>
    <cellStyle name="_PSC상부(내맘)_금포교수량_금포교수량_4백천천(원본)_8부대공사" xfId="11526" xr:uid="{00000000-0005-0000-0000-0000EB0C0000}"/>
    <cellStyle name="_PSC상부(내맘)_금포교수량_금포교수량_8부대공사" xfId="11527" xr:uid="{00000000-0005-0000-0000-0000EC0C0000}"/>
    <cellStyle name="_PSC상부(내맘)_금포교수량_금포교수량_고봉15통(안골)(수량)" xfId="2635" xr:uid="{00000000-0005-0000-0000-0000ED0C0000}"/>
    <cellStyle name="_PSC상부(내맘)_금포교수량_금포교수량_고봉15통(안골)(수량) 2" xfId="2636" xr:uid="{00000000-0005-0000-0000-0000EE0C0000}"/>
    <cellStyle name="_PSC상부(내맘)_금포교수량_금포교수량_고봉15통(안골)(수량)_8부대공사" xfId="11528" xr:uid="{00000000-0005-0000-0000-0000EF0C0000}"/>
    <cellStyle name="_PSC상부(내맘)_금포교수량_금포교수량_궁말천(NO15+40.000)-3련암거(브라켓O)" xfId="2637" xr:uid="{00000000-0005-0000-0000-0000F00C0000}"/>
    <cellStyle name="_PSC상부(내맘)_금포교수량_금포교수량_궁말천(NO15+40.000)-3련암거(브라켓O) 2" xfId="2638" xr:uid="{00000000-0005-0000-0000-0000F10C0000}"/>
    <cellStyle name="_PSC상부(내맘)_금포교수량_금포교수량_궁말천(NO15+40.000)-3련암거(브라켓O)_4백천천(원본)" xfId="11529" xr:uid="{00000000-0005-0000-0000-0000F20C0000}"/>
    <cellStyle name="_PSC상부(내맘)_금포교수량_금포교수량_궁말천(NO15+40.000)-3련암거(브라켓O)_4백천천(원본)_8부대공사" xfId="11530" xr:uid="{00000000-0005-0000-0000-0000F30C0000}"/>
    <cellStyle name="_PSC상부(내맘)_금포교수량_금포교수량_궁말천(NO15+40.000)-3련암거(브라켓O)_8부대공사" xfId="11531" xr:uid="{00000000-0005-0000-0000-0000F40C0000}"/>
    <cellStyle name="_PSC상부(내맘)_금포교수량_금포교수량_궁말천(NO15+40.000)-3련암거(브라켓O)_고봉15통(안골)(수량)" xfId="2639" xr:uid="{00000000-0005-0000-0000-0000F50C0000}"/>
    <cellStyle name="_PSC상부(내맘)_금포교수량_금포교수량_궁말천(NO15+40.000)-3련암거(브라켓O)_고봉15통(안골)(수량) 2" xfId="2640" xr:uid="{00000000-0005-0000-0000-0000F60C0000}"/>
    <cellStyle name="_PSC상부(내맘)_금포교수량_금포교수량_궁말천(NO15+40.000)-3련암거(브라켓O)_고봉15통(안골)(수량)_8부대공사" xfId="11532" xr:uid="{00000000-0005-0000-0000-0000F70C0000}"/>
    <cellStyle name="_PSC상부(내맘)_금포교수량_금포교수량_궁말천(NO15+40.000)-3련암거(브라켓O)_적량마을" xfId="2641" xr:uid="{00000000-0005-0000-0000-0000F80C0000}"/>
    <cellStyle name="_PSC상부(내맘)_금포교수량_금포교수량_궁말천(NO15+40.000)-3련암거(브라켓O)_적량마을 2" xfId="2642" xr:uid="{00000000-0005-0000-0000-0000F90C0000}"/>
    <cellStyle name="_PSC상부(내맘)_금포교수량_금포교수량_궁말천(NO15+40.000)-3련암거(브라켓O)_적량마을_8부대공사" xfId="11533" xr:uid="{00000000-0005-0000-0000-0000FA0C0000}"/>
    <cellStyle name="_PSC상부(내맘)_금포교수량_금포교수량_궁말천(NO15+40.000)-3련암거(브라켓O)_적량마을_조경공" xfId="2643" xr:uid="{00000000-0005-0000-0000-0000FB0C0000}"/>
    <cellStyle name="_PSC상부(내맘)_금포교수량_금포교수량_궁말천(NO15+40.000)-3련암거(브라켓O)_적량마을_조경공 2" xfId="2644" xr:uid="{00000000-0005-0000-0000-0000FC0C0000}"/>
    <cellStyle name="_PSC상부(내맘)_금포교수량_금포교수량_궁말천(NO15+40.000)-3련암거(브라켓O)_적량마을_조경공_8부대공사" xfId="11534" xr:uid="{00000000-0005-0000-0000-0000FD0C0000}"/>
    <cellStyle name="_PSC상부(내맘)_금포교수량_금포교수량_궁말천(NO15+40.000)-3련암거(브라켓O)_접경지역개발(율포리3공구)" xfId="11535" xr:uid="{00000000-0005-0000-0000-0000FE0C0000}"/>
    <cellStyle name="_PSC상부(내맘)_금포교수량_금포교수량_궁말천(NO15+40.000)-3련암거(브라켓O)_접경지역개발(율포리3공구)_8부대공사" xfId="11536" xr:uid="{00000000-0005-0000-0000-0000FF0C0000}"/>
    <cellStyle name="_PSC상부(내맘)_금포교수량_금포교수량_유골소천(NO05+00.000)-2련암거(브라켓X)" xfId="2645" xr:uid="{00000000-0005-0000-0000-0000000D0000}"/>
    <cellStyle name="_PSC상부(내맘)_금포교수량_금포교수량_유골소천(NO05+00.000)-2련암거(브라켓X) 2" xfId="2646" xr:uid="{00000000-0005-0000-0000-0000010D0000}"/>
    <cellStyle name="_PSC상부(내맘)_금포교수량_금포교수량_유골소천(NO05+00.000)-2련암거(브라켓X)_4백천천(원본)" xfId="11537" xr:uid="{00000000-0005-0000-0000-0000020D0000}"/>
    <cellStyle name="_PSC상부(내맘)_금포교수량_금포교수량_유골소천(NO05+00.000)-2련암거(브라켓X)_4백천천(원본)_8부대공사" xfId="11538" xr:uid="{00000000-0005-0000-0000-0000030D0000}"/>
    <cellStyle name="_PSC상부(내맘)_금포교수량_금포교수량_유골소천(NO05+00.000)-2련암거(브라켓X)_8부대공사" xfId="11539" xr:uid="{00000000-0005-0000-0000-0000040D0000}"/>
    <cellStyle name="_PSC상부(내맘)_금포교수량_금포교수량_유골소천(NO05+00.000)-2련암거(브라켓X)_고봉15통(안골)(수량)" xfId="2647" xr:uid="{00000000-0005-0000-0000-0000050D0000}"/>
    <cellStyle name="_PSC상부(내맘)_금포교수량_금포교수량_유골소천(NO05+00.000)-2련암거(브라켓X)_고봉15통(안골)(수량) 2" xfId="2648" xr:uid="{00000000-0005-0000-0000-0000060D0000}"/>
    <cellStyle name="_PSC상부(내맘)_금포교수량_금포교수량_유골소천(NO05+00.000)-2련암거(브라켓X)_고봉15통(안골)(수량)_8부대공사" xfId="11540" xr:uid="{00000000-0005-0000-0000-0000070D0000}"/>
    <cellStyle name="_PSC상부(내맘)_금포교수량_금포교수량_유골소천(NO05+00.000)-2련암거(브라켓X)_적량마을" xfId="2649" xr:uid="{00000000-0005-0000-0000-0000080D0000}"/>
    <cellStyle name="_PSC상부(내맘)_금포교수량_금포교수량_유골소천(NO05+00.000)-2련암거(브라켓X)_적량마을 2" xfId="2650" xr:uid="{00000000-0005-0000-0000-0000090D0000}"/>
    <cellStyle name="_PSC상부(내맘)_금포교수량_금포교수량_유골소천(NO05+00.000)-2련암거(브라켓X)_적량마을_8부대공사" xfId="11541" xr:uid="{00000000-0005-0000-0000-00000A0D0000}"/>
    <cellStyle name="_PSC상부(내맘)_금포교수량_금포교수량_유골소천(NO05+00.000)-2련암거(브라켓X)_적량마을_조경공" xfId="2651" xr:uid="{00000000-0005-0000-0000-00000B0D0000}"/>
    <cellStyle name="_PSC상부(내맘)_금포교수량_금포교수량_유골소천(NO05+00.000)-2련암거(브라켓X)_적량마을_조경공 2" xfId="2652" xr:uid="{00000000-0005-0000-0000-00000C0D0000}"/>
    <cellStyle name="_PSC상부(내맘)_금포교수량_금포교수량_유골소천(NO05+00.000)-2련암거(브라켓X)_적량마을_조경공_8부대공사" xfId="11542" xr:uid="{00000000-0005-0000-0000-00000D0D0000}"/>
    <cellStyle name="_PSC상부(내맘)_금포교수량_금포교수량_유골소천(NO05+00.000)-2련암거(브라켓X)_접경지역개발(율포리3공구)" xfId="11543" xr:uid="{00000000-0005-0000-0000-00000E0D0000}"/>
    <cellStyle name="_PSC상부(내맘)_금포교수량_금포교수량_유골소천(NO05+00.000)-2련암거(브라켓X)_접경지역개발(율포리3공구)_8부대공사" xfId="11544" xr:uid="{00000000-0005-0000-0000-00000F0D0000}"/>
    <cellStyle name="_PSC상부(내맘)_금포교수량_금포교수량_적량마을" xfId="2653" xr:uid="{00000000-0005-0000-0000-0000100D0000}"/>
    <cellStyle name="_PSC상부(내맘)_금포교수량_금포교수량_적량마을 2" xfId="2654" xr:uid="{00000000-0005-0000-0000-0000110D0000}"/>
    <cellStyle name="_PSC상부(내맘)_금포교수량_금포교수량_적량마을_8부대공사" xfId="11545" xr:uid="{00000000-0005-0000-0000-0000120D0000}"/>
    <cellStyle name="_PSC상부(내맘)_금포교수량_금포교수량_적량마을_조경공" xfId="2655" xr:uid="{00000000-0005-0000-0000-0000130D0000}"/>
    <cellStyle name="_PSC상부(내맘)_금포교수량_금포교수량_적량마을_조경공 2" xfId="2656" xr:uid="{00000000-0005-0000-0000-0000140D0000}"/>
    <cellStyle name="_PSC상부(내맘)_금포교수량_금포교수량_적량마을_조경공_8부대공사" xfId="11546" xr:uid="{00000000-0005-0000-0000-0000150D0000}"/>
    <cellStyle name="_PSC상부(내맘)_금포교수량_금포교수량_접경지역개발(율포리3공구)" xfId="11547" xr:uid="{00000000-0005-0000-0000-0000160D0000}"/>
    <cellStyle name="_PSC상부(내맘)_금포교수량_금포교수량_접경지역개발(율포리3공구)_8부대공사" xfId="11548" xr:uid="{00000000-0005-0000-0000-0000170D0000}"/>
    <cellStyle name="_PSC상부(내맘)_금포교수량_유골소천(NO05+00.000)-2련암거(브라켓X)" xfId="2657" xr:uid="{00000000-0005-0000-0000-0000180D0000}"/>
    <cellStyle name="_PSC상부(내맘)_금포교수량_유골소천(NO05+00.000)-2련암거(브라켓X) 2" xfId="2658" xr:uid="{00000000-0005-0000-0000-0000190D0000}"/>
    <cellStyle name="_PSC상부(내맘)_금포교수량_유골소천(NO05+00.000)-2련암거(브라켓X)_4백천천(원본)" xfId="11549" xr:uid="{00000000-0005-0000-0000-00001A0D0000}"/>
    <cellStyle name="_PSC상부(내맘)_금포교수량_유골소천(NO05+00.000)-2련암거(브라켓X)_4백천천(원본)_8부대공사" xfId="11550" xr:uid="{00000000-0005-0000-0000-00001B0D0000}"/>
    <cellStyle name="_PSC상부(내맘)_금포교수량_유골소천(NO05+00.000)-2련암거(브라켓X)_8부대공사" xfId="11551" xr:uid="{00000000-0005-0000-0000-00001C0D0000}"/>
    <cellStyle name="_PSC상부(내맘)_금포교수량_유골소천(NO05+00.000)-2련암거(브라켓X)_고봉15통(안골)(수량)" xfId="2659" xr:uid="{00000000-0005-0000-0000-00001D0D0000}"/>
    <cellStyle name="_PSC상부(내맘)_금포교수량_유골소천(NO05+00.000)-2련암거(브라켓X)_고봉15통(안골)(수량) 2" xfId="2660" xr:uid="{00000000-0005-0000-0000-00001E0D0000}"/>
    <cellStyle name="_PSC상부(내맘)_금포교수량_유골소천(NO05+00.000)-2련암거(브라켓X)_고봉15통(안골)(수량)_8부대공사" xfId="11552" xr:uid="{00000000-0005-0000-0000-00001F0D0000}"/>
    <cellStyle name="_PSC상부(내맘)_금포교수량_유골소천(NO05+00.000)-2련암거(브라켓X)_적량마을" xfId="2661" xr:uid="{00000000-0005-0000-0000-0000200D0000}"/>
    <cellStyle name="_PSC상부(내맘)_금포교수량_유골소천(NO05+00.000)-2련암거(브라켓X)_적량마을 2" xfId="2662" xr:uid="{00000000-0005-0000-0000-0000210D0000}"/>
    <cellStyle name="_PSC상부(내맘)_금포교수량_유골소천(NO05+00.000)-2련암거(브라켓X)_적량마을_8부대공사" xfId="11553" xr:uid="{00000000-0005-0000-0000-0000220D0000}"/>
    <cellStyle name="_PSC상부(내맘)_금포교수량_유골소천(NO05+00.000)-2련암거(브라켓X)_적량마을_조경공" xfId="2663" xr:uid="{00000000-0005-0000-0000-0000230D0000}"/>
    <cellStyle name="_PSC상부(내맘)_금포교수량_유골소천(NO05+00.000)-2련암거(브라켓X)_적량마을_조경공 2" xfId="2664" xr:uid="{00000000-0005-0000-0000-0000240D0000}"/>
    <cellStyle name="_PSC상부(내맘)_금포교수량_유골소천(NO05+00.000)-2련암거(브라켓X)_적량마을_조경공_8부대공사" xfId="11554" xr:uid="{00000000-0005-0000-0000-0000250D0000}"/>
    <cellStyle name="_PSC상부(내맘)_금포교수량_유골소천(NO05+00.000)-2련암거(브라켓X)_접경지역개발(율포리3공구)" xfId="11555" xr:uid="{00000000-0005-0000-0000-0000260D0000}"/>
    <cellStyle name="_PSC상부(내맘)_금포교수량_유골소천(NO05+00.000)-2련암거(브라켓X)_접경지역개발(율포리3공구)_8부대공사" xfId="11556" xr:uid="{00000000-0005-0000-0000-0000270D0000}"/>
    <cellStyle name="_PSC상부(내맘)_금포교수량_적량마을" xfId="2665" xr:uid="{00000000-0005-0000-0000-0000280D0000}"/>
    <cellStyle name="_PSC상부(내맘)_금포교수량_적량마을 2" xfId="2666" xr:uid="{00000000-0005-0000-0000-0000290D0000}"/>
    <cellStyle name="_PSC상부(내맘)_금포교수량_적량마을_8부대공사" xfId="11557" xr:uid="{00000000-0005-0000-0000-00002A0D0000}"/>
    <cellStyle name="_PSC상부(내맘)_금포교수량_적량마을_조경공" xfId="2667" xr:uid="{00000000-0005-0000-0000-00002B0D0000}"/>
    <cellStyle name="_PSC상부(내맘)_금포교수량_적량마을_조경공 2" xfId="2668" xr:uid="{00000000-0005-0000-0000-00002C0D0000}"/>
    <cellStyle name="_PSC상부(내맘)_금포교수량_적량마을_조경공_8부대공사" xfId="11558" xr:uid="{00000000-0005-0000-0000-00002D0D0000}"/>
    <cellStyle name="_PSC상부(내맘)_금포교수량_접경지역개발(율포리3공구)" xfId="11559" xr:uid="{00000000-0005-0000-0000-00002E0D0000}"/>
    <cellStyle name="_PSC상부(내맘)_금포교수량_접경지역개발(율포리3공구)_8부대공사" xfId="11560" xr:uid="{00000000-0005-0000-0000-00002F0D0000}"/>
    <cellStyle name="_PSC상부(내맘)_능곡시장길정비공사" xfId="2669" xr:uid="{00000000-0005-0000-0000-0000300D0000}"/>
    <cellStyle name="_PSC상부(내맘)_능곡시장길정비공사 2" xfId="2670" xr:uid="{00000000-0005-0000-0000-0000310D0000}"/>
    <cellStyle name="_PSC상부(내맘)_능곡시장길정비공사_8부대공사" xfId="11561" xr:uid="{00000000-0005-0000-0000-0000320D0000}"/>
    <cellStyle name="_PSC상부(내맘)_도내동배수공" xfId="2671" xr:uid="{00000000-0005-0000-0000-0000330D0000}"/>
    <cellStyle name="_PSC상부(내맘)_도내동배수공 2" xfId="2672" xr:uid="{00000000-0005-0000-0000-0000340D0000}"/>
    <cellStyle name="_PSC상부(내맘)_도내동배수공_8부대공사" xfId="11562" xr:uid="{00000000-0005-0000-0000-0000350D0000}"/>
    <cellStyle name="_PSC상부(내맘)_도내동배수공_고봉1통(2통삭제)" xfId="2673" xr:uid="{00000000-0005-0000-0000-0000360D0000}"/>
    <cellStyle name="_PSC상부(내맘)_도내동배수공_고봉1통(2통삭제) 2" xfId="2674" xr:uid="{00000000-0005-0000-0000-0000370D0000}"/>
    <cellStyle name="_PSC상부(내맘)_도내동배수공_고봉1통(2통삭제)_8부대공사" xfId="11563" xr:uid="{00000000-0005-0000-0000-0000380D0000}"/>
    <cellStyle name="_PSC상부(내맘)_만세교리(개거)" xfId="2675" xr:uid="{00000000-0005-0000-0000-0000390D0000}"/>
    <cellStyle name="_PSC상부(내맘)_만세교리(개거) 2" xfId="2676" xr:uid="{00000000-0005-0000-0000-00003A0D0000}"/>
    <cellStyle name="_PSC상부(내맘)_만세교리(개거)_2-1무고저수지(용수로)" xfId="2677" xr:uid="{00000000-0005-0000-0000-00003B0D0000}"/>
    <cellStyle name="_PSC상부(내맘)_만세교리(개거)_2-1무고저수지(용수로) 2" xfId="2678" xr:uid="{00000000-0005-0000-0000-00003C0D0000}"/>
    <cellStyle name="_PSC상부(내맘)_만세교리(개거)_2-1무고저수지(용수로)_8부대공사" xfId="11564" xr:uid="{00000000-0005-0000-0000-00003D0D0000}"/>
    <cellStyle name="_PSC상부(내맘)_만세교리(개거)_2-1무고저수지(용수로)_조경공" xfId="2679" xr:uid="{00000000-0005-0000-0000-00003E0D0000}"/>
    <cellStyle name="_PSC상부(내맘)_만세교리(개거)_2-1무고저수지(용수로)_조경공 2" xfId="2680" xr:uid="{00000000-0005-0000-0000-00003F0D0000}"/>
    <cellStyle name="_PSC상부(내맘)_만세교리(개거)_2-1무고저수지(용수로)_조경공_8부대공사" xfId="11565" xr:uid="{00000000-0005-0000-0000-0000400D0000}"/>
    <cellStyle name="_PSC상부(내맘)_만세교리(개거)_4백천천(원본)" xfId="11566" xr:uid="{00000000-0005-0000-0000-0000410D0000}"/>
    <cellStyle name="_PSC상부(내맘)_만세교리(개거)_4백천천(원본)_8부대공사" xfId="11567" xr:uid="{00000000-0005-0000-0000-0000420D0000}"/>
    <cellStyle name="_PSC상부(내맘)_만세교리(개거)_8부대공사" xfId="11568" xr:uid="{00000000-0005-0000-0000-0000430D0000}"/>
    <cellStyle name="_PSC상부(내맘)_만세교리(개거)_고봉15통(안골)(수량)" xfId="2681" xr:uid="{00000000-0005-0000-0000-0000440D0000}"/>
    <cellStyle name="_PSC상부(내맘)_만세교리(개거)_고봉15통(안골)(수량) 2" xfId="2682" xr:uid="{00000000-0005-0000-0000-0000450D0000}"/>
    <cellStyle name="_PSC상부(내맘)_만세교리(개거)_고봉15통(안골)(수량)_8부대공사" xfId="11569" xr:uid="{00000000-0005-0000-0000-0000460D0000}"/>
    <cellStyle name="_PSC상부(내맘)_만세교리(개거)_고봉1통(2통삭제)" xfId="2683" xr:uid="{00000000-0005-0000-0000-0000470D0000}"/>
    <cellStyle name="_PSC상부(내맘)_만세교리(개거)_고봉1통(2통삭제) 2" xfId="2684" xr:uid="{00000000-0005-0000-0000-0000480D0000}"/>
    <cellStyle name="_PSC상부(내맘)_만세교리(개거)_고봉1통(2통삭제)_8부대공사" xfId="11570" xr:uid="{00000000-0005-0000-0000-0000490D0000}"/>
    <cellStyle name="_PSC상부(내맘)_만세교리(개거)_적량마을" xfId="2685" xr:uid="{00000000-0005-0000-0000-00004A0D0000}"/>
    <cellStyle name="_PSC상부(내맘)_만세교리(개거)_적량마을 2" xfId="2686" xr:uid="{00000000-0005-0000-0000-00004B0D0000}"/>
    <cellStyle name="_PSC상부(내맘)_만세교리(개거)_적량마을_8부대공사" xfId="11571" xr:uid="{00000000-0005-0000-0000-00004C0D0000}"/>
    <cellStyle name="_PSC상부(내맘)_만세교리(개거)_적량마을_조경공" xfId="2687" xr:uid="{00000000-0005-0000-0000-00004D0D0000}"/>
    <cellStyle name="_PSC상부(내맘)_만세교리(개거)_적량마을_조경공 2" xfId="2688" xr:uid="{00000000-0005-0000-0000-00004E0D0000}"/>
    <cellStyle name="_PSC상부(내맘)_만세교리(개거)_적량마을_조경공_8부대공사" xfId="11572" xr:uid="{00000000-0005-0000-0000-00004F0D0000}"/>
    <cellStyle name="_PSC상부(내맘)_만세교리(개거)_접경지역개발(율포리3공구)" xfId="11573" xr:uid="{00000000-0005-0000-0000-0000500D0000}"/>
    <cellStyle name="_PSC상부(내맘)_만세교리(개거)_접경지역개발(율포리3공구)_8부대공사" xfId="11574" xr:uid="{00000000-0005-0000-0000-0000510D0000}"/>
    <cellStyle name="_PSC상부(내맘)_물막이수량" xfId="2689" xr:uid="{00000000-0005-0000-0000-0000520D0000}"/>
    <cellStyle name="_PSC상부(내맘)_물막이수량 2" xfId="2690" xr:uid="{00000000-0005-0000-0000-0000530D0000}"/>
    <cellStyle name="_PSC상부(내맘)_물막이수량_4백천천(원본)" xfId="11575" xr:uid="{00000000-0005-0000-0000-0000540D0000}"/>
    <cellStyle name="_PSC상부(내맘)_물막이수량_4백천천(원본)_8부대공사" xfId="11576" xr:uid="{00000000-0005-0000-0000-0000550D0000}"/>
    <cellStyle name="_PSC상부(내맘)_물막이수량_8부대공사" xfId="11577" xr:uid="{00000000-0005-0000-0000-0000560D0000}"/>
    <cellStyle name="_PSC상부(내맘)_물막이수량_고봉15통(안골)(수량)" xfId="2691" xr:uid="{00000000-0005-0000-0000-0000570D0000}"/>
    <cellStyle name="_PSC상부(내맘)_물막이수량_고봉15통(안골)(수량) 2" xfId="2692" xr:uid="{00000000-0005-0000-0000-0000580D0000}"/>
    <cellStyle name="_PSC상부(내맘)_물막이수량_고봉15통(안골)(수량)_8부대공사" xfId="11578" xr:uid="{00000000-0005-0000-0000-0000590D0000}"/>
    <cellStyle name="_PSC상부(내맘)_물막이수량_유골소천(NO05+00.000)-2련암거(브라켓X)" xfId="2693" xr:uid="{00000000-0005-0000-0000-00005A0D0000}"/>
    <cellStyle name="_PSC상부(내맘)_물막이수량_유골소천(NO05+00.000)-2련암거(브라켓X) 2" xfId="2694" xr:uid="{00000000-0005-0000-0000-00005B0D0000}"/>
    <cellStyle name="_PSC상부(내맘)_물막이수량_유골소천(NO05+00.000)-2련암거(브라켓X)_4백천천(원본)" xfId="11579" xr:uid="{00000000-0005-0000-0000-00005C0D0000}"/>
    <cellStyle name="_PSC상부(내맘)_물막이수량_유골소천(NO05+00.000)-2련암거(브라켓X)_4백천천(원본)_8부대공사" xfId="11580" xr:uid="{00000000-0005-0000-0000-00005D0D0000}"/>
    <cellStyle name="_PSC상부(내맘)_물막이수량_유골소천(NO05+00.000)-2련암거(브라켓X)_8부대공사" xfId="11581" xr:uid="{00000000-0005-0000-0000-00005E0D0000}"/>
    <cellStyle name="_PSC상부(내맘)_물막이수량_유골소천(NO05+00.000)-2련암거(브라켓X)_고봉15통(안골)(수량)" xfId="2695" xr:uid="{00000000-0005-0000-0000-00005F0D0000}"/>
    <cellStyle name="_PSC상부(내맘)_물막이수량_유골소천(NO05+00.000)-2련암거(브라켓X)_고봉15통(안골)(수량) 2" xfId="2696" xr:uid="{00000000-0005-0000-0000-0000600D0000}"/>
    <cellStyle name="_PSC상부(내맘)_물막이수량_유골소천(NO05+00.000)-2련암거(브라켓X)_고봉15통(안골)(수량)_8부대공사" xfId="11582" xr:uid="{00000000-0005-0000-0000-0000610D0000}"/>
    <cellStyle name="_PSC상부(내맘)_물막이수량_유골소천(NO05+00.000)-2련암거(브라켓X)_적량마을" xfId="2697" xr:uid="{00000000-0005-0000-0000-0000620D0000}"/>
    <cellStyle name="_PSC상부(내맘)_물막이수량_유골소천(NO05+00.000)-2련암거(브라켓X)_적량마을 2" xfId="2698" xr:uid="{00000000-0005-0000-0000-0000630D0000}"/>
    <cellStyle name="_PSC상부(내맘)_물막이수량_유골소천(NO05+00.000)-2련암거(브라켓X)_적량마을_8부대공사" xfId="11583" xr:uid="{00000000-0005-0000-0000-0000640D0000}"/>
    <cellStyle name="_PSC상부(내맘)_물막이수량_유골소천(NO05+00.000)-2련암거(브라켓X)_적량마을_조경공" xfId="2699" xr:uid="{00000000-0005-0000-0000-0000650D0000}"/>
    <cellStyle name="_PSC상부(내맘)_물막이수량_유골소천(NO05+00.000)-2련암거(브라켓X)_적량마을_조경공 2" xfId="2700" xr:uid="{00000000-0005-0000-0000-0000660D0000}"/>
    <cellStyle name="_PSC상부(내맘)_물막이수량_유골소천(NO05+00.000)-2련암거(브라켓X)_적량마을_조경공_8부대공사" xfId="11584" xr:uid="{00000000-0005-0000-0000-0000670D0000}"/>
    <cellStyle name="_PSC상부(내맘)_물막이수량_유골소천(NO05+00.000)-2련암거(브라켓X)_접경지역개발(율포리3공구)" xfId="11585" xr:uid="{00000000-0005-0000-0000-0000680D0000}"/>
    <cellStyle name="_PSC상부(내맘)_물막이수량_유골소천(NO05+00.000)-2련암거(브라켓X)_접경지역개발(율포리3공구)_8부대공사" xfId="11586" xr:uid="{00000000-0005-0000-0000-0000690D0000}"/>
    <cellStyle name="_PSC상부(내맘)_물막이수량_적량마을" xfId="2701" xr:uid="{00000000-0005-0000-0000-00006A0D0000}"/>
    <cellStyle name="_PSC상부(내맘)_물막이수량_적량마을 2" xfId="2702" xr:uid="{00000000-0005-0000-0000-00006B0D0000}"/>
    <cellStyle name="_PSC상부(내맘)_물막이수량_적량마을_8부대공사" xfId="11587" xr:uid="{00000000-0005-0000-0000-00006C0D0000}"/>
    <cellStyle name="_PSC상부(내맘)_물막이수량_적량마을_조경공" xfId="2703" xr:uid="{00000000-0005-0000-0000-00006D0D0000}"/>
    <cellStyle name="_PSC상부(내맘)_물막이수량_적량마을_조경공 2" xfId="2704" xr:uid="{00000000-0005-0000-0000-00006E0D0000}"/>
    <cellStyle name="_PSC상부(내맘)_물막이수량_적량마을_조경공_8부대공사" xfId="11588" xr:uid="{00000000-0005-0000-0000-00006F0D0000}"/>
    <cellStyle name="_PSC상부(내맘)_물막이수량_접경지역개발(율포리3공구)" xfId="11589" xr:uid="{00000000-0005-0000-0000-0000700D0000}"/>
    <cellStyle name="_PSC상부(내맘)_물막이수량_접경지역개발(율포리3공구)_8부대공사" xfId="11590" xr:uid="{00000000-0005-0000-0000-0000710D0000}"/>
    <cellStyle name="_PSC상부(내맘)_사본 - 주요자재집계표-창리" xfId="14314" xr:uid="{00000000-0005-0000-0000-0000720D0000}"/>
    <cellStyle name="_PSC상부(내맘)_사본 - 주요자재집계표-창리_수량(누청리농로포장공사)" xfId="14315" xr:uid="{00000000-0005-0000-0000-0000730D0000}"/>
    <cellStyle name="_PSC상부(내맘)_사본 - 주요자재집계표-창리_수량(묘서리)" xfId="14316" xr:uid="{00000000-0005-0000-0000-0000740D0000}"/>
    <cellStyle name="_PSC상부(내맘)_수량(누청리농로포장공사)" xfId="14317" xr:uid="{00000000-0005-0000-0000-0000750D0000}"/>
    <cellStyle name="_PSC상부(내맘)_수량(묘서리)" xfId="14318" xr:uid="{00000000-0005-0000-0000-0000760D0000}"/>
    <cellStyle name="_PSC상부(내맘)_자재" xfId="2705" xr:uid="{00000000-0005-0000-0000-0000770D0000}"/>
    <cellStyle name="_PSC상부(내맘)_자재 2" xfId="2706" xr:uid="{00000000-0005-0000-0000-0000780D0000}"/>
    <cellStyle name="_PSC상부(내맘)_자재_01대곳간선" xfId="2707" xr:uid="{00000000-0005-0000-0000-0000790D0000}"/>
    <cellStyle name="_PSC상부(내맘)_자재_01대곳간선 2" xfId="2708" xr:uid="{00000000-0005-0000-0000-00007A0D0000}"/>
    <cellStyle name="_PSC상부(내맘)_자재_01대곳간선_8부대공사" xfId="11591" xr:uid="{00000000-0005-0000-0000-00007B0D0000}"/>
    <cellStyle name="_PSC상부(내맘)_자재_1-1방조제" xfId="2709" xr:uid="{00000000-0005-0000-0000-00007C0D0000}"/>
    <cellStyle name="_PSC상부(내맘)_자재_1-1방조제 2" xfId="2710" xr:uid="{00000000-0005-0000-0000-00007D0D0000}"/>
    <cellStyle name="_PSC상부(내맘)_자재_1-1방조제_8부대공사" xfId="11592" xr:uid="{00000000-0005-0000-0000-00007E0D0000}"/>
    <cellStyle name="_PSC상부(내맘)_자재_1-1방조제_적량마을" xfId="2711" xr:uid="{00000000-0005-0000-0000-00007F0D0000}"/>
    <cellStyle name="_PSC상부(내맘)_자재_1-1방조제_적량마을 2" xfId="2712" xr:uid="{00000000-0005-0000-0000-0000800D0000}"/>
    <cellStyle name="_PSC상부(내맘)_자재_1-1방조제_적량마을_8부대공사" xfId="11593" xr:uid="{00000000-0005-0000-0000-0000810D0000}"/>
    <cellStyle name="_PSC상부(내맘)_자재_1-1방조제_적량마을_조경공" xfId="2713" xr:uid="{00000000-0005-0000-0000-0000820D0000}"/>
    <cellStyle name="_PSC상부(내맘)_자재_1-1방조제_적량마을_조경공 2" xfId="2714" xr:uid="{00000000-0005-0000-0000-0000830D0000}"/>
    <cellStyle name="_PSC상부(내맘)_자재_1-1방조제_적량마을_조경공_8부대공사" xfId="11594" xr:uid="{00000000-0005-0000-0000-0000840D0000}"/>
    <cellStyle name="_PSC상부(내맘)_자재_1공구" xfId="2715" xr:uid="{00000000-0005-0000-0000-0000850D0000}"/>
    <cellStyle name="_PSC상부(내맘)_자재_1공구 2" xfId="2716" xr:uid="{00000000-0005-0000-0000-0000860D0000}"/>
    <cellStyle name="_PSC상부(내맘)_자재_1공구(원본)" xfId="2717" xr:uid="{00000000-0005-0000-0000-0000870D0000}"/>
    <cellStyle name="_PSC상부(내맘)_자재_1공구(원본) 2" xfId="2718" xr:uid="{00000000-0005-0000-0000-0000880D0000}"/>
    <cellStyle name="_PSC상부(내맘)_자재_1공구(원본)_8부대공사" xfId="11595" xr:uid="{00000000-0005-0000-0000-0000890D0000}"/>
    <cellStyle name="_PSC상부(내맘)_자재_1공구(원본)_적량마을" xfId="2719" xr:uid="{00000000-0005-0000-0000-00008A0D0000}"/>
    <cellStyle name="_PSC상부(내맘)_자재_1공구(원본)_적량마을 2" xfId="2720" xr:uid="{00000000-0005-0000-0000-00008B0D0000}"/>
    <cellStyle name="_PSC상부(내맘)_자재_1공구(원본)_적량마을_8부대공사" xfId="11596" xr:uid="{00000000-0005-0000-0000-00008C0D0000}"/>
    <cellStyle name="_PSC상부(내맘)_자재_1공구(원본)_적량마을_조경공" xfId="2721" xr:uid="{00000000-0005-0000-0000-00008D0D0000}"/>
    <cellStyle name="_PSC상부(내맘)_자재_1공구(원본)_적량마을_조경공 2" xfId="2722" xr:uid="{00000000-0005-0000-0000-00008E0D0000}"/>
    <cellStyle name="_PSC상부(내맘)_자재_1공구(원본)_적량마을_조경공_8부대공사" xfId="11597" xr:uid="{00000000-0005-0000-0000-00008F0D0000}"/>
    <cellStyle name="_PSC상부(내맘)_자재_1공구_8부대공사" xfId="11598" xr:uid="{00000000-0005-0000-0000-0000900D0000}"/>
    <cellStyle name="_PSC상부(내맘)_자재_1공구_적량마을" xfId="2723" xr:uid="{00000000-0005-0000-0000-0000910D0000}"/>
    <cellStyle name="_PSC상부(내맘)_자재_1공구_적량마을 2" xfId="2724" xr:uid="{00000000-0005-0000-0000-0000920D0000}"/>
    <cellStyle name="_PSC상부(내맘)_자재_1공구_적량마을_8부대공사" xfId="11599" xr:uid="{00000000-0005-0000-0000-0000930D0000}"/>
    <cellStyle name="_PSC상부(내맘)_자재_1공구_적량마을_조경공" xfId="2725" xr:uid="{00000000-0005-0000-0000-0000940D0000}"/>
    <cellStyle name="_PSC상부(내맘)_자재_1공구_적량마을_조경공 2" xfId="2726" xr:uid="{00000000-0005-0000-0000-0000950D0000}"/>
    <cellStyle name="_PSC상부(내맘)_자재_1공구_적량마을_조경공_8부대공사" xfId="11600" xr:uid="{00000000-0005-0000-0000-0000960D0000}"/>
    <cellStyle name="_PSC상부(내맘)_자재_1평촌마을" xfId="2727" xr:uid="{00000000-0005-0000-0000-0000970D0000}"/>
    <cellStyle name="_PSC상부(내맘)_자재_1평촌마을 2" xfId="2728" xr:uid="{00000000-0005-0000-0000-0000980D0000}"/>
    <cellStyle name="_PSC상부(내맘)_자재_1평촌마을_4백천천(원본)" xfId="11601" xr:uid="{00000000-0005-0000-0000-0000990D0000}"/>
    <cellStyle name="_PSC상부(내맘)_자재_1평촌마을_4백천천(원본)_8부대공사" xfId="11602" xr:uid="{00000000-0005-0000-0000-00009A0D0000}"/>
    <cellStyle name="_PSC상부(내맘)_자재_1평촌마을_8부대공사" xfId="11603" xr:uid="{00000000-0005-0000-0000-00009B0D0000}"/>
    <cellStyle name="_PSC상부(내맘)_자재_1평촌마을_고봉15통(안골)(수량)" xfId="2729" xr:uid="{00000000-0005-0000-0000-00009C0D0000}"/>
    <cellStyle name="_PSC상부(내맘)_자재_1평촌마을_고봉15통(안골)(수량) 2" xfId="2730" xr:uid="{00000000-0005-0000-0000-00009D0D0000}"/>
    <cellStyle name="_PSC상부(내맘)_자재_1평촌마을_고봉15통(안골)(수량)_8부대공사" xfId="11604" xr:uid="{00000000-0005-0000-0000-00009E0D0000}"/>
    <cellStyle name="_PSC상부(내맘)_자재_1평촌마을_적량마을" xfId="2731" xr:uid="{00000000-0005-0000-0000-00009F0D0000}"/>
    <cellStyle name="_PSC상부(내맘)_자재_1평촌마을_적량마을 2" xfId="2732" xr:uid="{00000000-0005-0000-0000-0000A00D0000}"/>
    <cellStyle name="_PSC상부(내맘)_자재_1평촌마을_적량마을_8부대공사" xfId="11605" xr:uid="{00000000-0005-0000-0000-0000A10D0000}"/>
    <cellStyle name="_PSC상부(내맘)_자재_1평촌마을_적량마을_조경공" xfId="2733" xr:uid="{00000000-0005-0000-0000-0000A20D0000}"/>
    <cellStyle name="_PSC상부(내맘)_자재_1평촌마을_적량마을_조경공 2" xfId="2734" xr:uid="{00000000-0005-0000-0000-0000A30D0000}"/>
    <cellStyle name="_PSC상부(내맘)_자재_1평촌마을_적량마을_조경공_8부대공사" xfId="11606" xr:uid="{00000000-0005-0000-0000-0000A40D0000}"/>
    <cellStyle name="_PSC상부(내맘)_자재_1평촌마을_접경지역개발(율포리3공구)" xfId="11607" xr:uid="{00000000-0005-0000-0000-0000A50D0000}"/>
    <cellStyle name="_PSC상부(내맘)_자재_1평촌마을_접경지역개발(율포리3공구)_8부대공사" xfId="11608" xr:uid="{00000000-0005-0000-0000-0000A60D0000}"/>
    <cellStyle name="_PSC상부(내맘)_자재_2-1무고저수지(용수로)" xfId="2735" xr:uid="{00000000-0005-0000-0000-0000A70D0000}"/>
    <cellStyle name="_PSC상부(내맘)_자재_2-1무고저수지(용수로) 2" xfId="2736" xr:uid="{00000000-0005-0000-0000-0000A80D0000}"/>
    <cellStyle name="_PSC상부(내맘)_자재_2-1무고저수지(용수로)_8부대공사" xfId="11609" xr:uid="{00000000-0005-0000-0000-0000A90D0000}"/>
    <cellStyle name="_PSC상부(내맘)_자재_2-1무고저수지(용수로)_조경공" xfId="2737" xr:uid="{00000000-0005-0000-0000-0000AA0D0000}"/>
    <cellStyle name="_PSC상부(내맘)_자재_2-1무고저수지(용수로)_조경공 2" xfId="2738" xr:uid="{00000000-0005-0000-0000-0000AB0D0000}"/>
    <cellStyle name="_PSC상부(내맘)_자재_2-1무고저수지(용수로)_조경공_8부대공사" xfId="11610" xr:uid="{00000000-0005-0000-0000-0000AC0D0000}"/>
    <cellStyle name="_PSC상부(내맘)_자재_2-1신천저수지" xfId="2739" xr:uid="{00000000-0005-0000-0000-0000AD0D0000}"/>
    <cellStyle name="_PSC상부(내맘)_자재_2-1신천저수지 2" xfId="2740" xr:uid="{00000000-0005-0000-0000-0000AE0D0000}"/>
    <cellStyle name="_PSC상부(내맘)_자재_2-1신천저수지_8부대공사" xfId="11611" xr:uid="{00000000-0005-0000-0000-0000AF0D0000}"/>
    <cellStyle name="_PSC상부(내맘)_자재_2-1신천저수지_적량마을" xfId="2741" xr:uid="{00000000-0005-0000-0000-0000B00D0000}"/>
    <cellStyle name="_PSC상부(내맘)_자재_2-1신천저수지_적량마을 2" xfId="2742" xr:uid="{00000000-0005-0000-0000-0000B10D0000}"/>
    <cellStyle name="_PSC상부(내맘)_자재_2-1신천저수지_적량마을_8부대공사" xfId="11612" xr:uid="{00000000-0005-0000-0000-0000B20D0000}"/>
    <cellStyle name="_PSC상부(내맘)_자재_2-1신천저수지_적량마을_조경공" xfId="2743" xr:uid="{00000000-0005-0000-0000-0000B30D0000}"/>
    <cellStyle name="_PSC상부(내맘)_자재_2-1신천저수지_적량마을_조경공 2" xfId="2744" xr:uid="{00000000-0005-0000-0000-0000B40D0000}"/>
    <cellStyle name="_PSC상부(내맘)_자재_2-1신천저수지_적량마을_조경공_8부대공사" xfId="11613" xr:uid="{00000000-0005-0000-0000-0000B50D0000}"/>
    <cellStyle name="_PSC상부(내맘)_자재_2공구" xfId="2745" xr:uid="{00000000-0005-0000-0000-0000B60D0000}"/>
    <cellStyle name="_PSC상부(내맘)_자재_2공구 2" xfId="2746" xr:uid="{00000000-0005-0000-0000-0000B70D0000}"/>
    <cellStyle name="_PSC상부(내맘)_자재_2공구(원본)" xfId="2747" xr:uid="{00000000-0005-0000-0000-0000B80D0000}"/>
    <cellStyle name="_PSC상부(내맘)_자재_2공구(원본) 2" xfId="2748" xr:uid="{00000000-0005-0000-0000-0000B90D0000}"/>
    <cellStyle name="_PSC상부(내맘)_자재_2공구(원본)_8부대공사" xfId="11614" xr:uid="{00000000-0005-0000-0000-0000BA0D0000}"/>
    <cellStyle name="_PSC상부(내맘)_자재_2공구(원본)_적량마을" xfId="2749" xr:uid="{00000000-0005-0000-0000-0000BB0D0000}"/>
    <cellStyle name="_PSC상부(내맘)_자재_2공구(원본)_적량마을 2" xfId="2750" xr:uid="{00000000-0005-0000-0000-0000BC0D0000}"/>
    <cellStyle name="_PSC상부(내맘)_자재_2공구(원본)_적량마을_8부대공사" xfId="11615" xr:uid="{00000000-0005-0000-0000-0000BD0D0000}"/>
    <cellStyle name="_PSC상부(내맘)_자재_2공구(원본)_적량마을_조경공" xfId="2751" xr:uid="{00000000-0005-0000-0000-0000BE0D0000}"/>
    <cellStyle name="_PSC상부(내맘)_자재_2공구(원본)_적량마을_조경공 2" xfId="2752" xr:uid="{00000000-0005-0000-0000-0000BF0D0000}"/>
    <cellStyle name="_PSC상부(내맘)_자재_2공구(원본)_적량마을_조경공_8부대공사" xfId="11616" xr:uid="{00000000-0005-0000-0000-0000C00D0000}"/>
    <cellStyle name="_PSC상부(내맘)_자재_2공구_8부대공사" xfId="11617" xr:uid="{00000000-0005-0000-0000-0000C10D0000}"/>
    <cellStyle name="_PSC상부(내맘)_자재_2공구_적량마을" xfId="2753" xr:uid="{00000000-0005-0000-0000-0000C20D0000}"/>
    <cellStyle name="_PSC상부(내맘)_자재_2공구_적량마을 2" xfId="2754" xr:uid="{00000000-0005-0000-0000-0000C30D0000}"/>
    <cellStyle name="_PSC상부(내맘)_자재_2공구_적량마을_8부대공사" xfId="11618" xr:uid="{00000000-0005-0000-0000-0000C40D0000}"/>
    <cellStyle name="_PSC상부(내맘)_자재_2공구_적량마을_조경공" xfId="2755" xr:uid="{00000000-0005-0000-0000-0000C50D0000}"/>
    <cellStyle name="_PSC상부(내맘)_자재_2공구_적량마을_조경공 2" xfId="2756" xr:uid="{00000000-0005-0000-0000-0000C60D0000}"/>
    <cellStyle name="_PSC상부(내맘)_자재_2공구_적량마을_조경공_8부대공사" xfId="11619" xr:uid="{00000000-0005-0000-0000-0000C70D0000}"/>
    <cellStyle name="_PSC상부(내맘)_자재_3-1평촌마을" xfId="2757" xr:uid="{00000000-0005-0000-0000-0000C80D0000}"/>
    <cellStyle name="_PSC상부(내맘)_자재_3-1평촌마을 2" xfId="2758" xr:uid="{00000000-0005-0000-0000-0000C90D0000}"/>
    <cellStyle name="_PSC상부(내맘)_자재_3-1평촌마을_8부대공사" xfId="11620" xr:uid="{00000000-0005-0000-0000-0000CA0D0000}"/>
    <cellStyle name="_PSC상부(내맘)_자재_3-2평촌마을" xfId="2759" xr:uid="{00000000-0005-0000-0000-0000CB0D0000}"/>
    <cellStyle name="_PSC상부(내맘)_자재_3-2평촌마을 2" xfId="2760" xr:uid="{00000000-0005-0000-0000-0000CC0D0000}"/>
    <cellStyle name="_PSC상부(내맘)_자재_3-2평촌마을_8부대공사" xfId="11621" xr:uid="{00000000-0005-0000-0000-0000CD0D0000}"/>
    <cellStyle name="_PSC상부(내맘)_자재_3-2평촌마을_적량마을" xfId="2761" xr:uid="{00000000-0005-0000-0000-0000CE0D0000}"/>
    <cellStyle name="_PSC상부(내맘)_자재_3-2평촌마을_적량마을 2" xfId="2762" xr:uid="{00000000-0005-0000-0000-0000CF0D0000}"/>
    <cellStyle name="_PSC상부(내맘)_자재_3-2평촌마을_적량마을_8부대공사" xfId="11622" xr:uid="{00000000-0005-0000-0000-0000D00D0000}"/>
    <cellStyle name="_PSC상부(내맘)_자재_3-2평촌마을_적량마을_조경공" xfId="2763" xr:uid="{00000000-0005-0000-0000-0000D10D0000}"/>
    <cellStyle name="_PSC상부(내맘)_자재_3-2평촌마을_적량마을_조경공 2" xfId="2764" xr:uid="{00000000-0005-0000-0000-0000D20D0000}"/>
    <cellStyle name="_PSC상부(내맘)_자재_3-2평촌마을_적량마을_조경공_8부대공사" xfId="11623" xr:uid="{00000000-0005-0000-0000-0000D30D0000}"/>
    <cellStyle name="_PSC상부(내맘)_자재_4백천천" xfId="2765" xr:uid="{00000000-0005-0000-0000-0000D40D0000}"/>
    <cellStyle name="_PSC상부(내맘)_자재_4백천천 2" xfId="2766" xr:uid="{00000000-0005-0000-0000-0000D50D0000}"/>
    <cellStyle name="_PSC상부(내맘)_자재_4백천천(원본)" xfId="11624" xr:uid="{00000000-0005-0000-0000-0000D60D0000}"/>
    <cellStyle name="_PSC상부(내맘)_자재_4백천천(원본)_8부대공사" xfId="11625" xr:uid="{00000000-0005-0000-0000-0000D70D0000}"/>
    <cellStyle name="_PSC상부(내맘)_자재_4백천천_8부대공사" xfId="11626" xr:uid="{00000000-0005-0000-0000-0000D80D0000}"/>
    <cellStyle name="_PSC상부(내맘)_자재_4백천천_적량마을" xfId="2767" xr:uid="{00000000-0005-0000-0000-0000D90D0000}"/>
    <cellStyle name="_PSC상부(내맘)_자재_4백천천_적량마을 2" xfId="2768" xr:uid="{00000000-0005-0000-0000-0000DA0D0000}"/>
    <cellStyle name="_PSC상부(내맘)_자재_4백천천_적량마을_8부대공사" xfId="11627" xr:uid="{00000000-0005-0000-0000-0000DB0D0000}"/>
    <cellStyle name="_PSC상부(내맘)_자재_4백천천_적량마을_조경공" xfId="2769" xr:uid="{00000000-0005-0000-0000-0000DC0D0000}"/>
    <cellStyle name="_PSC상부(내맘)_자재_4백천천_적량마을_조경공 2" xfId="2770" xr:uid="{00000000-0005-0000-0000-0000DD0D0000}"/>
    <cellStyle name="_PSC상부(내맘)_자재_4백천천_적량마을_조경공_8부대공사" xfId="11628" xr:uid="{00000000-0005-0000-0000-0000DE0D0000}"/>
    <cellStyle name="_PSC상부(내맘)_자재_8부대공사" xfId="11629" xr:uid="{00000000-0005-0000-0000-0000DF0D0000}"/>
    <cellStyle name="_PSC상부(내맘)_자재_개거연장조서" xfId="2771" xr:uid="{00000000-0005-0000-0000-0000E00D0000}"/>
    <cellStyle name="_PSC상부(내맘)_자재_개거연장조서 2" xfId="2772" xr:uid="{00000000-0005-0000-0000-0000E10D0000}"/>
    <cellStyle name="_PSC상부(내맘)_자재_개거연장조서_8부대공사" xfId="11630" xr:uid="{00000000-0005-0000-0000-0000E20D0000}"/>
    <cellStyle name="_PSC상부(내맘)_자재_고봉15통(안골)(수량)" xfId="2773" xr:uid="{00000000-0005-0000-0000-0000E30D0000}"/>
    <cellStyle name="_PSC상부(내맘)_자재_고봉15통(안골)(수량) 2" xfId="2774" xr:uid="{00000000-0005-0000-0000-0000E40D0000}"/>
    <cellStyle name="_PSC상부(내맘)_자재_고봉15통(안골)(수량)_8부대공사" xfId="11631" xr:uid="{00000000-0005-0000-0000-0000E50D0000}"/>
    <cellStyle name="_PSC상부(내맘)_자재_고봉1통(2통삭제)" xfId="2775" xr:uid="{00000000-0005-0000-0000-0000E60D0000}"/>
    <cellStyle name="_PSC상부(내맘)_자재_고봉1통(2통삭제) 2" xfId="2776" xr:uid="{00000000-0005-0000-0000-0000E70D0000}"/>
    <cellStyle name="_PSC상부(내맘)_자재_고봉1통(2통삭제)_8부대공사" xfId="11632" xr:uid="{00000000-0005-0000-0000-0000E80D0000}"/>
    <cellStyle name="_PSC상부(내맘)_자재_관기초(반)" xfId="2777" xr:uid="{00000000-0005-0000-0000-0000E90D0000}"/>
    <cellStyle name="_PSC상부(내맘)_자재_관기초(반) 2" xfId="2778" xr:uid="{00000000-0005-0000-0000-0000EA0D0000}"/>
    <cellStyle name="_PSC상부(내맘)_자재_관기초(반)_8부대공사" xfId="11633" xr:uid="{00000000-0005-0000-0000-0000EB0D0000}"/>
    <cellStyle name="_PSC상부(내맘)_자재_관기초(반)_적량마을" xfId="2779" xr:uid="{00000000-0005-0000-0000-0000EC0D0000}"/>
    <cellStyle name="_PSC상부(내맘)_자재_관기초(반)_적량마을 2" xfId="2780" xr:uid="{00000000-0005-0000-0000-0000ED0D0000}"/>
    <cellStyle name="_PSC상부(내맘)_자재_관기초(반)_적량마을_8부대공사" xfId="11634" xr:uid="{00000000-0005-0000-0000-0000EE0D0000}"/>
    <cellStyle name="_PSC상부(내맘)_자재_관기초(반)_적량마을_조경공" xfId="2781" xr:uid="{00000000-0005-0000-0000-0000EF0D0000}"/>
    <cellStyle name="_PSC상부(내맘)_자재_관기초(반)_적량마을_조경공 2" xfId="2782" xr:uid="{00000000-0005-0000-0000-0000F00D0000}"/>
    <cellStyle name="_PSC상부(내맘)_자재_관기초(반)_적량마을_조경공_8부대공사" xfId="11635" xr:uid="{00000000-0005-0000-0000-0000F10D0000}"/>
    <cellStyle name="_PSC상부(내맘)_자재_단항선(1공구)" xfId="2783" xr:uid="{00000000-0005-0000-0000-0000F20D0000}"/>
    <cellStyle name="_PSC상부(내맘)_자재_단항선(1공구) 2" xfId="2784" xr:uid="{00000000-0005-0000-0000-0000F30D0000}"/>
    <cellStyle name="_PSC상부(내맘)_자재_단항선(1공구)_8부대공사" xfId="11636" xr:uid="{00000000-0005-0000-0000-0000F40D0000}"/>
    <cellStyle name="_PSC상부(내맘)_자재_단항선(1공구)_적량마을" xfId="2785" xr:uid="{00000000-0005-0000-0000-0000F50D0000}"/>
    <cellStyle name="_PSC상부(내맘)_자재_단항선(1공구)_적량마을 2" xfId="2786" xr:uid="{00000000-0005-0000-0000-0000F60D0000}"/>
    <cellStyle name="_PSC상부(내맘)_자재_단항선(1공구)_적량마을_8부대공사" xfId="11637" xr:uid="{00000000-0005-0000-0000-0000F70D0000}"/>
    <cellStyle name="_PSC상부(내맘)_자재_단항선(1공구)_적량마을_조경공" xfId="2787" xr:uid="{00000000-0005-0000-0000-0000F80D0000}"/>
    <cellStyle name="_PSC상부(내맘)_자재_단항선(1공구)_적량마을_조경공 2" xfId="2788" xr:uid="{00000000-0005-0000-0000-0000F90D0000}"/>
    <cellStyle name="_PSC상부(내맘)_자재_단항선(1공구)_적량마을_조경공_8부대공사" xfId="11638" xr:uid="{00000000-0005-0000-0000-0000FA0D0000}"/>
    <cellStyle name="_PSC상부(내맘)_자재_동부선(배수공)" xfId="2789" xr:uid="{00000000-0005-0000-0000-0000FB0D0000}"/>
    <cellStyle name="_PSC상부(내맘)_자재_동부선(배수공) 2" xfId="2790" xr:uid="{00000000-0005-0000-0000-0000FC0D0000}"/>
    <cellStyle name="_PSC상부(내맘)_자재_동부선(배수공)_8부대공사" xfId="11639" xr:uid="{00000000-0005-0000-0000-0000FD0D0000}"/>
    <cellStyle name="_PSC상부(내맘)_자재_동부선(배수공)_적량마을" xfId="2791" xr:uid="{00000000-0005-0000-0000-0000FE0D0000}"/>
    <cellStyle name="_PSC상부(내맘)_자재_동부선(배수공)_적량마을 2" xfId="2792" xr:uid="{00000000-0005-0000-0000-0000FF0D0000}"/>
    <cellStyle name="_PSC상부(내맘)_자재_동부선(배수공)_적량마을_8부대공사" xfId="11640" xr:uid="{00000000-0005-0000-0000-0000000E0000}"/>
    <cellStyle name="_PSC상부(내맘)_자재_동부선(배수공)_적량마을_조경공" xfId="2793" xr:uid="{00000000-0005-0000-0000-0000010E0000}"/>
    <cellStyle name="_PSC상부(내맘)_자재_동부선(배수공)_적량마을_조경공 2" xfId="2794" xr:uid="{00000000-0005-0000-0000-0000020E0000}"/>
    <cellStyle name="_PSC상부(내맘)_자재_동부선(배수공)_적량마을_조경공_8부대공사" xfId="11641" xr:uid="{00000000-0005-0000-0000-0000030E0000}"/>
    <cellStyle name="_PSC상부(내맘)_자재_배수로" xfId="2795" xr:uid="{00000000-0005-0000-0000-0000040E0000}"/>
    <cellStyle name="_PSC상부(내맘)_자재_배수로 2" xfId="2796" xr:uid="{00000000-0005-0000-0000-0000050E0000}"/>
    <cellStyle name="_PSC상부(내맘)_자재_배수로_4백천천(원본)" xfId="11642" xr:uid="{00000000-0005-0000-0000-0000060E0000}"/>
    <cellStyle name="_PSC상부(내맘)_자재_배수로_4백천천(원본)_8부대공사" xfId="11643" xr:uid="{00000000-0005-0000-0000-0000070E0000}"/>
    <cellStyle name="_PSC상부(내맘)_자재_배수로_8부대공사" xfId="11644" xr:uid="{00000000-0005-0000-0000-0000080E0000}"/>
    <cellStyle name="_PSC상부(내맘)_자재_배수로_고봉15통(안골)(수량)" xfId="2797" xr:uid="{00000000-0005-0000-0000-0000090E0000}"/>
    <cellStyle name="_PSC상부(내맘)_자재_배수로_고봉15통(안골)(수량) 2" xfId="2798" xr:uid="{00000000-0005-0000-0000-00000A0E0000}"/>
    <cellStyle name="_PSC상부(내맘)_자재_배수로_고봉15통(안골)(수량)_8부대공사" xfId="11645" xr:uid="{00000000-0005-0000-0000-00000B0E0000}"/>
    <cellStyle name="_PSC상부(내맘)_자재_배수로_적량마을" xfId="2799" xr:uid="{00000000-0005-0000-0000-00000C0E0000}"/>
    <cellStyle name="_PSC상부(내맘)_자재_배수로_적량마을 2" xfId="2800" xr:uid="{00000000-0005-0000-0000-00000D0E0000}"/>
    <cellStyle name="_PSC상부(내맘)_자재_배수로_적량마을_8부대공사" xfId="11646" xr:uid="{00000000-0005-0000-0000-00000E0E0000}"/>
    <cellStyle name="_PSC상부(내맘)_자재_배수로_적량마을_조경공" xfId="2801" xr:uid="{00000000-0005-0000-0000-00000F0E0000}"/>
    <cellStyle name="_PSC상부(내맘)_자재_배수로_적량마을_조경공 2" xfId="2802" xr:uid="{00000000-0005-0000-0000-0000100E0000}"/>
    <cellStyle name="_PSC상부(내맘)_자재_배수로_적량마을_조경공_8부대공사" xfId="11647" xr:uid="{00000000-0005-0000-0000-0000110E0000}"/>
    <cellStyle name="_PSC상부(내맘)_자재_배수로_접경지역개발(율포리3공구)" xfId="11648" xr:uid="{00000000-0005-0000-0000-0000120E0000}"/>
    <cellStyle name="_PSC상부(내맘)_자재_배수로_접경지역개발(율포리3공구)_8부대공사" xfId="11649" xr:uid="{00000000-0005-0000-0000-0000130E0000}"/>
    <cellStyle name="_PSC상부(내맘)_자재_수량산출" xfId="2803" xr:uid="{00000000-0005-0000-0000-0000140E0000}"/>
    <cellStyle name="_PSC상부(내맘)_자재_수량산출 2" xfId="2804" xr:uid="{00000000-0005-0000-0000-0000150E0000}"/>
    <cellStyle name="_PSC상부(내맘)_자재_수량산출_4백천천(원본)" xfId="11650" xr:uid="{00000000-0005-0000-0000-0000160E0000}"/>
    <cellStyle name="_PSC상부(내맘)_자재_수량산출_4백천천(원본)_8부대공사" xfId="11651" xr:uid="{00000000-0005-0000-0000-0000170E0000}"/>
    <cellStyle name="_PSC상부(내맘)_자재_수량산출_8부대공사" xfId="11652" xr:uid="{00000000-0005-0000-0000-0000180E0000}"/>
    <cellStyle name="_PSC상부(내맘)_자재_수량산출_고봉15통(안골)(수량)" xfId="2805" xr:uid="{00000000-0005-0000-0000-0000190E0000}"/>
    <cellStyle name="_PSC상부(내맘)_자재_수량산출_고봉15통(안골)(수량) 2" xfId="2806" xr:uid="{00000000-0005-0000-0000-00001A0E0000}"/>
    <cellStyle name="_PSC상부(내맘)_자재_수량산출_고봉15통(안골)(수량)_8부대공사" xfId="11653" xr:uid="{00000000-0005-0000-0000-00001B0E0000}"/>
    <cellStyle name="_PSC상부(내맘)_자재_수량산출_적량마을" xfId="2807" xr:uid="{00000000-0005-0000-0000-00001C0E0000}"/>
    <cellStyle name="_PSC상부(내맘)_자재_수량산출_적량마을 2" xfId="2808" xr:uid="{00000000-0005-0000-0000-00001D0E0000}"/>
    <cellStyle name="_PSC상부(내맘)_자재_수량산출_적량마을_8부대공사" xfId="11654" xr:uid="{00000000-0005-0000-0000-00001E0E0000}"/>
    <cellStyle name="_PSC상부(내맘)_자재_수량산출_적량마을_조경공" xfId="2809" xr:uid="{00000000-0005-0000-0000-00001F0E0000}"/>
    <cellStyle name="_PSC상부(내맘)_자재_수량산출_적량마을_조경공 2" xfId="2810" xr:uid="{00000000-0005-0000-0000-0000200E0000}"/>
    <cellStyle name="_PSC상부(내맘)_자재_수량산출_적량마을_조경공_8부대공사" xfId="11655" xr:uid="{00000000-0005-0000-0000-0000210E0000}"/>
    <cellStyle name="_PSC상부(내맘)_자재_수량산출_접경지역개발(율포리3공구)" xfId="11656" xr:uid="{00000000-0005-0000-0000-0000220E0000}"/>
    <cellStyle name="_PSC상부(내맘)_자재_수량산출_접경지역개발(율포리3공구)_8부대공사" xfId="11657" xr:uid="{00000000-0005-0000-0000-0000230E0000}"/>
    <cellStyle name="_PSC상부(내맘)_자재_적량마을" xfId="2811" xr:uid="{00000000-0005-0000-0000-0000240E0000}"/>
    <cellStyle name="_PSC상부(내맘)_자재_적량마을 2" xfId="2812" xr:uid="{00000000-0005-0000-0000-0000250E0000}"/>
    <cellStyle name="_PSC상부(내맘)_자재_적량마을_8부대공사" xfId="11658" xr:uid="{00000000-0005-0000-0000-0000260E0000}"/>
    <cellStyle name="_PSC상부(내맘)_자재_적량마을_조경공" xfId="2813" xr:uid="{00000000-0005-0000-0000-0000270E0000}"/>
    <cellStyle name="_PSC상부(내맘)_자재_적량마을_조경공 2" xfId="2814" xr:uid="{00000000-0005-0000-0000-0000280E0000}"/>
    <cellStyle name="_PSC상부(내맘)_자재_적량마을_조경공_8부대공사" xfId="11659" xr:uid="{00000000-0005-0000-0000-0000290E0000}"/>
    <cellStyle name="_PSC상부(내맘)_자재_접경지역개발(율포리3공구)" xfId="11660" xr:uid="{00000000-0005-0000-0000-00002A0E0000}"/>
    <cellStyle name="_PSC상부(내맘)_자재_접경지역개발(율포리3공구)_8부대공사" xfId="11661" xr:uid="{00000000-0005-0000-0000-00002B0E0000}"/>
    <cellStyle name="_PSC상부(내맘)_적량마을" xfId="2815" xr:uid="{00000000-0005-0000-0000-00002C0E0000}"/>
    <cellStyle name="_PSC상부(내맘)_적량마을 2" xfId="2816" xr:uid="{00000000-0005-0000-0000-00002D0E0000}"/>
    <cellStyle name="_PSC상부(내맘)_적량마을_8부대공사" xfId="11662" xr:uid="{00000000-0005-0000-0000-00002E0E0000}"/>
    <cellStyle name="_PSC상부(내맘)_적량마을_조경공" xfId="2817" xr:uid="{00000000-0005-0000-0000-00002F0E0000}"/>
    <cellStyle name="_PSC상부(내맘)_적량마을_조경공 2" xfId="2818" xr:uid="{00000000-0005-0000-0000-0000300E0000}"/>
    <cellStyle name="_PSC상부(내맘)_적량마을_조경공_8부대공사" xfId="11663" xr:uid="{00000000-0005-0000-0000-0000310E0000}"/>
    <cellStyle name="_PSC상부(내맘)_접경지역개발(율포리3공구)" xfId="11664" xr:uid="{00000000-0005-0000-0000-0000320E0000}"/>
    <cellStyle name="_PSC상부(내맘)_접경지역개발(율포리3공구)_8부대공사" xfId="11665" xr:uid="{00000000-0005-0000-0000-0000330E0000}"/>
    <cellStyle name="_PSC상부(내맘)_주요자재집계표-화전리" xfId="14319" xr:uid="{00000000-0005-0000-0000-0000340E0000}"/>
    <cellStyle name="_PSC상부(내맘)_주요자재집계표-화전리_수량(누청리농로포장공사)" xfId="14320" xr:uid="{00000000-0005-0000-0000-0000350E0000}"/>
    <cellStyle name="_PSC상부(내맘)_주요자재집계표-화전리_수량(묘서리)" xfId="14321" xr:uid="{00000000-0005-0000-0000-0000360E0000}"/>
    <cellStyle name="_RE" xfId="14322" xr:uid="{00000000-0005-0000-0000-0000370E0000}"/>
    <cellStyle name="_RESULTS" xfId="9481" xr:uid="{00000000-0005-0000-0000-0000380E0000}"/>
    <cellStyle name="_Sheet1" xfId="14323" xr:uid="{00000000-0005-0000-0000-0000390E0000}"/>
    <cellStyle name="_Sheet2" xfId="14324" xr:uid="{00000000-0005-0000-0000-00003A0E0000}"/>
    <cellStyle name="_Sheet3" xfId="14325" xr:uid="{00000000-0005-0000-0000-00003B0E0000}"/>
    <cellStyle name="_Sheet4" xfId="14326" xr:uid="{00000000-0005-0000-0000-00003C0E0000}"/>
    <cellStyle name="_Sheet5" xfId="14327" xr:uid="{00000000-0005-0000-0000-00003D0E0000}"/>
    <cellStyle name="_U수량" xfId="14328" xr:uid="{00000000-0005-0000-0000-00003E0E0000}"/>
    <cellStyle name="_U수량_05.부대시설공-월암교차로" xfId="14329" xr:uid="{00000000-0005-0000-0000-00003F0E0000}"/>
    <cellStyle name="_U수량_05.부대시설공-월암교차로_05-교통안전시설공이동규국도59호선 석항-정선간" xfId="14330" xr:uid="{00000000-0005-0000-0000-0000400E0000}"/>
    <cellStyle name="_U수량_05.부대시설공-월암교차로_05-교통안전시설공이동규국도59호선 석항-정선간_6.01.교통표지판" xfId="14331" xr:uid="{00000000-0005-0000-0000-0000410E0000}"/>
    <cellStyle name="_U수량_05.부대시설공-월암교차로_59호선교통안전시설공" xfId="14332" xr:uid="{00000000-0005-0000-0000-0000420E0000}"/>
    <cellStyle name="_U수량_05.부대시설공-월암교차로_59호선교통안전시설공_59호선교통안전시설공" xfId="14333" xr:uid="{00000000-0005-0000-0000-0000430E0000}"/>
    <cellStyle name="_U수량_05.부대시설공-월암교차로_59호선교통안전시설공_59호선교통안전시설공_6.01.교통표지판" xfId="14334" xr:uid="{00000000-0005-0000-0000-0000440E0000}"/>
    <cellStyle name="_U수량_05.부대시설공-월암교차로_59호선교통안전시설공_6.01.교통표지판" xfId="14335" xr:uid="{00000000-0005-0000-0000-0000450E0000}"/>
    <cellStyle name="_U수량_05.부대시설공-월암교차로_59호선교통안전시설공_교통" xfId="14336" xr:uid="{00000000-0005-0000-0000-0000460E0000}"/>
    <cellStyle name="_U수량_05.부대시설공-월암교차로_59호선교통안전시설공_교통_6.01.교통표지판" xfId="14337" xr:uid="{00000000-0005-0000-0000-0000470E0000}"/>
    <cellStyle name="_U수량_05.부대시설공-월암교차로_59호선교통안전시설공_교통안전시설공" xfId="14338" xr:uid="{00000000-0005-0000-0000-0000480E0000}"/>
    <cellStyle name="_U수량_05.부대시설공-월암교차로_59호선교통안전시설공_교통안전시설공_6.01.교통표지판" xfId="14339" xr:uid="{00000000-0005-0000-0000-0000490E0000}"/>
    <cellStyle name="_U수량_05.부대시설공-월암교차로_59호선교통안전시설공_교통안전시설공1" xfId="14340" xr:uid="{00000000-0005-0000-0000-00004A0E0000}"/>
    <cellStyle name="_U수량_05.부대시설공-월암교차로_59호선교통안전시설공_교통안전시설공1_6.01.교통표지판" xfId="14341" xr:uid="{00000000-0005-0000-0000-00004B0E0000}"/>
    <cellStyle name="_U수량_05.부대시설공-월암교차로_6.01.교통표지판" xfId="14342" xr:uid="{00000000-0005-0000-0000-00004C0E0000}"/>
    <cellStyle name="_U수량_05-교통안전시설공이동규국도59호선 석항-정선간" xfId="14343" xr:uid="{00000000-0005-0000-0000-00004D0E0000}"/>
    <cellStyle name="_U수량_05-교통안전시설공이동규국도59호선 석항-정선간_6.01.교통표지판" xfId="14344" xr:uid="{00000000-0005-0000-0000-00004E0E0000}"/>
    <cellStyle name="_U수량_59호선교통안전시설공" xfId="14345" xr:uid="{00000000-0005-0000-0000-00004F0E0000}"/>
    <cellStyle name="_U수량_59호선교통안전시설공_59호선교통안전시설공" xfId="14346" xr:uid="{00000000-0005-0000-0000-0000500E0000}"/>
    <cellStyle name="_U수량_59호선교통안전시설공_59호선교통안전시설공_6.01.교통표지판" xfId="14347" xr:uid="{00000000-0005-0000-0000-0000510E0000}"/>
    <cellStyle name="_U수량_59호선교통안전시설공_6.01.교통표지판" xfId="14348" xr:uid="{00000000-0005-0000-0000-0000520E0000}"/>
    <cellStyle name="_U수량_59호선교통안전시설공_교통" xfId="14349" xr:uid="{00000000-0005-0000-0000-0000530E0000}"/>
    <cellStyle name="_U수량_59호선교통안전시설공_교통_6.01.교통표지판" xfId="14350" xr:uid="{00000000-0005-0000-0000-0000540E0000}"/>
    <cellStyle name="_U수량_59호선교통안전시설공_교통안전시설공" xfId="14351" xr:uid="{00000000-0005-0000-0000-0000550E0000}"/>
    <cellStyle name="_U수량_59호선교통안전시설공_교통안전시설공_6.01.교통표지판" xfId="14352" xr:uid="{00000000-0005-0000-0000-0000560E0000}"/>
    <cellStyle name="_U수량_59호선교통안전시설공_교통안전시설공1" xfId="14353" xr:uid="{00000000-0005-0000-0000-0000570E0000}"/>
    <cellStyle name="_U수량_59호선교통안전시설공_교통안전시설공1_6.01.교통표지판" xfId="14354" xr:uid="{00000000-0005-0000-0000-0000580E0000}"/>
    <cellStyle name="_U수량_6.01.교통표지판" xfId="14355" xr:uid="{00000000-0005-0000-0000-0000590E0000}"/>
    <cellStyle name="_U수량_강경읍염천리" xfId="14356" xr:uid="{00000000-0005-0000-0000-00005A0E0000}"/>
    <cellStyle name="_U수량_강경읍염천리_05.부대시설공-월암교차로" xfId="14357" xr:uid="{00000000-0005-0000-0000-00005B0E0000}"/>
    <cellStyle name="_U수량_강경읍염천리_05.부대시설공-월암교차로_05-교통안전시설공이동규국도59호선 석항-정선간" xfId="14358" xr:uid="{00000000-0005-0000-0000-00005C0E0000}"/>
    <cellStyle name="_U수량_강경읍염천리_05.부대시설공-월암교차로_05-교통안전시설공이동규국도59호선 석항-정선간_6.01.교통표지판" xfId="14359" xr:uid="{00000000-0005-0000-0000-00005D0E0000}"/>
    <cellStyle name="_U수량_강경읍염천리_05.부대시설공-월암교차로_59호선교통안전시설공" xfId="14360" xr:uid="{00000000-0005-0000-0000-00005E0E0000}"/>
    <cellStyle name="_U수량_강경읍염천리_05.부대시설공-월암교차로_59호선교통안전시설공_59호선교통안전시설공" xfId="14361" xr:uid="{00000000-0005-0000-0000-00005F0E0000}"/>
    <cellStyle name="_U수량_강경읍염천리_05.부대시설공-월암교차로_59호선교통안전시설공_59호선교통안전시설공_6.01.교통표지판" xfId="14362" xr:uid="{00000000-0005-0000-0000-0000600E0000}"/>
    <cellStyle name="_U수량_강경읍염천리_05.부대시설공-월암교차로_59호선교통안전시설공_6.01.교통표지판" xfId="14363" xr:uid="{00000000-0005-0000-0000-0000610E0000}"/>
    <cellStyle name="_U수량_강경읍염천리_05.부대시설공-월암교차로_59호선교통안전시설공_교통" xfId="14364" xr:uid="{00000000-0005-0000-0000-0000620E0000}"/>
    <cellStyle name="_U수량_강경읍염천리_05.부대시설공-월암교차로_59호선교통안전시설공_교통_6.01.교통표지판" xfId="14365" xr:uid="{00000000-0005-0000-0000-0000630E0000}"/>
    <cellStyle name="_U수량_강경읍염천리_05.부대시설공-월암교차로_59호선교통안전시설공_교통안전시설공" xfId="14366" xr:uid="{00000000-0005-0000-0000-0000640E0000}"/>
    <cellStyle name="_U수량_강경읍염천리_05.부대시설공-월암교차로_59호선교통안전시설공_교통안전시설공_6.01.교통표지판" xfId="14367" xr:uid="{00000000-0005-0000-0000-0000650E0000}"/>
    <cellStyle name="_U수량_강경읍염천리_05.부대시설공-월암교차로_59호선교통안전시설공_교통안전시설공1" xfId="14368" xr:uid="{00000000-0005-0000-0000-0000660E0000}"/>
    <cellStyle name="_U수량_강경읍염천리_05.부대시설공-월암교차로_59호선교통안전시설공_교통안전시설공1_6.01.교통표지판" xfId="14369" xr:uid="{00000000-0005-0000-0000-0000670E0000}"/>
    <cellStyle name="_U수량_강경읍염천리_05.부대시설공-월암교차로_6.01.교통표지판" xfId="14370" xr:uid="{00000000-0005-0000-0000-0000680E0000}"/>
    <cellStyle name="_U수량_강경읍염천리_05-교통안전시설공이동규국도59호선 석항-정선간" xfId="14371" xr:uid="{00000000-0005-0000-0000-0000690E0000}"/>
    <cellStyle name="_U수량_강경읍염천리_05-교통안전시설공이동규국도59호선 석항-정선간_6.01.교통표지판" xfId="14372" xr:uid="{00000000-0005-0000-0000-00006A0E0000}"/>
    <cellStyle name="_U수량_강경읍염천리_59호선교통안전시설공" xfId="14373" xr:uid="{00000000-0005-0000-0000-00006B0E0000}"/>
    <cellStyle name="_U수량_강경읍염천리_59호선교통안전시설공_59호선교통안전시설공" xfId="14374" xr:uid="{00000000-0005-0000-0000-00006C0E0000}"/>
    <cellStyle name="_U수량_강경읍염천리_59호선교통안전시설공_59호선교통안전시설공_6.01.교통표지판" xfId="14375" xr:uid="{00000000-0005-0000-0000-00006D0E0000}"/>
    <cellStyle name="_U수량_강경읍염천리_59호선교통안전시설공_6.01.교통표지판" xfId="14376" xr:uid="{00000000-0005-0000-0000-00006E0E0000}"/>
    <cellStyle name="_U수량_강경읍염천리_59호선교통안전시설공_교통" xfId="14377" xr:uid="{00000000-0005-0000-0000-00006F0E0000}"/>
    <cellStyle name="_U수량_강경읍염천리_59호선교통안전시설공_교통_6.01.교통표지판" xfId="14378" xr:uid="{00000000-0005-0000-0000-0000700E0000}"/>
    <cellStyle name="_U수량_강경읍염천리_59호선교통안전시설공_교통안전시설공" xfId="14379" xr:uid="{00000000-0005-0000-0000-0000710E0000}"/>
    <cellStyle name="_U수량_강경읍염천리_59호선교통안전시설공_교통안전시설공_6.01.교통표지판" xfId="14380" xr:uid="{00000000-0005-0000-0000-0000720E0000}"/>
    <cellStyle name="_U수량_강경읍염천리_59호선교통안전시설공_교통안전시설공1" xfId="14381" xr:uid="{00000000-0005-0000-0000-0000730E0000}"/>
    <cellStyle name="_U수량_강경읍염천리_59호선교통안전시설공_교통안전시설공1_6.01.교통표지판" xfId="14382" xr:uid="{00000000-0005-0000-0000-0000740E0000}"/>
    <cellStyle name="_U수량_강경읍염천리_6.01.교통표지판" xfId="14383" xr:uid="{00000000-0005-0000-0000-0000750E0000}"/>
    <cellStyle name="_U수량_강경읍염천리_대야포장공" xfId="14384" xr:uid="{00000000-0005-0000-0000-0000760E0000}"/>
    <cellStyle name="_U수량_강경읍염천리_대야포장공_05.부대시설공-월암교차로" xfId="14385" xr:uid="{00000000-0005-0000-0000-0000770E0000}"/>
    <cellStyle name="_U수량_강경읍염천리_대야포장공_05.부대시설공-월암교차로_05-교통안전시설공이동규국도59호선 석항-정선간" xfId="14386" xr:uid="{00000000-0005-0000-0000-0000780E0000}"/>
    <cellStyle name="_U수량_강경읍염천리_대야포장공_05.부대시설공-월암교차로_05-교통안전시설공이동규국도59호선 석항-정선간_6.01.교통표지판" xfId="14387" xr:uid="{00000000-0005-0000-0000-0000790E0000}"/>
    <cellStyle name="_U수량_강경읍염천리_대야포장공_05.부대시설공-월암교차로_59호선교통안전시설공" xfId="14388" xr:uid="{00000000-0005-0000-0000-00007A0E0000}"/>
    <cellStyle name="_U수량_강경읍염천리_대야포장공_05.부대시설공-월암교차로_59호선교통안전시설공_59호선교통안전시설공" xfId="14389" xr:uid="{00000000-0005-0000-0000-00007B0E0000}"/>
    <cellStyle name="_U수량_강경읍염천리_대야포장공_05.부대시설공-월암교차로_59호선교통안전시설공_59호선교통안전시설공_6.01.교통표지판" xfId="14390" xr:uid="{00000000-0005-0000-0000-00007C0E0000}"/>
    <cellStyle name="_U수량_강경읍염천리_대야포장공_05.부대시설공-월암교차로_59호선교통안전시설공_6.01.교통표지판" xfId="14391" xr:uid="{00000000-0005-0000-0000-00007D0E0000}"/>
    <cellStyle name="_U수량_강경읍염천리_대야포장공_05.부대시설공-월암교차로_59호선교통안전시설공_교통" xfId="14392" xr:uid="{00000000-0005-0000-0000-00007E0E0000}"/>
    <cellStyle name="_U수량_강경읍염천리_대야포장공_05.부대시설공-월암교차로_59호선교통안전시설공_교통_6.01.교통표지판" xfId="14393" xr:uid="{00000000-0005-0000-0000-00007F0E0000}"/>
    <cellStyle name="_U수량_강경읍염천리_대야포장공_05.부대시설공-월암교차로_59호선교통안전시설공_교통안전시설공" xfId="14394" xr:uid="{00000000-0005-0000-0000-0000800E0000}"/>
    <cellStyle name="_U수량_강경읍염천리_대야포장공_05.부대시설공-월암교차로_59호선교통안전시설공_교통안전시설공_6.01.교통표지판" xfId="14395" xr:uid="{00000000-0005-0000-0000-0000810E0000}"/>
    <cellStyle name="_U수량_강경읍염천리_대야포장공_05.부대시설공-월암교차로_59호선교통안전시설공_교통안전시설공1" xfId="14396" xr:uid="{00000000-0005-0000-0000-0000820E0000}"/>
    <cellStyle name="_U수량_강경읍염천리_대야포장공_05.부대시설공-월암교차로_59호선교통안전시설공_교통안전시설공1_6.01.교통표지판" xfId="14397" xr:uid="{00000000-0005-0000-0000-0000830E0000}"/>
    <cellStyle name="_U수량_강경읍염천리_대야포장공_05.부대시설공-월암교차로_6.01.교통표지판" xfId="14398" xr:uid="{00000000-0005-0000-0000-0000840E0000}"/>
    <cellStyle name="_U수량_강경읍염천리_대야포장공_05-교통안전시설공이동규국도59호선 석항-정선간" xfId="14399" xr:uid="{00000000-0005-0000-0000-0000850E0000}"/>
    <cellStyle name="_U수량_강경읍염천리_대야포장공_05-교통안전시설공이동규국도59호선 석항-정선간_6.01.교통표지판" xfId="14400" xr:uid="{00000000-0005-0000-0000-0000860E0000}"/>
    <cellStyle name="_U수량_강경읍염천리_대야포장공_59호선교통안전시설공" xfId="14401" xr:uid="{00000000-0005-0000-0000-0000870E0000}"/>
    <cellStyle name="_U수량_강경읍염천리_대야포장공_59호선교통안전시설공_59호선교통안전시설공" xfId="14402" xr:uid="{00000000-0005-0000-0000-0000880E0000}"/>
    <cellStyle name="_U수량_강경읍염천리_대야포장공_59호선교통안전시설공_59호선교통안전시설공_6.01.교통표지판" xfId="14403" xr:uid="{00000000-0005-0000-0000-0000890E0000}"/>
    <cellStyle name="_U수량_강경읍염천리_대야포장공_59호선교통안전시설공_6.01.교통표지판" xfId="14404" xr:uid="{00000000-0005-0000-0000-00008A0E0000}"/>
    <cellStyle name="_U수량_강경읍염천리_대야포장공_59호선교통안전시설공_교통" xfId="14405" xr:uid="{00000000-0005-0000-0000-00008B0E0000}"/>
    <cellStyle name="_U수량_강경읍염천리_대야포장공_59호선교통안전시설공_교통_6.01.교통표지판" xfId="14406" xr:uid="{00000000-0005-0000-0000-00008C0E0000}"/>
    <cellStyle name="_U수량_강경읍염천리_대야포장공_59호선교통안전시설공_교통안전시설공" xfId="14407" xr:uid="{00000000-0005-0000-0000-00008D0E0000}"/>
    <cellStyle name="_U수량_강경읍염천리_대야포장공_59호선교통안전시설공_교통안전시설공_6.01.교통표지판" xfId="14408" xr:uid="{00000000-0005-0000-0000-00008E0E0000}"/>
    <cellStyle name="_U수량_강경읍염천리_대야포장공_59호선교통안전시설공_교통안전시설공1" xfId="14409" xr:uid="{00000000-0005-0000-0000-00008F0E0000}"/>
    <cellStyle name="_U수량_강경읍염천리_대야포장공_59호선교통안전시설공_교통안전시설공1_6.01.교통표지판" xfId="14410" xr:uid="{00000000-0005-0000-0000-0000900E0000}"/>
    <cellStyle name="_U수량_강경읍염천리_대야포장공_6.01.교통표지판" xfId="14411" xr:uid="{00000000-0005-0000-0000-0000910E0000}"/>
    <cellStyle name="_U수량_공설시장내" xfId="14412" xr:uid="{00000000-0005-0000-0000-0000920E0000}"/>
    <cellStyle name="_U수량_공설시장내_05.부대시설공-월암교차로" xfId="14413" xr:uid="{00000000-0005-0000-0000-0000930E0000}"/>
    <cellStyle name="_U수량_공설시장내_05.부대시설공-월암교차로_05-교통안전시설공이동규국도59호선 석항-정선간" xfId="14414" xr:uid="{00000000-0005-0000-0000-0000940E0000}"/>
    <cellStyle name="_U수량_공설시장내_05.부대시설공-월암교차로_05-교통안전시설공이동규국도59호선 석항-정선간_6.01.교통표지판" xfId="14415" xr:uid="{00000000-0005-0000-0000-0000950E0000}"/>
    <cellStyle name="_U수량_공설시장내_05.부대시설공-월암교차로_59호선교통안전시설공" xfId="14416" xr:uid="{00000000-0005-0000-0000-0000960E0000}"/>
    <cellStyle name="_U수량_공설시장내_05.부대시설공-월암교차로_59호선교통안전시설공_59호선교통안전시설공" xfId="14417" xr:uid="{00000000-0005-0000-0000-0000970E0000}"/>
    <cellStyle name="_U수량_공설시장내_05.부대시설공-월암교차로_59호선교통안전시설공_59호선교통안전시설공_6.01.교통표지판" xfId="14418" xr:uid="{00000000-0005-0000-0000-0000980E0000}"/>
    <cellStyle name="_U수량_공설시장내_05.부대시설공-월암교차로_59호선교통안전시설공_6.01.교통표지판" xfId="14419" xr:uid="{00000000-0005-0000-0000-0000990E0000}"/>
    <cellStyle name="_U수량_공설시장내_05.부대시설공-월암교차로_59호선교통안전시설공_교통" xfId="14420" xr:uid="{00000000-0005-0000-0000-00009A0E0000}"/>
    <cellStyle name="_U수량_공설시장내_05.부대시설공-월암교차로_59호선교통안전시설공_교통_6.01.교통표지판" xfId="14421" xr:uid="{00000000-0005-0000-0000-00009B0E0000}"/>
    <cellStyle name="_U수량_공설시장내_05.부대시설공-월암교차로_59호선교통안전시설공_교통안전시설공" xfId="14422" xr:uid="{00000000-0005-0000-0000-00009C0E0000}"/>
    <cellStyle name="_U수량_공설시장내_05.부대시설공-월암교차로_59호선교통안전시설공_교통안전시설공_6.01.교통표지판" xfId="14423" xr:uid="{00000000-0005-0000-0000-00009D0E0000}"/>
    <cellStyle name="_U수량_공설시장내_05.부대시설공-월암교차로_59호선교통안전시설공_교통안전시설공1" xfId="14424" xr:uid="{00000000-0005-0000-0000-00009E0E0000}"/>
    <cellStyle name="_U수량_공설시장내_05.부대시설공-월암교차로_59호선교통안전시설공_교통안전시설공1_6.01.교통표지판" xfId="14425" xr:uid="{00000000-0005-0000-0000-00009F0E0000}"/>
    <cellStyle name="_U수량_공설시장내_05.부대시설공-월암교차로_6.01.교통표지판" xfId="14426" xr:uid="{00000000-0005-0000-0000-0000A00E0000}"/>
    <cellStyle name="_U수량_공설시장내_05-교통안전시설공이동규국도59호선 석항-정선간" xfId="14427" xr:uid="{00000000-0005-0000-0000-0000A10E0000}"/>
    <cellStyle name="_U수량_공설시장내_05-교통안전시설공이동규국도59호선 석항-정선간_6.01.교통표지판" xfId="14428" xr:uid="{00000000-0005-0000-0000-0000A20E0000}"/>
    <cellStyle name="_U수량_공설시장내_59호선교통안전시설공" xfId="14429" xr:uid="{00000000-0005-0000-0000-0000A30E0000}"/>
    <cellStyle name="_U수량_공설시장내_59호선교통안전시설공_59호선교통안전시설공" xfId="14430" xr:uid="{00000000-0005-0000-0000-0000A40E0000}"/>
    <cellStyle name="_U수량_공설시장내_59호선교통안전시설공_59호선교통안전시설공_6.01.교통표지판" xfId="14431" xr:uid="{00000000-0005-0000-0000-0000A50E0000}"/>
    <cellStyle name="_U수량_공설시장내_59호선교통안전시설공_6.01.교통표지판" xfId="14432" xr:uid="{00000000-0005-0000-0000-0000A60E0000}"/>
    <cellStyle name="_U수량_공설시장내_59호선교통안전시설공_교통" xfId="14433" xr:uid="{00000000-0005-0000-0000-0000A70E0000}"/>
    <cellStyle name="_U수량_공설시장내_59호선교통안전시설공_교통_6.01.교통표지판" xfId="14434" xr:uid="{00000000-0005-0000-0000-0000A80E0000}"/>
    <cellStyle name="_U수량_공설시장내_59호선교통안전시설공_교통안전시설공" xfId="14435" xr:uid="{00000000-0005-0000-0000-0000A90E0000}"/>
    <cellStyle name="_U수량_공설시장내_59호선교통안전시설공_교통안전시설공_6.01.교통표지판" xfId="14436" xr:uid="{00000000-0005-0000-0000-0000AA0E0000}"/>
    <cellStyle name="_U수량_공설시장내_59호선교통안전시설공_교통안전시설공1" xfId="14437" xr:uid="{00000000-0005-0000-0000-0000AB0E0000}"/>
    <cellStyle name="_U수량_공설시장내_59호선교통안전시설공_교통안전시설공1_6.01.교통표지판" xfId="14438" xr:uid="{00000000-0005-0000-0000-0000AC0E0000}"/>
    <cellStyle name="_U수량_공설시장내_6.01.교통표지판" xfId="14439" xr:uid="{00000000-0005-0000-0000-0000AD0E0000}"/>
    <cellStyle name="_U수량_공설시장내_대야포장공" xfId="14440" xr:uid="{00000000-0005-0000-0000-0000AE0E0000}"/>
    <cellStyle name="_U수량_공설시장내_대야포장공_05.부대시설공-월암교차로" xfId="14441" xr:uid="{00000000-0005-0000-0000-0000AF0E0000}"/>
    <cellStyle name="_U수량_공설시장내_대야포장공_05.부대시설공-월암교차로_05-교통안전시설공이동규국도59호선 석항-정선간" xfId="14442" xr:uid="{00000000-0005-0000-0000-0000B00E0000}"/>
    <cellStyle name="_U수량_공설시장내_대야포장공_05.부대시설공-월암교차로_05-교통안전시설공이동규국도59호선 석항-정선간_6.01.교통표지판" xfId="14443" xr:uid="{00000000-0005-0000-0000-0000B10E0000}"/>
    <cellStyle name="_U수량_공설시장내_대야포장공_05.부대시설공-월암교차로_59호선교통안전시설공" xfId="14444" xr:uid="{00000000-0005-0000-0000-0000B20E0000}"/>
    <cellStyle name="_U수량_공설시장내_대야포장공_05.부대시설공-월암교차로_59호선교통안전시설공_59호선교통안전시설공" xfId="14445" xr:uid="{00000000-0005-0000-0000-0000B30E0000}"/>
    <cellStyle name="_U수량_공설시장내_대야포장공_05.부대시설공-월암교차로_59호선교통안전시설공_59호선교통안전시설공_6.01.교통표지판" xfId="14446" xr:uid="{00000000-0005-0000-0000-0000B40E0000}"/>
    <cellStyle name="_U수량_공설시장내_대야포장공_05.부대시설공-월암교차로_59호선교통안전시설공_6.01.교통표지판" xfId="14447" xr:uid="{00000000-0005-0000-0000-0000B50E0000}"/>
    <cellStyle name="_U수량_공설시장내_대야포장공_05.부대시설공-월암교차로_59호선교통안전시설공_교통" xfId="14448" xr:uid="{00000000-0005-0000-0000-0000B60E0000}"/>
    <cellStyle name="_U수량_공설시장내_대야포장공_05.부대시설공-월암교차로_59호선교통안전시설공_교통_6.01.교통표지판" xfId="14449" xr:uid="{00000000-0005-0000-0000-0000B70E0000}"/>
    <cellStyle name="_U수량_공설시장내_대야포장공_05.부대시설공-월암교차로_59호선교통안전시설공_교통안전시설공" xfId="14450" xr:uid="{00000000-0005-0000-0000-0000B80E0000}"/>
    <cellStyle name="_U수량_공설시장내_대야포장공_05.부대시설공-월암교차로_59호선교통안전시설공_교통안전시설공_6.01.교통표지판" xfId="14451" xr:uid="{00000000-0005-0000-0000-0000B90E0000}"/>
    <cellStyle name="_U수량_공설시장내_대야포장공_05.부대시설공-월암교차로_59호선교통안전시설공_교통안전시설공1" xfId="14452" xr:uid="{00000000-0005-0000-0000-0000BA0E0000}"/>
    <cellStyle name="_U수량_공설시장내_대야포장공_05.부대시설공-월암교차로_59호선교통안전시설공_교통안전시설공1_6.01.교통표지판" xfId="14453" xr:uid="{00000000-0005-0000-0000-0000BB0E0000}"/>
    <cellStyle name="_U수량_공설시장내_대야포장공_05.부대시설공-월암교차로_6.01.교통표지판" xfId="14454" xr:uid="{00000000-0005-0000-0000-0000BC0E0000}"/>
    <cellStyle name="_U수량_공설시장내_대야포장공_05-교통안전시설공이동규국도59호선 석항-정선간" xfId="14455" xr:uid="{00000000-0005-0000-0000-0000BD0E0000}"/>
    <cellStyle name="_U수량_공설시장내_대야포장공_05-교통안전시설공이동규국도59호선 석항-정선간_6.01.교통표지판" xfId="14456" xr:uid="{00000000-0005-0000-0000-0000BE0E0000}"/>
    <cellStyle name="_U수량_공설시장내_대야포장공_59호선교통안전시설공" xfId="14457" xr:uid="{00000000-0005-0000-0000-0000BF0E0000}"/>
    <cellStyle name="_U수량_공설시장내_대야포장공_59호선교통안전시설공_59호선교통안전시설공" xfId="14458" xr:uid="{00000000-0005-0000-0000-0000C00E0000}"/>
    <cellStyle name="_U수량_공설시장내_대야포장공_59호선교통안전시설공_59호선교통안전시설공_6.01.교통표지판" xfId="14459" xr:uid="{00000000-0005-0000-0000-0000C10E0000}"/>
    <cellStyle name="_U수량_공설시장내_대야포장공_59호선교통안전시설공_6.01.교통표지판" xfId="14460" xr:uid="{00000000-0005-0000-0000-0000C20E0000}"/>
    <cellStyle name="_U수량_공설시장내_대야포장공_59호선교통안전시설공_교통" xfId="14461" xr:uid="{00000000-0005-0000-0000-0000C30E0000}"/>
    <cellStyle name="_U수량_공설시장내_대야포장공_59호선교통안전시설공_교통_6.01.교통표지판" xfId="14462" xr:uid="{00000000-0005-0000-0000-0000C40E0000}"/>
    <cellStyle name="_U수량_공설시장내_대야포장공_59호선교통안전시설공_교통안전시설공" xfId="14463" xr:uid="{00000000-0005-0000-0000-0000C50E0000}"/>
    <cellStyle name="_U수량_공설시장내_대야포장공_59호선교통안전시설공_교통안전시설공_6.01.교통표지판" xfId="14464" xr:uid="{00000000-0005-0000-0000-0000C60E0000}"/>
    <cellStyle name="_U수량_공설시장내_대야포장공_59호선교통안전시설공_교통안전시설공1" xfId="14465" xr:uid="{00000000-0005-0000-0000-0000C70E0000}"/>
    <cellStyle name="_U수량_공설시장내_대야포장공_59호선교통안전시설공_교통안전시설공1_6.01.교통표지판" xfId="14466" xr:uid="{00000000-0005-0000-0000-0000C80E0000}"/>
    <cellStyle name="_U수량_공설시장내_대야포장공_6.01.교통표지판" xfId="14467" xr:uid="{00000000-0005-0000-0000-0000C90E0000}"/>
    <cellStyle name="_U수량_대야포장공" xfId="14468" xr:uid="{00000000-0005-0000-0000-0000CA0E0000}"/>
    <cellStyle name="_U수량_대야포장공_05.부대시설공-월암교차로" xfId="14469" xr:uid="{00000000-0005-0000-0000-0000CB0E0000}"/>
    <cellStyle name="_U수량_대야포장공_05.부대시설공-월암교차로_05-교통안전시설공이동규국도59호선 석항-정선간" xfId="14470" xr:uid="{00000000-0005-0000-0000-0000CC0E0000}"/>
    <cellStyle name="_U수량_대야포장공_05.부대시설공-월암교차로_05-교통안전시설공이동규국도59호선 석항-정선간_6.01.교통표지판" xfId="14471" xr:uid="{00000000-0005-0000-0000-0000CD0E0000}"/>
    <cellStyle name="_U수량_대야포장공_05.부대시설공-월암교차로_59호선교통안전시설공" xfId="14472" xr:uid="{00000000-0005-0000-0000-0000CE0E0000}"/>
    <cellStyle name="_U수량_대야포장공_05.부대시설공-월암교차로_59호선교통안전시설공_59호선교통안전시설공" xfId="14473" xr:uid="{00000000-0005-0000-0000-0000CF0E0000}"/>
    <cellStyle name="_U수량_대야포장공_05.부대시설공-월암교차로_59호선교통안전시설공_59호선교통안전시설공_6.01.교통표지판" xfId="14474" xr:uid="{00000000-0005-0000-0000-0000D00E0000}"/>
    <cellStyle name="_U수량_대야포장공_05.부대시설공-월암교차로_59호선교통안전시설공_6.01.교통표지판" xfId="14475" xr:uid="{00000000-0005-0000-0000-0000D10E0000}"/>
    <cellStyle name="_U수량_대야포장공_05.부대시설공-월암교차로_59호선교통안전시설공_교통" xfId="14476" xr:uid="{00000000-0005-0000-0000-0000D20E0000}"/>
    <cellStyle name="_U수량_대야포장공_05.부대시설공-월암교차로_59호선교통안전시설공_교통_6.01.교통표지판" xfId="14477" xr:uid="{00000000-0005-0000-0000-0000D30E0000}"/>
    <cellStyle name="_U수량_대야포장공_05.부대시설공-월암교차로_59호선교통안전시설공_교통안전시설공" xfId="14478" xr:uid="{00000000-0005-0000-0000-0000D40E0000}"/>
    <cellStyle name="_U수량_대야포장공_05.부대시설공-월암교차로_59호선교통안전시설공_교통안전시설공_6.01.교통표지판" xfId="14479" xr:uid="{00000000-0005-0000-0000-0000D50E0000}"/>
    <cellStyle name="_U수량_대야포장공_05.부대시설공-월암교차로_59호선교통안전시설공_교통안전시설공1" xfId="14480" xr:uid="{00000000-0005-0000-0000-0000D60E0000}"/>
    <cellStyle name="_U수량_대야포장공_05.부대시설공-월암교차로_59호선교통안전시설공_교통안전시설공1_6.01.교통표지판" xfId="14481" xr:uid="{00000000-0005-0000-0000-0000D70E0000}"/>
    <cellStyle name="_U수량_대야포장공_05.부대시설공-월암교차로_6.01.교통표지판" xfId="14482" xr:uid="{00000000-0005-0000-0000-0000D80E0000}"/>
    <cellStyle name="_U수량_대야포장공_05-교통안전시설공이동규국도59호선 석항-정선간" xfId="14483" xr:uid="{00000000-0005-0000-0000-0000D90E0000}"/>
    <cellStyle name="_U수량_대야포장공_05-교통안전시설공이동규국도59호선 석항-정선간_6.01.교통표지판" xfId="14484" xr:uid="{00000000-0005-0000-0000-0000DA0E0000}"/>
    <cellStyle name="_U수량_대야포장공_59호선교통안전시설공" xfId="14485" xr:uid="{00000000-0005-0000-0000-0000DB0E0000}"/>
    <cellStyle name="_U수량_대야포장공_59호선교통안전시설공_59호선교통안전시설공" xfId="14486" xr:uid="{00000000-0005-0000-0000-0000DC0E0000}"/>
    <cellStyle name="_U수량_대야포장공_59호선교통안전시설공_59호선교통안전시설공_6.01.교통표지판" xfId="14487" xr:uid="{00000000-0005-0000-0000-0000DD0E0000}"/>
    <cellStyle name="_U수량_대야포장공_59호선교통안전시설공_6.01.교통표지판" xfId="14488" xr:uid="{00000000-0005-0000-0000-0000DE0E0000}"/>
    <cellStyle name="_U수량_대야포장공_59호선교통안전시설공_교통" xfId="14489" xr:uid="{00000000-0005-0000-0000-0000DF0E0000}"/>
    <cellStyle name="_U수량_대야포장공_59호선교통안전시설공_교통_6.01.교통표지판" xfId="14490" xr:uid="{00000000-0005-0000-0000-0000E00E0000}"/>
    <cellStyle name="_U수량_대야포장공_59호선교통안전시설공_교통안전시설공" xfId="14491" xr:uid="{00000000-0005-0000-0000-0000E10E0000}"/>
    <cellStyle name="_U수량_대야포장공_59호선교통안전시설공_교통안전시설공_6.01.교통표지판" xfId="14492" xr:uid="{00000000-0005-0000-0000-0000E20E0000}"/>
    <cellStyle name="_U수량_대야포장공_59호선교통안전시설공_교통안전시설공1" xfId="14493" xr:uid="{00000000-0005-0000-0000-0000E30E0000}"/>
    <cellStyle name="_U수량_대야포장공_59호선교통안전시설공_교통안전시설공1_6.01.교통표지판" xfId="14494" xr:uid="{00000000-0005-0000-0000-0000E40E0000}"/>
    <cellStyle name="_U수량_대야포장공_6.01.교통표지판" xfId="14495" xr:uid="{00000000-0005-0000-0000-0000E50E0000}"/>
    <cellStyle name="_U수량_취암sample" xfId="14496" xr:uid="{00000000-0005-0000-0000-0000E60E0000}"/>
    <cellStyle name="_U수량_취암sample_05.부대시설공-월암교차로" xfId="14497" xr:uid="{00000000-0005-0000-0000-0000E70E0000}"/>
    <cellStyle name="_U수량_취암sample_05.부대시설공-월암교차로_05-교통안전시설공이동규국도59호선 석항-정선간" xfId="14498" xr:uid="{00000000-0005-0000-0000-0000E80E0000}"/>
    <cellStyle name="_U수량_취암sample_05.부대시설공-월암교차로_05-교통안전시설공이동규국도59호선 석항-정선간_6.01.교통표지판" xfId="14499" xr:uid="{00000000-0005-0000-0000-0000E90E0000}"/>
    <cellStyle name="_U수량_취암sample_05.부대시설공-월암교차로_59호선교통안전시설공" xfId="14500" xr:uid="{00000000-0005-0000-0000-0000EA0E0000}"/>
    <cellStyle name="_U수량_취암sample_05.부대시설공-월암교차로_59호선교통안전시설공_59호선교통안전시설공" xfId="14501" xr:uid="{00000000-0005-0000-0000-0000EB0E0000}"/>
    <cellStyle name="_U수량_취암sample_05.부대시설공-월암교차로_59호선교통안전시설공_59호선교통안전시설공_6.01.교통표지판" xfId="14502" xr:uid="{00000000-0005-0000-0000-0000EC0E0000}"/>
    <cellStyle name="_U수량_취암sample_05.부대시설공-월암교차로_59호선교통안전시설공_6.01.교통표지판" xfId="14503" xr:uid="{00000000-0005-0000-0000-0000ED0E0000}"/>
    <cellStyle name="_U수량_취암sample_05.부대시설공-월암교차로_59호선교통안전시설공_교통" xfId="14504" xr:uid="{00000000-0005-0000-0000-0000EE0E0000}"/>
    <cellStyle name="_U수량_취암sample_05.부대시설공-월암교차로_59호선교통안전시설공_교통_6.01.교통표지판" xfId="14505" xr:uid="{00000000-0005-0000-0000-0000EF0E0000}"/>
    <cellStyle name="_U수량_취암sample_05.부대시설공-월암교차로_59호선교통안전시설공_교통안전시설공" xfId="14506" xr:uid="{00000000-0005-0000-0000-0000F00E0000}"/>
    <cellStyle name="_U수량_취암sample_05.부대시설공-월암교차로_59호선교통안전시설공_교통안전시설공_6.01.교통표지판" xfId="14507" xr:uid="{00000000-0005-0000-0000-0000F10E0000}"/>
    <cellStyle name="_U수량_취암sample_05.부대시설공-월암교차로_59호선교통안전시설공_교통안전시설공1" xfId="14508" xr:uid="{00000000-0005-0000-0000-0000F20E0000}"/>
    <cellStyle name="_U수량_취암sample_05.부대시설공-월암교차로_59호선교통안전시설공_교통안전시설공1_6.01.교통표지판" xfId="14509" xr:uid="{00000000-0005-0000-0000-0000F30E0000}"/>
    <cellStyle name="_U수량_취암sample_05.부대시설공-월암교차로_6.01.교통표지판" xfId="14510" xr:uid="{00000000-0005-0000-0000-0000F40E0000}"/>
    <cellStyle name="_U수량_취암sample_05-교통안전시설공이동규국도59호선 석항-정선간" xfId="14511" xr:uid="{00000000-0005-0000-0000-0000F50E0000}"/>
    <cellStyle name="_U수량_취암sample_05-교통안전시설공이동규국도59호선 석항-정선간_6.01.교통표지판" xfId="14512" xr:uid="{00000000-0005-0000-0000-0000F60E0000}"/>
    <cellStyle name="_U수량_취암sample_59호선교통안전시설공" xfId="14513" xr:uid="{00000000-0005-0000-0000-0000F70E0000}"/>
    <cellStyle name="_U수량_취암sample_59호선교통안전시설공_59호선교통안전시설공" xfId="14514" xr:uid="{00000000-0005-0000-0000-0000F80E0000}"/>
    <cellStyle name="_U수량_취암sample_59호선교통안전시설공_59호선교통안전시설공_6.01.교통표지판" xfId="14515" xr:uid="{00000000-0005-0000-0000-0000F90E0000}"/>
    <cellStyle name="_U수량_취암sample_59호선교통안전시설공_6.01.교통표지판" xfId="14516" xr:uid="{00000000-0005-0000-0000-0000FA0E0000}"/>
    <cellStyle name="_U수량_취암sample_59호선교통안전시설공_교통" xfId="14517" xr:uid="{00000000-0005-0000-0000-0000FB0E0000}"/>
    <cellStyle name="_U수량_취암sample_59호선교통안전시설공_교통_6.01.교통표지판" xfId="14518" xr:uid="{00000000-0005-0000-0000-0000FC0E0000}"/>
    <cellStyle name="_U수량_취암sample_59호선교통안전시설공_교통안전시설공" xfId="14519" xr:uid="{00000000-0005-0000-0000-0000FD0E0000}"/>
    <cellStyle name="_U수량_취암sample_59호선교통안전시설공_교통안전시설공_6.01.교통표지판" xfId="14520" xr:uid="{00000000-0005-0000-0000-0000FE0E0000}"/>
    <cellStyle name="_U수량_취암sample_59호선교통안전시설공_교통안전시설공1" xfId="14521" xr:uid="{00000000-0005-0000-0000-0000FF0E0000}"/>
    <cellStyle name="_U수량_취암sample_59호선교통안전시설공_교통안전시설공1_6.01.교통표지판" xfId="14522" xr:uid="{00000000-0005-0000-0000-0000000F0000}"/>
    <cellStyle name="_U수량_취암sample_6.01.교통표지판" xfId="14523" xr:uid="{00000000-0005-0000-0000-0000010F0000}"/>
    <cellStyle name="_U수량_취암sample_대야포장공" xfId="14524" xr:uid="{00000000-0005-0000-0000-0000020F0000}"/>
    <cellStyle name="_U수량_취암sample_대야포장공_05.부대시설공-월암교차로" xfId="14525" xr:uid="{00000000-0005-0000-0000-0000030F0000}"/>
    <cellStyle name="_U수량_취암sample_대야포장공_05.부대시설공-월암교차로_05-교통안전시설공이동규국도59호선 석항-정선간" xfId="14526" xr:uid="{00000000-0005-0000-0000-0000040F0000}"/>
    <cellStyle name="_U수량_취암sample_대야포장공_05.부대시설공-월암교차로_05-교통안전시설공이동규국도59호선 석항-정선간_6.01.교통표지판" xfId="14527" xr:uid="{00000000-0005-0000-0000-0000050F0000}"/>
    <cellStyle name="_U수량_취암sample_대야포장공_05.부대시설공-월암교차로_59호선교통안전시설공" xfId="14528" xr:uid="{00000000-0005-0000-0000-0000060F0000}"/>
    <cellStyle name="_U수량_취암sample_대야포장공_05.부대시설공-월암교차로_59호선교통안전시설공_59호선교통안전시설공" xfId="14529" xr:uid="{00000000-0005-0000-0000-0000070F0000}"/>
    <cellStyle name="_U수량_취암sample_대야포장공_05.부대시설공-월암교차로_59호선교통안전시설공_59호선교통안전시설공_6.01.교통표지판" xfId="14530" xr:uid="{00000000-0005-0000-0000-0000080F0000}"/>
    <cellStyle name="_U수량_취암sample_대야포장공_05.부대시설공-월암교차로_59호선교통안전시설공_6.01.교통표지판" xfId="14531" xr:uid="{00000000-0005-0000-0000-0000090F0000}"/>
    <cellStyle name="_U수량_취암sample_대야포장공_05.부대시설공-월암교차로_59호선교통안전시설공_교통" xfId="14532" xr:uid="{00000000-0005-0000-0000-00000A0F0000}"/>
    <cellStyle name="_U수량_취암sample_대야포장공_05.부대시설공-월암교차로_59호선교통안전시설공_교통_6.01.교통표지판" xfId="14533" xr:uid="{00000000-0005-0000-0000-00000B0F0000}"/>
    <cellStyle name="_U수량_취암sample_대야포장공_05.부대시설공-월암교차로_59호선교통안전시설공_교통안전시설공" xfId="14534" xr:uid="{00000000-0005-0000-0000-00000C0F0000}"/>
    <cellStyle name="_U수량_취암sample_대야포장공_05.부대시설공-월암교차로_59호선교통안전시설공_교통안전시설공_6.01.교통표지판" xfId="14535" xr:uid="{00000000-0005-0000-0000-00000D0F0000}"/>
    <cellStyle name="_U수량_취암sample_대야포장공_05.부대시설공-월암교차로_59호선교통안전시설공_교통안전시설공1" xfId="14536" xr:uid="{00000000-0005-0000-0000-00000E0F0000}"/>
    <cellStyle name="_U수량_취암sample_대야포장공_05.부대시설공-월암교차로_59호선교통안전시설공_교통안전시설공1_6.01.교통표지판" xfId="14537" xr:uid="{00000000-0005-0000-0000-00000F0F0000}"/>
    <cellStyle name="_U수량_취암sample_대야포장공_05.부대시설공-월암교차로_6.01.교통표지판" xfId="14538" xr:uid="{00000000-0005-0000-0000-0000100F0000}"/>
    <cellStyle name="_U수량_취암sample_대야포장공_05-교통안전시설공이동규국도59호선 석항-정선간" xfId="14539" xr:uid="{00000000-0005-0000-0000-0000110F0000}"/>
    <cellStyle name="_U수량_취암sample_대야포장공_05-교통안전시설공이동규국도59호선 석항-정선간_6.01.교통표지판" xfId="14540" xr:uid="{00000000-0005-0000-0000-0000120F0000}"/>
    <cellStyle name="_U수량_취암sample_대야포장공_59호선교통안전시설공" xfId="14541" xr:uid="{00000000-0005-0000-0000-0000130F0000}"/>
    <cellStyle name="_U수량_취암sample_대야포장공_59호선교통안전시설공_59호선교통안전시설공" xfId="14542" xr:uid="{00000000-0005-0000-0000-0000140F0000}"/>
    <cellStyle name="_U수량_취암sample_대야포장공_59호선교통안전시설공_59호선교통안전시설공_6.01.교통표지판" xfId="14543" xr:uid="{00000000-0005-0000-0000-0000150F0000}"/>
    <cellStyle name="_U수량_취암sample_대야포장공_59호선교통안전시설공_6.01.교통표지판" xfId="14544" xr:uid="{00000000-0005-0000-0000-0000160F0000}"/>
    <cellStyle name="_U수량_취암sample_대야포장공_59호선교통안전시설공_교통" xfId="14545" xr:uid="{00000000-0005-0000-0000-0000170F0000}"/>
    <cellStyle name="_U수량_취암sample_대야포장공_59호선교통안전시설공_교통_6.01.교통표지판" xfId="14546" xr:uid="{00000000-0005-0000-0000-0000180F0000}"/>
    <cellStyle name="_U수량_취암sample_대야포장공_59호선교통안전시설공_교통안전시설공" xfId="14547" xr:uid="{00000000-0005-0000-0000-0000190F0000}"/>
    <cellStyle name="_U수량_취암sample_대야포장공_59호선교통안전시설공_교통안전시설공_6.01.교통표지판" xfId="14548" xr:uid="{00000000-0005-0000-0000-00001A0F0000}"/>
    <cellStyle name="_U수량_취암sample_대야포장공_59호선교통안전시설공_교통안전시설공1" xfId="14549" xr:uid="{00000000-0005-0000-0000-00001B0F0000}"/>
    <cellStyle name="_U수량_취암sample_대야포장공_59호선교통안전시설공_교통안전시설공1_6.01.교통표지판" xfId="14550" xr:uid="{00000000-0005-0000-0000-00001C0F0000}"/>
    <cellStyle name="_U수량_취암sample_대야포장공_6.01.교통표지판" xfId="14551" xr:uid="{00000000-0005-0000-0000-00001D0F0000}"/>
    <cellStyle name="_view" xfId="14552" xr:uid="{00000000-0005-0000-0000-00001E0F0000}"/>
    <cellStyle name="_X" xfId="9482" xr:uid="{00000000-0005-0000-0000-00001F0F0000}"/>
    <cellStyle name="_가금3제(진지47)" xfId="14553" xr:uid="{00000000-0005-0000-0000-0000200F0000}"/>
    <cellStyle name="_가금3제(진지52)" xfId="14554" xr:uid="{00000000-0005-0000-0000-0000210F0000}"/>
    <cellStyle name="_가로등+점검등산출" xfId="14555" xr:uid="{00000000-0005-0000-0000-0000220F0000}"/>
    <cellStyle name="_가로등기초" xfId="14556" xr:uid="{00000000-0005-0000-0000-0000230F0000}"/>
    <cellStyle name="_가설사무실" xfId="14557" xr:uid="{00000000-0005-0000-0000-0000240F0000}"/>
    <cellStyle name="_가압장주요자재집계" xfId="14558" xr:uid="{00000000-0005-0000-0000-0000250F0000}"/>
    <cellStyle name="_가양-화곡내역(일위대가)" xfId="14559" xr:uid="{00000000-0005-0000-0000-0000260F0000}"/>
    <cellStyle name="_가양-화곡내역(일위대가)_2합류지점수량_0306" xfId="14560" xr:uid="{00000000-0005-0000-0000-0000270F0000}"/>
    <cellStyle name="_가양-화곡내역(일위대가)_2합류지점수량_0306_소학1지구수량산출서" xfId="14561" xr:uid="{00000000-0005-0000-0000-0000280F0000}"/>
    <cellStyle name="_가양-화곡내역(일위대가)_2합류지점수량_0306_소학1지구수량산출서_소학1지구수량산출서" xfId="14562" xr:uid="{00000000-0005-0000-0000-0000290F0000}"/>
    <cellStyle name="_가양-화곡내역(일위대가)_2합류지점수량_0306_소학1지구수량산출서_소학1지구수량산출서_소학1지구수량산출서" xfId="14563" xr:uid="{00000000-0005-0000-0000-00002A0F0000}"/>
    <cellStyle name="_가양-화곡내역(일위대가)_2합류지점수량_0306_소학1지구수량산출서_소학1지구수량산출서_소학1지구수량산출서_소학1지구수량산출서" xfId="14564" xr:uid="{00000000-0005-0000-0000-00002B0F0000}"/>
    <cellStyle name="_가양-화곡내역(일위대가)_2합류지점수량_0306_소학1지구수량산출서_신복3지구수량산출서" xfId="14565" xr:uid="{00000000-0005-0000-0000-00002C0F0000}"/>
    <cellStyle name="_가양-화곡내역(일위대가)_2합류지점수량_0306_신복3지구수량산출서" xfId="14566" xr:uid="{00000000-0005-0000-0000-00002D0F0000}"/>
    <cellStyle name="_가양-화곡내역(일위대가)_2합류지점수량_0306_신복3지구수량산출서_신복3지구수량산출서" xfId="14567" xr:uid="{00000000-0005-0000-0000-00002E0F0000}"/>
    <cellStyle name="_가양-화곡내역(일위대가)_5옹벽공" xfId="14568" xr:uid="{00000000-0005-0000-0000-00002F0F0000}"/>
    <cellStyle name="_가양-화곡내역(일위대가)_5옹벽공_2합류지점수량_0306" xfId="14569" xr:uid="{00000000-0005-0000-0000-0000300F0000}"/>
    <cellStyle name="_가양-화곡내역(일위대가)_5옹벽공_2합류지점수량_0306_소학1지구수량산출서" xfId="14570" xr:uid="{00000000-0005-0000-0000-0000310F0000}"/>
    <cellStyle name="_가양-화곡내역(일위대가)_5옹벽공_2합류지점수량_0306_소학1지구수량산출서_소학1지구수량산출서" xfId="14571" xr:uid="{00000000-0005-0000-0000-0000320F0000}"/>
    <cellStyle name="_가양-화곡내역(일위대가)_5옹벽공_2합류지점수량_0306_소학1지구수량산출서_소학1지구수량산출서_소학1지구수량산출서" xfId="14572" xr:uid="{00000000-0005-0000-0000-0000330F0000}"/>
    <cellStyle name="_가양-화곡내역(일위대가)_5옹벽공_2합류지점수량_0306_소학1지구수량산출서_소학1지구수량산출서_소학1지구수량산출서_소학1지구수량산출서" xfId="14573" xr:uid="{00000000-0005-0000-0000-0000340F0000}"/>
    <cellStyle name="_가양-화곡내역(일위대가)_5옹벽공_2합류지점수량_0306_소학1지구수량산출서_신복3지구수량산출서" xfId="14574" xr:uid="{00000000-0005-0000-0000-0000350F0000}"/>
    <cellStyle name="_가양-화곡내역(일위대가)_5옹벽공_2합류지점수량_0306_신복3지구수량산출서" xfId="14575" xr:uid="{00000000-0005-0000-0000-0000360F0000}"/>
    <cellStyle name="_가양-화곡내역(일위대가)_5옹벽공_2합류지점수량_0306_신복3지구수량산출서_신복3지구수량산출서" xfId="14576" xr:uid="{00000000-0005-0000-0000-0000370F0000}"/>
    <cellStyle name="_가양-화곡내역(일위대가)_5옹벽공_삼막천합류" xfId="14577" xr:uid="{00000000-0005-0000-0000-0000380F0000}"/>
    <cellStyle name="_가양-화곡내역(일위대가)_5옹벽공_삼막천합류_소학1지구수량산출서" xfId="14578" xr:uid="{00000000-0005-0000-0000-0000390F0000}"/>
    <cellStyle name="_가양-화곡내역(일위대가)_5옹벽공_삼막천합류_소학1지구수량산출서_소학1지구수량산출서" xfId="14579" xr:uid="{00000000-0005-0000-0000-00003A0F0000}"/>
    <cellStyle name="_가양-화곡내역(일위대가)_5옹벽공_삼막천합류_소학1지구수량산출서_소학1지구수량산출서_소학1지구수량산출서" xfId="14580" xr:uid="{00000000-0005-0000-0000-00003B0F0000}"/>
    <cellStyle name="_가양-화곡내역(일위대가)_5옹벽공_삼막천합류_소학1지구수량산출서_소학1지구수량산출서_소학1지구수량산출서_소학1지구수량산출서" xfId="14581" xr:uid="{00000000-0005-0000-0000-00003C0F0000}"/>
    <cellStyle name="_가양-화곡내역(일위대가)_5옹벽공_삼막천합류_소학1지구수량산출서_신복3지구수량산출서" xfId="14582" xr:uid="{00000000-0005-0000-0000-00003D0F0000}"/>
    <cellStyle name="_가양-화곡내역(일위대가)_5옹벽공_삼막천합류_신복3지구수량산출서" xfId="14583" xr:uid="{00000000-0005-0000-0000-00003E0F0000}"/>
    <cellStyle name="_가양-화곡내역(일위대가)_5옹벽공_삼막천합류_신복3지구수량산출서_신복3지구수량산출서" xfId="14584" xr:uid="{00000000-0005-0000-0000-00003F0F0000}"/>
    <cellStyle name="_가양-화곡내역(일위대가)_5옹벽공_삼성천합류" xfId="14585" xr:uid="{00000000-0005-0000-0000-0000400F0000}"/>
    <cellStyle name="_가양-화곡내역(일위대가)_5옹벽공_삼성천합류_소학1지구수량산출서" xfId="14586" xr:uid="{00000000-0005-0000-0000-0000410F0000}"/>
    <cellStyle name="_가양-화곡내역(일위대가)_5옹벽공_삼성천합류_소학1지구수량산출서_소학1지구수량산출서" xfId="14587" xr:uid="{00000000-0005-0000-0000-0000420F0000}"/>
    <cellStyle name="_가양-화곡내역(일위대가)_5옹벽공_삼성천합류_소학1지구수량산출서_소학1지구수량산출서_소학1지구수량산출서" xfId="14588" xr:uid="{00000000-0005-0000-0000-0000430F0000}"/>
    <cellStyle name="_가양-화곡내역(일위대가)_5옹벽공_삼성천합류_소학1지구수량산출서_소학1지구수량산출서_소학1지구수량산출서_소학1지구수량산출서" xfId="14589" xr:uid="{00000000-0005-0000-0000-0000440F0000}"/>
    <cellStyle name="_가양-화곡내역(일위대가)_5옹벽공_삼성천합류_소학1지구수량산출서_신복3지구수량산출서" xfId="14590" xr:uid="{00000000-0005-0000-0000-0000450F0000}"/>
    <cellStyle name="_가양-화곡내역(일위대가)_5옹벽공_삼성천합류_신복3지구수량산출서" xfId="14591" xr:uid="{00000000-0005-0000-0000-0000460F0000}"/>
    <cellStyle name="_가양-화곡내역(일위대가)_5옹벽공_삼성천합류_신복3지구수량산출서_신복3지구수량산출서" xfId="14592" xr:uid="{00000000-0005-0000-0000-0000470F0000}"/>
    <cellStyle name="_가양-화곡내역(일위대가)_5옹벽공_소학1지구수량산출서" xfId="14593" xr:uid="{00000000-0005-0000-0000-0000480F0000}"/>
    <cellStyle name="_가양-화곡내역(일위대가)_5옹벽공_소학1지구수량산출서_소학1지구수량산출서" xfId="14594" xr:uid="{00000000-0005-0000-0000-0000490F0000}"/>
    <cellStyle name="_가양-화곡내역(일위대가)_5옹벽공_소학1지구수량산출서_소학1지구수량산출서_소학1지구수량산출서" xfId="14595" xr:uid="{00000000-0005-0000-0000-00004A0F0000}"/>
    <cellStyle name="_가양-화곡내역(일위대가)_5옹벽공_소학1지구수량산출서_소학1지구수량산출서_소학1지구수량산출서_소학1지구수량산출서" xfId="14596" xr:uid="{00000000-0005-0000-0000-00004B0F0000}"/>
    <cellStyle name="_가양-화곡내역(일위대가)_5옹벽공_소학1지구수량산출서_소학1지구수량산출서_소학1지구수량산출서_소학1지구수량산출서_소학1지구수량산출서" xfId="14597" xr:uid="{00000000-0005-0000-0000-00004C0F0000}"/>
    <cellStyle name="_가양-화곡내역(일위대가)_5옹벽공_소학1지구수량산출서_소학1지구수량산출서_신복3지구수량산출서" xfId="14598" xr:uid="{00000000-0005-0000-0000-00004D0F0000}"/>
    <cellStyle name="_가양-화곡내역(일위대가)_5옹벽공_소학1지구수량산출서_신복3지구수량산출서" xfId="14599" xr:uid="{00000000-0005-0000-0000-00004E0F0000}"/>
    <cellStyle name="_가양-화곡내역(일위대가)_5옹벽공_소학1지구수량산출서_신복3지구수량산출서_신복3지구수량산출서" xfId="14600" xr:uid="{00000000-0005-0000-0000-00004F0F0000}"/>
    <cellStyle name="_가양-화곡내역(일위대가)_5옹벽공_수량산출서" xfId="14601" xr:uid="{00000000-0005-0000-0000-0000500F0000}"/>
    <cellStyle name="_가양-화곡내역(일위대가)_5옹벽공_수량산출서(삼막천합류)" xfId="14602" xr:uid="{00000000-0005-0000-0000-0000510F0000}"/>
    <cellStyle name="_가양-화곡내역(일위대가)_5옹벽공_수량산출서(삼막천합류)_소학1지구수량산출서" xfId="14603" xr:uid="{00000000-0005-0000-0000-0000520F0000}"/>
    <cellStyle name="_가양-화곡내역(일위대가)_5옹벽공_수량산출서(삼막천합류)_소학1지구수량산출서_소학1지구수량산출서" xfId="14604" xr:uid="{00000000-0005-0000-0000-0000530F0000}"/>
    <cellStyle name="_가양-화곡내역(일위대가)_5옹벽공_수량산출서(삼막천합류)_소학1지구수량산출서_소학1지구수량산출서_소학1지구수량산출서" xfId="14605" xr:uid="{00000000-0005-0000-0000-0000540F0000}"/>
    <cellStyle name="_가양-화곡내역(일위대가)_5옹벽공_수량산출서(삼막천합류)_소학1지구수량산출서_소학1지구수량산출서_소학1지구수량산출서_소학1지구수량산출서" xfId="14606" xr:uid="{00000000-0005-0000-0000-0000550F0000}"/>
    <cellStyle name="_가양-화곡내역(일위대가)_5옹벽공_수량산출서(삼막천합류)_소학1지구수량산출서_신복3지구수량산출서" xfId="14607" xr:uid="{00000000-0005-0000-0000-0000560F0000}"/>
    <cellStyle name="_가양-화곡내역(일위대가)_5옹벽공_수량산출서(삼막천합류)_신복3지구수량산출서" xfId="14608" xr:uid="{00000000-0005-0000-0000-0000570F0000}"/>
    <cellStyle name="_가양-화곡내역(일위대가)_5옹벽공_수량산출서(삼막천합류)_신복3지구수량산출서_신복3지구수량산출서" xfId="14609" xr:uid="{00000000-0005-0000-0000-0000580F0000}"/>
    <cellStyle name="_가양-화곡내역(일위대가)_5옹벽공_수량산출서(삼성천합류)" xfId="14610" xr:uid="{00000000-0005-0000-0000-0000590F0000}"/>
    <cellStyle name="_가양-화곡내역(일위대가)_5옹벽공_수량산출서(삼성천합류)_소학1지구수량산출서" xfId="14611" xr:uid="{00000000-0005-0000-0000-00005A0F0000}"/>
    <cellStyle name="_가양-화곡내역(일위대가)_5옹벽공_수량산출서(삼성천합류)_소학1지구수량산출서_소학1지구수량산출서" xfId="14612" xr:uid="{00000000-0005-0000-0000-00005B0F0000}"/>
    <cellStyle name="_가양-화곡내역(일위대가)_5옹벽공_수량산출서(삼성천합류)_소학1지구수량산출서_소학1지구수량산출서_소학1지구수량산출서" xfId="14613" xr:uid="{00000000-0005-0000-0000-00005C0F0000}"/>
    <cellStyle name="_가양-화곡내역(일위대가)_5옹벽공_수량산출서(삼성천합류)_소학1지구수량산출서_소학1지구수량산출서_소학1지구수량산출서_소학1지구수량산출서" xfId="14614" xr:uid="{00000000-0005-0000-0000-00005D0F0000}"/>
    <cellStyle name="_가양-화곡내역(일위대가)_5옹벽공_수량산출서(삼성천합류)_소학1지구수량산출서_신복3지구수량산출서" xfId="14615" xr:uid="{00000000-0005-0000-0000-00005E0F0000}"/>
    <cellStyle name="_가양-화곡내역(일위대가)_5옹벽공_수량산출서(삼성천합류)_신복3지구수량산출서" xfId="14616" xr:uid="{00000000-0005-0000-0000-00005F0F0000}"/>
    <cellStyle name="_가양-화곡내역(일위대가)_5옹벽공_수량산출서(삼성천합류)_신복3지구수량산출서_신복3지구수량산출서" xfId="14617" xr:uid="{00000000-0005-0000-0000-0000600F0000}"/>
    <cellStyle name="_가양-화곡내역(일위대가)_5옹벽공_수량산출서(안양5동계단)" xfId="14618" xr:uid="{00000000-0005-0000-0000-0000610F0000}"/>
    <cellStyle name="_가양-화곡내역(일위대가)_5옹벽공_수량산출서(안양5동계단)_소학1지구수량산출서" xfId="14619" xr:uid="{00000000-0005-0000-0000-0000620F0000}"/>
    <cellStyle name="_가양-화곡내역(일위대가)_5옹벽공_수량산출서(안양5동계단)_소학1지구수량산출서_소학1지구수량산출서" xfId="14620" xr:uid="{00000000-0005-0000-0000-0000630F0000}"/>
    <cellStyle name="_가양-화곡내역(일위대가)_5옹벽공_수량산출서(안양5동계단)_소학1지구수량산출서_소학1지구수량산출서_소학1지구수량산출서" xfId="14621" xr:uid="{00000000-0005-0000-0000-0000640F0000}"/>
    <cellStyle name="_가양-화곡내역(일위대가)_5옹벽공_수량산출서(안양5동계단)_소학1지구수량산출서_소학1지구수량산출서_소학1지구수량산출서_소학1지구수량산출서" xfId="14622" xr:uid="{00000000-0005-0000-0000-0000650F0000}"/>
    <cellStyle name="_가양-화곡내역(일위대가)_5옹벽공_수량산출서(안양5동계단)_소학1지구수량산출서_신복3지구수량산출서" xfId="14623" xr:uid="{00000000-0005-0000-0000-0000660F0000}"/>
    <cellStyle name="_가양-화곡내역(일위대가)_5옹벽공_수량산출서(안양5동계단)_신복3지구수량산출서" xfId="14624" xr:uid="{00000000-0005-0000-0000-0000670F0000}"/>
    <cellStyle name="_가양-화곡내역(일위대가)_5옹벽공_수량산출서(안양5동계단)_신복3지구수량산출서_신복3지구수량산출서" xfId="14625" xr:uid="{00000000-0005-0000-0000-0000680F0000}"/>
    <cellStyle name="_가양-화곡내역(일위대가)_5옹벽공_수량산출서_소학1지구수량산출서" xfId="14626" xr:uid="{00000000-0005-0000-0000-0000690F0000}"/>
    <cellStyle name="_가양-화곡내역(일위대가)_5옹벽공_수량산출서_소학1지구수량산출서_소학1지구수량산출서" xfId="14627" xr:uid="{00000000-0005-0000-0000-00006A0F0000}"/>
    <cellStyle name="_가양-화곡내역(일위대가)_5옹벽공_수량산출서_소학1지구수량산출서_소학1지구수량산출서_소학1지구수량산출서" xfId="14628" xr:uid="{00000000-0005-0000-0000-00006B0F0000}"/>
    <cellStyle name="_가양-화곡내역(일위대가)_5옹벽공_수량산출서_소학1지구수량산출서_소학1지구수량산출서_소학1지구수량산출서_소학1지구수량산출서" xfId="14629" xr:uid="{00000000-0005-0000-0000-00006C0F0000}"/>
    <cellStyle name="_가양-화곡내역(일위대가)_5옹벽공_수량산출서_소학1지구수량산출서_신복3지구수량산출서" xfId="14630" xr:uid="{00000000-0005-0000-0000-00006D0F0000}"/>
    <cellStyle name="_가양-화곡내역(일위대가)_5옹벽공_수량산출서_신복3지구수량산출서" xfId="14631" xr:uid="{00000000-0005-0000-0000-00006E0F0000}"/>
    <cellStyle name="_가양-화곡내역(일위대가)_5옹벽공_수량산출서_신복3지구수량산출서_신복3지구수량산출서" xfId="14632" xr:uid="{00000000-0005-0000-0000-00006F0F0000}"/>
    <cellStyle name="_가양-화곡내역(일위대가)_5옹벽공_신복3지구수량산출서" xfId="14633" xr:uid="{00000000-0005-0000-0000-0000700F0000}"/>
    <cellStyle name="_가양-화곡내역(일위대가)_가양-화곡내역(토형100M)" xfId="14634" xr:uid="{00000000-0005-0000-0000-0000710F0000}"/>
    <cellStyle name="_가양-화곡내역(일위대가)_가양-화곡내역(토형100M)_2합류지점수량_0306" xfId="14635" xr:uid="{00000000-0005-0000-0000-0000720F0000}"/>
    <cellStyle name="_가양-화곡내역(일위대가)_가양-화곡내역(토형100M)_2합류지점수량_0306_소학1지구수량산출서" xfId="14636" xr:uid="{00000000-0005-0000-0000-0000730F0000}"/>
    <cellStyle name="_가양-화곡내역(일위대가)_가양-화곡내역(토형100M)_2합류지점수량_0306_소학1지구수량산출서_소학1지구수량산출서" xfId="14637" xr:uid="{00000000-0005-0000-0000-0000740F0000}"/>
    <cellStyle name="_가양-화곡내역(일위대가)_가양-화곡내역(토형100M)_2합류지점수량_0306_소학1지구수량산출서_소학1지구수량산출서_소학1지구수량산출서" xfId="14638" xr:uid="{00000000-0005-0000-0000-0000750F0000}"/>
    <cellStyle name="_가양-화곡내역(일위대가)_가양-화곡내역(토형100M)_2합류지점수량_0306_소학1지구수량산출서_소학1지구수량산출서_소학1지구수량산출서_소학1지구수량산출서" xfId="14639" xr:uid="{00000000-0005-0000-0000-0000760F0000}"/>
    <cellStyle name="_가양-화곡내역(일위대가)_가양-화곡내역(토형100M)_2합류지점수량_0306_소학1지구수량산출서_신복3지구수량산출서" xfId="14640" xr:uid="{00000000-0005-0000-0000-0000770F0000}"/>
    <cellStyle name="_가양-화곡내역(일위대가)_가양-화곡내역(토형100M)_2합류지점수량_0306_신복3지구수량산출서" xfId="14641" xr:uid="{00000000-0005-0000-0000-0000780F0000}"/>
    <cellStyle name="_가양-화곡내역(일위대가)_가양-화곡내역(토형100M)_2합류지점수량_0306_신복3지구수량산출서_신복3지구수량산출서" xfId="14642" xr:uid="{00000000-0005-0000-0000-0000790F0000}"/>
    <cellStyle name="_가양-화곡내역(일위대가)_가양-화곡내역(토형100M)_5옹벽공" xfId="14643" xr:uid="{00000000-0005-0000-0000-00007A0F0000}"/>
    <cellStyle name="_가양-화곡내역(일위대가)_가양-화곡내역(토형100M)_5옹벽공_2합류지점수량_0306" xfId="14644" xr:uid="{00000000-0005-0000-0000-00007B0F0000}"/>
    <cellStyle name="_가양-화곡내역(일위대가)_가양-화곡내역(토형100M)_5옹벽공_2합류지점수량_0306_소학1지구수량산출서" xfId="14645" xr:uid="{00000000-0005-0000-0000-00007C0F0000}"/>
    <cellStyle name="_가양-화곡내역(일위대가)_가양-화곡내역(토형100M)_5옹벽공_2합류지점수량_0306_소학1지구수량산출서_소학1지구수량산출서" xfId="14646" xr:uid="{00000000-0005-0000-0000-00007D0F0000}"/>
    <cellStyle name="_가양-화곡내역(일위대가)_가양-화곡내역(토형100M)_5옹벽공_2합류지점수량_0306_소학1지구수량산출서_소학1지구수량산출서_소학1지구수량산출서" xfId="14647" xr:uid="{00000000-0005-0000-0000-00007E0F0000}"/>
    <cellStyle name="_가양-화곡내역(일위대가)_가양-화곡내역(토형100M)_5옹벽공_2합류지점수량_0306_소학1지구수량산출서_소학1지구수량산출서_소학1지구수량산출서_소학1지구수량산출서" xfId="14648" xr:uid="{00000000-0005-0000-0000-00007F0F0000}"/>
    <cellStyle name="_가양-화곡내역(일위대가)_가양-화곡내역(토형100M)_5옹벽공_2합류지점수량_0306_소학1지구수량산출서_신복3지구수량산출서" xfId="14649" xr:uid="{00000000-0005-0000-0000-0000800F0000}"/>
    <cellStyle name="_가양-화곡내역(일위대가)_가양-화곡내역(토형100M)_5옹벽공_2합류지점수량_0306_신복3지구수량산출서" xfId="14650" xr:uid="{00000000-0005-0000-0000-0000810F0000}"/>
    <cellStyle name="_가양-화곡내역(일위대가)_가양-화곡내역(토형100M)_5옹벽공_2합류지점수량_0306_신복3지구수량산출서_신복3지구수량산출서" xfId="14651" xr:uid="{00000000-0005-0000-0000-0000820F0000}"/>
    <cellStyle name="_가양-화곡내역(일위대가)_가양-화곡내역(토형100M)_5옹벽공_삼막천합류" xfId="14652" xr:uid="{00000000-0005-0000-0000-0000830F0000}"/>
    <cellStyle name="_가양-화곡내역(일위대가)_가양-화곡내역(토형100M)_5옹벽공_삼막천합류_소학1지구수량산출서" xfId="14653" xr:uid="{00000000-0005-0000-0000-0000840F0000}"/>
    <cellStyle name="_가양-화곡내역(일위대가)_가양-화곡내역(토형100M)_5옹벽공_삼막천합류_소학1지구수량산출서_소학1지구수량산출서" xfId="14654" xr:uid="{00000000-0005-0000-0000-0000850F0000}"/>
    <cellStyle name="_가양-화곡내역(일위대가)_가양-화곡내역(토형100M)_5옹벽공_삼막천합류_소학1지구수량산출서_소학1지구수량산출서_소학1지구수량산출서" xfId="14655" xr:uid="{00000000-0005-0000-0000-0000860F0000}"/>
    <cellStyle name="_가양-화곡내역(일위대가)_가양-화곡내역(토형100M)_5옹벽공_삼막천합류_소학1지구수량산출서_소학1지구수량산출서_소학1지구수량산출서_소학1지구수량산출서" xfId="14656" xr:uid="{00000000-0005-0000-0000-0000870F0000}"/>
    <cellStyle name="_가양-화곡내역(일위대가)_가양-화곡내역(토형100M)_5옹벽공_삼막천합류_소학1지구수량산출서_신복3지구수량산출서" xfId="14657" xr:uid="{00000000-0005-0000-0000-0000880F0000}"/>
    <cellStyle name="_가양-화곡내역(일위대가)_가양-화곡내역(토형100M)_5옹벽공_삼막천합류_신복3지구수량산출서" xfId="14658" xr:uid="{00000000-0005-0000-0000-0000890F0000}"/>
    <cellStyle name="_가양-화곡내역(일위대가)_가양-화곡내역(토형100M)_5옹벽공_삼막천합류_신복3지구수량산출서_신복3지구수량산출서" xfId="14659" xr:uid="{00000000-0005-0000-0000-00008A0F0000}"/>
    <cellStyle name="_가양-화곡내역(일위대가)_가양-화곡내역(토형100M)_5옹벽공_삼성천합류" xfId="14660" xr:uid="{00000000-0005-0000-0000-00008B0F0000}"/>
    <cellStyle name="_가양-화곡내역(일위대가)_가양-화곡내역(토형100M)_5옹벽공_삼성천합류_소학1지구수량산출서" xfId="14661" xr:uid="{00000000-0005-0000-0000-00008C0F0000}"/>
    <cellStyle name="_가양-화곡내역(일위대가)_가양-화곡내역(토형100M)_5옹벽공_삼성천합류_소학1지구수량산출서_소학1지구수량산출서" xfId="14662" xr:uid="{00000000-0005-0000-0000-00008D0F0000}"/>
    <cellStyle name="_가양-화곡내역(일위대가)_가양-화곡내역(토형100M)_5옹벽공_삼성천합류_소학1지구수량산출서_소학1지구수량산출서_소학1지구수량산출서" xfId="14663" xr:uid="{00000000-0005-0000-0000-00008E0F0000}"/>
    <cellStyle name="_가양-화곡내역(일위대가)_가양-화곡내역(토형100M)_5옹벽공_삼성천합류_소학1지구수량산출서_소학1지구수량산출서_소학1지구수량산출서_소학1지구수량산출서" xfId="14664" xr:uid="{00000000-0005-0000-0000-00008F0F0000}"/>
    <cellStyle name="_가양-화곡내역(일위대가)_가양-화곡내역(토형100M)_5옹벽공_삼성천합류_소학1지구수량산출서_신복3지구수량산출서" xfId="14665" xr:uid="{00000000-0005-0000-0000-0000900F0000}"/>
    <cellStyle name="_가양-화곡내역(일위대가)_가양-화곡내역(토형100M)_5옹벽공_삼성천합류_신복3지구수량산출서" xfId="14666" xr:uid="{00000000-0005-0000-0000-0000910F0000}"/>
    <cellStyle name="_가양-화곡내역(일위대가)_가양-화곡내역(토형100M)_5옹벽공_삼성천합류_신복3지구수량산출서_신복3지구수량산출서" xfId="14667" xr:uid="{00000000-0005-0000-0000-0000920F0000}"/>
    <cellStyle name="_가양-화곡내역(일위대가)_가양-화곡내역(토형100M)_5옹벽공_소학1지구수량산출서" xfId="14668" xr:uid="{00000000-0005-0000-0000-0000930F0000}"/>
    <cellStyle name="_가양-화곡내역(일위대가)_가양-화곡내역(토형100M)_5옹벽공_소학1지구수량산출서_소학1지구수량산출서" xfId="14669" xr:uid="{00000000-0005-0000-0000-0000940F0000}"/>
    <cellStyle name="_가양-화곡내역(일위대가)_가양-화곡내역(토형100M)_5옹벽공_소학1지구수량산출서_소학1지구수량산출서_소학1지구수량산출서" xfId="14670" xr:uid="{00000000-0005-0000-0000-0000950F0000}"/>
    <cellStyle name="_가양-화곡내역(일위대가)_가양-화곡내역(토형100M)_5옹벽공_소학1지구수량산출서_소학1지구수량산출서_소학1지구수량산출서_소학1지구수량산출서" xfId="14671" xr:uid="{00000000-0005-0000-0000-0000960F0000}"/>
    <cellStyle name="_가양-화곡내역(일위대가)_가양-화곡내역(토형100M)_5옹벽공_소학1지구수량산출서_소학1지구수량산출서_소학1지구수량산출서_소학1지구수량산출서_소학1지구수량산출서" xfId="14672" xr:uid="{00000000-0005-0000-0000-0000970F0000}"/>
    <cellStyle name="_가양-화곡내역(일위대가)_가양-화곡내역(토형100M)_5옹벽공_소학1지구수량산출서_소학1지구수량산출서_신복3지구수량산출서" xfId="14673" xr:uid="{00000000-0005-0000-0000-0000980F0000}"/>
    <cellStyle name="_가양-화곡내역(일위대가)_가양-화곡내역(토형100M)_5옹벽공_소학1지구수량산출서_신복3지구수량산출서" xfId="14674" xr:uid="{00000000-0005-0000-0000-0000990F0000}"/>
    <cellStyle name="_가양-화곡내역(일위대가)_가양-화곡내역(토형100M)_5옹벽공_소학1지구수량산출서_신복3지구수량산출서_신복3지구수량산출서" xfId="14675" xr:uid="{00000000-0005-0000-0000-00009A0F0000}"/>
    <cellStyle name="_가양-화곡내역(일위대가)_가양-화곡내역(토형100M)_5옹벽공_수량산출서" xfId="14676" xr:uid="{00000000-0005-0000-0000-00009B0F0000}"/>
    <cellStyle name="_가양-화곡내역(일위대가)_가양-화곡내역(토형100M)_5옹벽공_수량산출서(삼막천합류)" xfId="14677" xr:uid="{00000000-0005-0000-0000-00009C0F0000}"/>
    <cellStyle name="_가양-화곡내역(일위대가)_가양-화곡내역(토형100M)_5옹벽공_수량산출서(삼막천합류)_소학1지구수량산출서" xfId="14678" xr:uid="{00000000-0005-0000-0000-00009D0F0000}"/>
    <cellStyle name="_가양-화곡내역(일위대가)_가양-화곡내역(토형100M)_5옹벽공_수량산출서(삼막천합류)_소학1지구수량산출서_소학1지구수량산출서" xfId="14679" xr:uid="{00000000-0005-0000-0000-00009E0F0000}"/>
    <cellStyle name="_가양-화곡내역(일위대가)_가양-화곡내역(토형100M)_5옹벽공_수량산출서(삼막천합류)_소학1지구수량산출서_소학1지구수량산출서_소학1지구수량산출서" xfId="14680" xr:uid="{00000000-0005-0000-0000-00009F0F0000}"/>
    <cellStyle name="_가양-화곡내역(일위대가)_가양-화곡내역(토형100M)_5옹벽공_수량산출서(삼막천합류)_소학1지구수량산출서_소학1지구수량산출서_소학1지구수량산출서_소학1지구수량산출서" xfId="14681" xr:uid="{00000000-0005-0000-0000-0000A00F0000}"/>
    <cellStyle name="_가양-화곡내역(일위대가)_가양-화곡내역(토형100M)_5옹벽공_수량산출서(삼막천합류)_소학1지구수량산출서_신복3지구수량산출서" xfId="14682" xr:uid="{00000000-0005-0000-0000-0000A10F0000}"/>
    <cellStyle name="_가양-화곡내역(일위대가)_가양-화곡내역(토형100M)_5옹벽공_수량산출서(삼막천합류)_신복3지구수량산출서" xfId="14683" xr:uid="{00000000-0005-0000-0000-0000A20F0000}"/>
    <cellStyle name="_가양-화곡내역(일위대가)_가양-화곡내역(토형100M)_5옹벽공_수량산출서(삼막천합류)_신복3지구수량산출서_신복3지구수량산출서" xfId="14684" xr:uid="{00000000-0005-0000-0000-0000A30F0000}"/>
    <cellStyle name="_가양-화곡내역(일위대가)_가양-화곡내역(토형100M)_5옹벽공_수량산출서(삼성천합류)" xfId="14685" xr:uid="{00000000-0005-0000-0000-0000A40F0000}"/>
    <cellStyle name="_가양-화곡내역(일위대가)_가양-화곡내역(토형100M)_5옹벽공_수량산출서(삼성천합류)_소학1지구수량산출서" xfId="14686" xr:uid="{00000000-0005-0000-0000-0000A50F0000}"/>
    <cellStyle name="_가양-화곡내역(일위대가)_가양-화곡내역(토형100M)_5옹벽공_수량산출서(삼성천합류)_소학1지구수량산출서_소학1지구수량산출서" xfId="14687" xr:uid="{00000000-0005-0000-0000-0000A60F0000}"/>
    <cellStyle name="_가양-화곡내역(일위대가)_가양-화곡내역(토형100M)_5옹벽공_수량산출서(삼성천합류)_소학1지구수량산출서_소학1지구수량산출서_소학1지구수량산출서" xfId="14688" xr:uid="{00000000-0005-0000-0000-0000A70F0000}"/>
    <cellStyle name="_가양-화곡내역(일위대가)_가양-화곡내역(토형100M)_5옹벽공_수량산출서(삼성천합류)_소학1지구수량산출서_소학1지구수량산출서_소학1지구수량산출서_소학1지구수량산출서" xfId="14689" xr:uid="{00000000-0005-0000-0000-0000A80F0000}"/>
    <cellStyle name="_가양-화곡내역(일위대가)_가양-화곡내역(토형100M)_5옹벽공_수량산출서(삼성천합류)_소학1지구수량산출서_신복3지구수량산출서" xfId="14690" xr:uid="{00000000-0005-0000-0000-0000A90F0000}"/>
    <cellStyle name="_가양-화곡내역(일위대가)_가양-화곡내역(토형100M)_5옹벽공_수량산출서(삼성천합류)_신복3지구수량산출서" xfId="14691" xr:uid="{00000000-0005-0000-0000-0000AA0F0000}"/>
    <cellStyle name="_가양-화곡내역(일위대가)_가양-화곡내역(토형100M)_5옹벽공_수량산출서(삼성천합류)_신복3지구수량산출서_신복3지구수량산출서" xfId="14692" xr:uid="{00000000-0005-0000-0000-0000AB0F0000}"/>
    <cellStyle name="_가양-화곡내역(일위대가)_가양-화곡내역(토형100M)_5옹벽공_수량산출서(안양5동계단)" xfId="14693" xr:uid="{00000000-0005-0000-0000-0000AC0F0000}"/>
    <cellStyle name="_가양-화곡내역(일위대가)_가양-화곡내역(토형100M)_5옹벽공_수량산출서(안양5동계단)_소학1지구수량산출서" xfId="14694" xr:uid="{00000000-0005-0000-0000-0000AD0F0000}"/>
    <cellStyle name="_가양-화곡내역(일위대가)_가양-화곡내역(토형100M)_5옹벽공_수량산출서(안양5동계단)_소학1지구수량산출서_소학1지구수량산출서" xfId="14695" xr:uid="{00000000-0005-0000-0000-0000AE0F0000}"/>
    <cellStyle name="_가양-화곡내역(일위대가)_가양-화곡내역(토형100M)_5옹벽공_수량산출서(안양5동계단)_소학1지구수량산출서_소학1지구수량산출서_소학1지구수량산출서" xfId="14696" xr:uid="{00000000-0005-0000-0000-0000AF0F0000}"/>
    <cellStyle name="_가양-화곡내역(일위대가)_가양-화곡내역(토형100M)_5옹벽공_수량산출서(안양5동계단)_소학1지구수량산출서_소학1지구수량산출서_소학1지구수량산출서_소학1지구수량산출서" xfId="14697" xr:uid="{00000000-0005-0000-0000-0000B00F0000}"/>
    <cellStyle name="_가양-화곡내역(일위대가)_가양-화곡내역(토형100M)_5옹벽공_수량산출서(안양5동계단)_소학1지구수량산출서_신복3지구수량산출서" xfId="14698" xr:uid="{00000000-0005-0000-0000-0000B10F0000}"/>
    <cellStyle name="_가양-화곡내역(일위대가)_가양-화곡내역(토형100M)_5옹벽공_수량산출서(안양5동계단)_신복3지구수량산출서" xfId="14699" xr:uid="{00000000-0005-0000-0000-0000B20F0000}"/>
    <cellStyle name="_가양-화곡내역(일위대가)_가양-화곡내역(토형100M)_5옹벽공_수량산출서(안양5동계단)_신복3지구수량산출서_신복3지구수량산출서" xfId="14700" xr:uid="{00000000-0005-0000-0000-0000B30F0000}"/>
    <cellStyle name="_가양-화곡내역(일위대가)_가양-화곡내역(토형100M)_5옹벽공_수량산출서_소학1지구수량산출서" xfId="14701" xr:uid="{00000000-0005-0000-0000-0000B40F0000}"/>
    <cellStyle name="_가양-화곡내역(일위대가)_가양-화곡내역(토형100M)_5옹벽공_수량산출서_소학1지구수량산출서_소학1지구수량산출서" xfId="14702" xr:uid="{00000000-0005-0000-0000-0000B50F0000}"/>
    <cellStyle name="_가양-화곡내역(일위대가)_가양-화곡내역(토형100M)_5옹벽공_수량산출서_소학1지구수량산출서_소학1지구수량산출서_소학1지구수량산출서" xfId="14703" xr:uid="{00000000-0005-0000-0000-0000B60F0000}"/>
    <cellStyle name="_가양-화곡내역(일위대가)_가양-화곡내역(토형100M)_5옹벽공_수량산출서_소학1지구수량산출서_소학1지구수량산출서_소학1지구수량산출서_소학1지구수량산출서" xfId="14704" xr:uid="{00000000-0005-0000-0000-0000B70F0000}"/>
    <cellStyle name="_가양-화곡내역(일위대가)_가양-화곡내역(토형100M)_5옹벽공_수량산출서_소학1지구수량산출서_신복3지구수량산출서" xfId="14705" xr:uid="{00000000-0005-0000-0000-0000B80F0000}"/>
    <cellStyle name="_가양-화곡내역(일위대가)_가양-화곡내역(토형100M)_5옹벽공_수량산출서_신복3지구수량산출서" xfId="14706" xr:uid="{00000000-0005-0000-0000-0000B90F0000}"/>
    <cellStyle name="_가양-화곡내역(일위대가)_가양-화곡내역(토형100M)_5옹벽공_수량산출서_신복3지구수량산출서_신복3지구수량산출서" xfId="14707" xr:uid="{00000000-0005-0000-0000-0000BA0F0000}"/>
    <cellStyle name="_가양-화곡내역(일위대가)_가양-화곡내역(토형100M)_5옹벽공_신복3지구수량산출서" xfId="14708" xr:uid="{00000000-0005-0000-0000-0000BB0F0000}"/>
    <cellStyle name="_가양-화곡내역(일위대가)_가양-화곡내역(토형100M)_삼막천합류" xfId="14709" xr:uid="{00000000-0005-0000-0000-0000BC0F0000}"/>
    <cellStyle name="_가양-화곡내역(일위대가)_가양-화곡내역(토형100M)_삼막천합류_소학1지구수량산출서" xfId="14710" xr:uid="{00000000-0005-0000-0000-0000BD0F0000}"/>
    <cellStyle name="_가양-화곡내역(일위대가)_가양-화곡내역(토형100M)_삼막천합류_소학1지구수량산출서_소학1지구수량산출서" xfId="14711" xr:uid="{00000000-0005-0000-0000-0000BE0F0000}"/>
    <cellStyle name="_가양-화곡내역(일위대가)_가양-화곡내역(토형100M)_삼막천합류_소학1지구수량산출서_소학1지구수량산출서_소학1지구수량산출서" xfId="14712" xr:uid="{00000000-0005-0000-0000-0000BF0F0000}"/>
    <cellStyle name="_가양-화곡내역(일위대가)_가양-화곡내역(토형100M)_삼막천합류_소학1지구수량산출서_소학1지구수량산출서_소학1지구수량산출서_소학1지구수량산출서" xfId="14713" xr:uid="{00000000-0005-0000-0000-0000C00F0000}"/>
    <cellStyle name="_가양-화곡내역(일위대가)_가양-화곡내역(토형100M)_삼막천합류_소학1지구수량산출서_신복3지구수량산출서" xfId="14714" xr:uid="{00000000-0005-0000-0000-0000C10F0000}"/>
    <cellStyle name="_가양-화곡내역(일위대가)_가양-화곡내역(토형100M)_삼막천합류_신복3지구수량산출서" xfId="14715" xr:uid="{00000000-0005-0000-0000-0000C20F0000}"/>
    <cellStyle name="_가양-화곡내역(일위대가)_가양-화곡내역(토형100M)_삼막천합류_신복3지구수량산출서_신복3지구수량산출서" xfId="14716" xr:uid="{00000000-0005-0000-0000-0000C30F0000}"/>
    <cellStyle name="_가양-화곡내역(일위대가)_가양-화곡내역(토형100M)_삼성천합류" xfId="14717" xr:uid="{00000000-0005-0000-0000-0000C40F0000}"/>
    <cellStyle name="_가양-화곡내역(일위대가)_가양-화곡내역(토형100M)_삼성천합류_소학1지구수량산출서" xfId="14718" xr:uid="{00000000-0005-0000-0000-0000C50F0000}"/>
    <cellStyle name="_가양-화곡내역(일위대가)_가양-화곡내역(토형100M)_삼성천합류_소학1지구수량산출서_소학1지구수량산출서" xfId="14719" xr:uid="{00000000-0005-0000-0000-0000C60F0000}"/>
    <cellStyle name="_가양-화곡내역(일위대가)_가양-화곡내역(토형100M)_삼성천합류_소학1지구수량산출서_소학1지구수량산출서_소학1지구수량산출서" xfId="14720" xr:uid="{00000000-0005-0000-0000-0000C70F0000}"/>
    <cellStyle name="_가양-화곡내역(일위대가)_가양-화곡내역(토형100M)_삼성천합류_소학1지구수량산출서_소학1지구수량산출서_소학1지구수량산출서_소학1지구수량산출서" xfId="14721" xr:uid="{00000000-0005-0000-0000-0000C80F0000}"/>
    <cellStyle name="_가양-화곡내역(일위대가)_가양-화곡내역(토형100M)_삼성천합류_소학1지구수량산출서_신복3지구수량산출서" xfId="14722" xr:uid="{00000000-0005-0000-0000-0000C90F0000}"/>
    <cellStyle name="_가양-화곡내역(일위대가)_가양-화곡내역(토형100M)_삼성천합류_신복3지구수량산출서" xfId="14723" xr:uid="{00000000-0005-0000-0000-0000CA0F0000}"/>
    <cellStyle name="_가양-화곡내역(일위대가)_가양-화곡내역(토형100M)_삼성천합류_신복3지구수량산출서_신복3지구수량산출서" xfId="14724" xr:uid="{00000000-0005-0000-0000-0000CB0F0000}"/>
    <cellStyle name="_가양-화곡내역(일위대가)_가양-화곡내역(토형100M)_소학1지구수량산출서" xfId="14725" xr:uid="{00000000-0005-0000-0000-0000CC0F0000}"/>
    <cellStyle name="_가양-화곡내역(일위대가)_가양-화곡내역(토형100M)_소학1지구수량산출서_소학1지구수량산출서" xfId="14726" xr:uid="{00000000-0005-0000-0000-0000CD0F0000}"/>
    <cellStyle name="_가양-화곡내역(일위대가)_가양-화곡내역(토형100M)_소학1지구수량산출서_소학1지구수량산출서_소학1지구수량산출서" xfId="14727" xr:uid="{00000000-0005-0000-0000-0000CE0F0000}"/>
    <cellStyle name="_가양-화곡내역(일위대가)_가양-화곡내역(토형100M)_소학1지구수량산출서_소학1지구수량산출서_소학1지구수량산출서_소학1지구수량산출서" xfId="14728" xr:uid="{00000000-0005-0000-0000-0000CF0F0000}"/>
    <cellStyle name="_가양-화곡내역(일위대가)_가양-화곡내역(토형100M)_소학1지구수량산출서_소학1지구수량산출서_소학1지구수량산출서_소학1지구수량산출서_소학1지구수량산출서" xfId="14729" xr:uid="{00000000-0005-0000-0000-0000D00F0000}"/>
    <cellStyle name="_가양-화곡내역(일위대가)_가양-화곡내역(토형100M)_소학1지구수량산출서_소학1지구수량산출서_신복3지구수량산출서" xfId="14730" xr:uid="{00000000-0005-0000-0000-0000D10F0000}"/>
    <cellStyle name="_가양-화곡내역(일위대가)_가양-화곡내역(토형100M)_소학1지구수량산출서_신복3지구수량산출서" xfId="14731" xr:uid="{00000000-0005-0000-0000-0000D20F0000}"/>
    <cellStyle name="_가양-화곡내역(일위대가)_가양-화곡내역(토형100M)_소학1지구수량산출서_신복3지구수량산출서_신복3지구수량산출서" xfId="14732" xr:uid="{00000000-0005-0000-0000-0000D30F0000}"/>
    <cellStyle name="_가양-화곡내역(일위대가)_가양-화곡내역(토형100M)_수량산출" xfId="14733" xr:uid="{00000000-0005-0000-0000-0000D40F0000}"/>
    <cellStyle name="_가양-화곡내역(일위대가)_가양-화곡내역(토형100M)_수량산출_2합류지점수량_0306" xfId="14734" xr:uid="{00000000-0005-0000-0000-0000D50F0000}"/>
    <cellStyle name="_가양-화곡내역(일위대가)_가양-화곡내역(토형100M)_수량산출_2합류지점수량_0306_소학1지구수량산출서" xfId="14735" xr:uid="{00000000-0005-0000-0000-0000D60F0000}"/>
    <cellStyle name="_가양-화곡내역(일위대가)_가양-화곡내역(토형100M)_수량산출_2합류지점수량_0306_소학1지구수량산출서_소학1지구수량산출서" xfId="14736" xr:uid="{00000000-0005-0000-0000-0000D70F0000}"/>
    <cellStyle name="_가양-화곡내역(일위대가)_가양-화곡내역(토형100M)_수량산출_2합류지점수량_0306_소학1지구수량산출서_소학1지구수량산출서_소학1지구수량산출서" xfId="14737" xr:uid="{00000000-0005-0000-0000-0000D80F0000}"/>
    <cellStyle name="_가양-화곡내역(일위대가)_가양-화곡내역(토형100M)_수량산출_2합류지점수량_0306_소학1지구수량산출서_소학1지구수량산출서_소학1지구수량산출서_소학1지구수량산출서" xfId="14738" xr:uid="{00000000-0005-0000-0000-0000D90F0000}"/>
    <cellStyle name="_가양-화곡내역(일위대가)_가양-화곡내역(토형100M)_수량산출_2합류지점수량_0306_소학1지구수량산출서_신복3지구수량산출서" xfId="14739" xr:uid="{00000000-0005-0000-0000-0000DA0F0000}"/>
    <cellStyle name="_가양-화곡내역(일위대가)_가양-화곡내역(토형100M)_수량산출_2합류지점수량_0306_신복3지구수량산출서" xfId="14740" xr:uid="{00000000-0005-0000-0000-0000DB0F0000}"/>
    <cellStyle name="_가양-화곡내역(일위대가)_가양-화곡내역(토형100M)_수량산출_2합류지점수량_0306_신복3지구수량산출서_신복3지구수량산출서" xfId="14741" xr:uid="{00000000-0005-0000-0000-0000DC0F0000}"/>
    <cellStyle name="_가양-화곡내역(일위대가)_가양-화곡내역(토형100M)_수량산출_5옹벽공" xfId="14742" xr:uid="{00000000-0005-0000-0000-0000DD0F0000}"/>
    <cellStyle name="_가양-화곡내역(일위대가)_가양-화곡내역(토형100M)_수량산출_5옹벽공_2합류지점수량_0306" xfId="14743" xr:uid="{00000000-0005-0000-0000-0000DE0F0000}"/>
    <cellStyle name="_가양-화곡내역(일위대가)_가양-화곡내역(토형100M)_수량산출_5옹벽공_2합류지점수량_0306_소학1지구수량산출서" xfId="14744" xr:uid="{00000000-0005-0000-0000-0000DF0F0000}"/>
    <cellStyle name="_가양-화곡내역(일위대가)_가양-화곡내역(토형100M)_수량산출_5옹벽공_2합류지점수량_0306_소학1지구수량산출서_소학1지구수량산출서" xfId="14745" xr:uid="{00000000-0005-0000-0000-0000E00F0000}"/>
    <cellStyle name="_가양-화곡내역(일위대가)_가양-화곡내역(토형100M)_수량산출_5옹벽공_2합류지점수량_0306_소학1지구수량산출서_소학1지구수량산출서_소학1지구수량산출서" xfId="14746" xr:uid="{00000000-0005-0000-0000-0000E10F0000}"/>
    <cellStyle name="_가양-화곡내역(일위대가)_가양-화곡내역(토형100M)_수량산출_5옹벽공_2합류지점수량_0306_소학1지구수량산출서_소학1지구수량산출서_소학1지구수량산출서_소학1지구수량산출서" xfId="14747" xr:uid="{00000000-0005-0000-0000-0000E20F0000}"/>
    <cellStyle name="_가양-화곡내역(일위대가)_가양-화곡내역(토형100M)_수량산출_5옹벽공_2합류지점수량_0306_소학1지구수량산출서_신복3지구수량산출서" xfId="14748" xr:uid="{00000000-0005-0000-0000-0000E30F0000}"/>
    <cellStyle name="_가양-화곡내역(일위대가)_가양-화곡내역(토형100M)_수량산출_5옹벽공_2합류지점수량_0306_신복3지구수량산출서" xfId="14749" xr:uid="{00000000-0005-0000-0000-0000E40F0000}"/>
    <cellStyle name="_가양-화곡내역(일위대가)_가양-화곡내역(토형100M)_수량산출_5옹벽공_2합류지점수량_0306_신복3지구수량산출서_신복3지구수량산출서" xfId="14750" xr:uid="{00000000-0005-0000-0000-0000E50F0000}"/>
    <cellStyle name="_가양-화곡내역(일위대가)_가양-화곡내역(토형100M)_수량산출_5옹벽공_삼막천합류" xfId="14751" xr:uid="{00000000-0005-0000-0000-0000E60F0000}"/>
    <cellStyle name="_가양-화곡내역(일위대가)_가양-화곡내역(토형100M)_수량산출_5옹벽공_삼막천합류_소학1지구수량산출서" xfId="14752" xr:uid="{00000000-0005-0000-0000-0000E70F0000}"/>
    <cellStyle name="_가양-화곡내역(일위대가)_가양-화곡내역(토형100M)_수량산출_5옹벽공_삼막천합류_소학1지구수량산출서_소학1지구수량산출서" xfId="14753" xr:uid="{00000000-0005-0000-0000-0000E80F0000}"/>
    <cellStyle name="_가양-화곡내역(일위대가)_가양-화곡내역(토형100M)_수량산출_5옹벽공_삼막천합류_소학1지구수량산출서_소학1지구수량산출서_소학1지구수량산출서" xfId="14754" xr:uid="{00000000-0005-0000-0000-0000E90F0000}"/>
    <cellStyle name="_가양-화곡내역(일위대가)_가양-화곡내역(토형100M)_수량산출_5옹벽공_삼막천합류_소학1지구수량산출서_소학1지구수량산출서_소학1지구수량산출서_소학1지구수량산출서" xfId="14755" xr:uid="{00000000-0005-0000-0000-0000EA0F0000}"/>
    <cellStyle name="_가양-화곡내역(일위대가)_가양-화곡내역(토형100M)_수량산출_5옹벽공_삼막천합류_소학1지구수량산출서_신복3지구수량산출서" xfId="14756" xr:uid="{00000000-0005-0000-0000-0000EB0F0000}"/>
    <cellStyle name="_가양-화곡내역(일위대가)_가양-화곡내역(토형100M)_수량산출_5옹벽공_삼막천합류_신복3지구수량산출서" xfId="14757" xr:uid="{00000000-0005-0000-0000-0000EC0F0000}"/>
    <cellStyle name="_가양-화곡내역(일위대가)_가양-화곡내역(토형100M)_수량산출_5옹벽공_삼막천합류_신복3지구수량산출서_신복3지구수량산출서" xfId="14758" xr:uid="{00000000-0005-0000-0000-0000ED0F0000}"/>
    <cellStyle name="_가양-화곡내역(일위대가)_가양-화곡내역(토형100M)_수량산출_5옹벽공_삼성천합류" xfId="14759" xr:uid="{00000000-0005-0000-0000-0000EE0F0000}"/>
    <cellStyle name="_가양-화곡내역(일위대가)_가양-화곡내역(토형100M)_수량산출_5옹벽공_삼성천합류_소학1지구수량산출서" xfId="14760" xr:uid="{00000000-0005-0000-0000-0000EF0F0000}"/>
    <cellStyle name="_가양-화곡내역(일위대가)_가양-화곡내역(토형100M)_수량산출_5옹벽공_삼성천합류_소학1지구수량산출서_소학1지구수량산출서" xfId="14761" xr:uid="{00000000-0005-0000-0000-0000F00F0000}"/>
    <cellStyle name="_가양-화곡내역(일위대가)_가양-화곡내역(토형100M)_수량산출_5옹벽공_삼성천합류_소학1지구수량산출서_소학1지구수량산출서_소학1지구수량산출서" xfId="14762" xr:uid="{00000000-0005-0000-0000-0000F10F0000}"/>
    <cellStyle name="_가양-화곡내역(일위대가)_가양-화곡내역(토형100M)_수량산출_5옹벽공_삼성천합류_소학1지구수량산출서_소학1지구수량산출서_소학1지구수량산출서_소학1지구수량산출서" xfId="14763" xr:uid="{00000000-0005-0000-0000-0000F20F0000}"/>
    <cellStyle name="_가양-화곡내역(일위대가)_가양-화곡내역(토형100M)_수량산출_5옹벽공_삼성천합류_소학1지구수량산출서_신복3지구수량산출서" xfId="14764" xr:uid="{00000000-0005-0000-0000-0000F30F0000}"/>
    <cellStyle name="_가양-화곡내역(일위대가)_가양-화곡내역(토형100M)_수량산출_5옹벽공_삼성천합류_신복3지구수량산출서" xfId="14765" xr:uid="{00000000-0005-0000-0000-0000F40F0000}"/>
    <cellStyle name="_가양-화곡내역(일위대가)_가양-화곡내역(토형100M)_수량산출_5옹벽공_삼성천합류_신복3지구수량산출서_신복3지구수량산출서" xfId="14766" xr:uid="{00000000-0005-0000-0000-0000F50F0000}"/>
    <cellStyle name="_가양-화곡내역(일위대가)_가양-화곡내역(토형100M)_수량산출_5옹벽공_소학1지구수량산출서" xfId="14767" xr:uid="{00000000-0005-0000-0000-0000F60F0000}"/>
    <cellStyle name="_가양-화곡내역(일위대가)_가양-화곡내역(토형100M)_수량산출_5옹벽공_소학1지구수량산출서_소학1지구수량산출서" xfId="14768" xr:uid="{00000000-0005-0000-0000-0000F70F0000}"/>
    <cellStyle name="_가양-화곡내역(일위대가)_가양-화곡내역(토형100M)_수량산출_5옹벽공_소학1지구수량산출서_소학1지구수량산출서_소학1지구수량산출서" xfId="14769" xr:uid="{00000000-0005-0000-0000-0000F80F0000}"/>
    <cellStyle name="_가양-화곡내역(일위대가)_가양-화곡내역(토형100M)_수량산출_5옹벽공_소학1지구수량산출서_소학1지구수량산출서_소학1지구수량산출서_소학1지구수량산출서" xfId="14770" xr:uid="{00000000-0005-0000-0000-0000F90F0000}"/>
    <cellStyle name="_가양-화곡내역(일위대가)_가양-화곡내역(토형100M)_수량산출_5옹벽공_소학1지구수량산출서_소학1지구수량산출서_소학1지구수량산출서_소학1지구수량산출서_소학1지구수량산출서" xfId="14771" xr:uid="{00000000-0005-0000-0000-0000FA0F0000}"/>
    <cellStyle name="_가양-화곡내역(일위대가)_가양-화곡내역(토형100M)_수량산출_5옹벽공_소학1지구수량산출서_소학1지구수량산출서_신복3지구수량산출서" xfId="14772" xr:uid="{00000000-0005-0000-0000-0000FB0F0000}"/>
    <cellStyle name="_가양-화곡내역(일위대가)_가양-화곡내역(토형100M)_수량산출_5옹벽공_소학1지구수량산출서_신복3지구수량산출서" xfId="14773" xr:uid="{00000000-0005-0000-0000-0000FC0F0000}"/>
    <cellStyle name="_가양-화곡내역(일위대가)_가양-화곡내역(토형100M)_수량산출_5옹벽공_소학1지구수량산출서_신복3지구수량산출서_신복3지구수량산출서" xfId="14774" xr:uid="{00000000-0005-0000-0000-0000FD0F0000}"/>
    <cellStyle name="_가양-화곡내역(일위대가)_가양-화곡내역(토형100M)_수량산출_5옹벽공_수량산출서" xfId="14775" xr:uid="{00000000-0005-0000-0000-0000FE0F0000}"/>
    <cellStyle name="_가양-화곡내역(일위대가)_가양-화곡내역(토형100M)_수량산출_5옹벽공_수량산출서(삼막천합류)" xfId="14776" xr:uid="{00000000-0005-0000-0000-0000FF0F0000}"/>
    <cellStyle name="_가양-화곡내역(일위대가)_가양-화곡내역(토형100M)_수량산출_5옹벽공_수량산출서(삼막천합류)_소학1지구수량산출서" xfId="14777" xr:uid="{00000000-0005-0000-0000-000000100000}"/>
    <cellStyle name="_가양-화곡내역(일위대가)_가양-화곡내역(토형100M)_수량산출_5옹벽공_수량산출서(삼막천합류)_소학1지구수량산출서_소학1지구수량산출서" xfId="14778" xr:uid="{00000000-0005-0000-0000-000001100000}"/>
    <cellStyle name="_가양-화곡내역(일위대가)_가양-화곡내역(토형100M)_수량산출_5옹벽공_수량산출서(삼막천합류)_소학1지구수량산출서_소학1지구수량산출서_소학1지구수량산출서" xfId="14779" xr:uid="{00000000-0005-0000-0000-000002100000}"/>
    <cellStyle name="_가양-화곡내역(일위대가)_가양-화곡내역(토형100M)_수량산출_5옹벽공_수량산출서(삼막천합류)_소학1지구수량산출서_소학1지구수량산출서_소학1지구수량산출서_소학1지구수량산출서" xfId="14780" xr:uid="{00000000-0005-0000-0000-000003100000}"/>
    <cellStyle name="_가양-화곡내역(일위대가)_가양-화곡내역(토형100M)_수량산출_5옹벽공_수량산출서(삼막천합류)_소학1지구수량산출서_신복3지구수량산출서" xfId="14781" xr:uid="{00000000-0005-0000-0000-000004100000}"/>
    <cellStyle name="_가양-화곡내역(일위대가)_가양-화곡내역(토형100M)_수량산출_5옹벽공_수량산출서(삼막천합류)_신복3지구수량산출서" xfId="14782" xr:uid="{00000000-0005-0000-0000-000005100000}"/>
    <cellStyle name="_가양-화곡내역(일위대가)_가양-화곡내역(토형100M)_수량산출_5옹벽공_수량산출서(삼막천합류)_신복3지구수량산출서_신복3지구수량산출서" xfId="14783" xr:uid="{00000000-0005-0000-0000-000006100000}"/>
    <cellStyle name="_가양-화곡내역(일위대가)_가양-화곡내역(토형100M)_수량산출_5옹벽공_수량산출서(삼성천합류)" xfId="14784" xr:uid="{00000000-0005-0000-0000-000007100000}"/>
    <cellStyle name="_가양-화곡내역(일위대가)_가양-화곡내역(토형100M)_수량산출_5옹벽공_수량산출서(삼성천합류)_소학1지구수량산출서" xfId="14785" xr:uid="{00000000-0005-0000-0000-000008100000}"/>
    <cellStyle name="_가양-화곡내역(일위대가)_가양-화곡내역(토형100M)_수량산출_5옹벽공_수량산출서(삼성천합류)_소학1지구수량산출서_소학1지구수량산출서" xfId="14786" xr:uid="{00000000-0005-0000-0000-000009100000}"/>
    <cellStyle name="_가양-화곡내역(일위대가)_가양-화곡내역(토형100M)_수량산출_5옹벽공_수량산출서(삼성천합류)_소학1지구수량산출서_소학1지구수량산출서_소학1지구수량산출서" xfId="14787" xr:uid="{00000000-0005-0000-0000-00000A100000}"/>
    <cellStyle name="_가양-화곡내역(일위대가)_가양-화곡내역(토형100M)_수량산출_5옹벽공_수량산출서(삼성천합류)_소학1지구수량산출서_소학1지구수량산출서_소학1지구수량산출서_소학1지구수량산출서" xfId="14788" xr:uid="{00000000-0005-0000-0000-00000B100000}"/>
    <cellStyle name="_가양-화곡내역(일위대가)_가양-화곡내역(토형100M)_수량산출_5옹벽공_수량산출서(삼성천합류)_소학1지구수량산출서_신복3지구수량산출서" xfId="14789" xr:uid="{00000000-0005-0000-0000-00000C100000}"/>
    <cellStyle name="_가양-화곡내역(일위대가)_가양-화곡내역(토형100M)_수량산출_5옹벽공_수량산출서(삼성천합류)_신복3지구수량산출서" xfId="14790" xr:uid="{00000000-0005-0000-0000-00000D100000}"/>
    <cellStyle name="_가양-화곡내역(일위대가)_가양-화곡내역(토형100M)_수량산출_5옹벽공_수량산출서(삼성천합류)_신복3지구수량산출서_신복3지구수량산출서" xfId="14791" xr:uid="{00000000-0005-0000-0000-00000E100000}"/>
    <cellStyle name="_가양-화곡내역(일위대가)_가양-화곡내역(토형100M)_수량산출_5옹벽공_수량산출서(안양5동계단)" xfId="14792" xr:uid="{00000000-0005-0000-0000-00000F100000}"/>
    <cellStyle name="_가양-화곡내역(일위대가)_가양-화곡내역(토형100M)_수량산출_5옹벽공_수량산출서(안양5동계단)_소학1지구수량산출서" xfId="14793" xr:uid="{00000000-0005-0000-0000-000010100000}"/>
    <cellStyle name="_가양-화곡내역(일위대가)_가양-화곡내역(토형100M)_수량산출_5옹벽공_수량산출서(안양5동계단)_소학1지구수량산출서_소학1지구수량산출서" xfId="14794" xr:uid="{00000000-0005-0000-0000-000011100000}"/>
    <cellStyle name="_가양-화곡내역(일위대가)_가양-화곡내역(토형100M)_수량산출_5옹벽공_수량산출서(안양5동계단)_소학1지구수량산출서_소학1지구수량산출서_소학1지구수량산출서" xfId="14795" xr:uid="{00000000-0005-0000-0000-000012100000}"/>
    <cellStyle name="_가양-화곡내역(일위대가)_가양-화곡내역(토형100M)_수량산출_5옹벽공_수량산출서(안양5동계단)_소학1지구수량산출서_소학1지구수량산출서_소학1지구수량산출서_소학1지구수량산출서" xfId="14796" xr:uid="{00000000-0005-0000-0000-000013100000}"/>
    <cellStyle name="_가양-화곡내역(일위대가)_가양-화곡내역(토형100M)_수량산출_5옹벽공_수량산출서(안양5동계단)_소학1지구수량산출서_신복3지구수량산출서" xfId="14797" xr:uid="{00000000-0005-0000-0000-000014100000}"/>
    <cellStyle name="_가양-화곡내역(일위대가)_가양-화곡내역(토형100M)_수량산출_5옹벽공_수량산출서(안양5동계단)_신복3지구수량산출서" xfId="14798" xr:uid="{00000000-0005-0000-0000-000015100000}"/>
    <cellStyle name="_가양-화곡내역(일위대가)_가양-화곡내역(토형100M)_수량산출_5옹벽공_수량산출서(안양5동계단)_신복3지구수량산출서_신복3지구수량산출서" xfId="14799" xr:uid="{00000000-0005-0000-0000-000016100000}"/>
    <cellStyle name="_가양-화곡내역(일위대가)_가양-화곡내역(토형100M)_수량산출_5옹벽공_수량산출서_소학1지구수량산출서" xfId="14800" xr:uid="{00000000-0005-0000-0000-000017100000}"/>
    <cellStyle name="_가양-화곡내역(일위대가)_가양-화곡내역(토형100M)_수량산출_5옹벽공_수량산출서_소학1지구수량산출서_소학1지구수량산출서" xfId="14801" xr:uid="{00000000-0005-0000-0000-000018100000}"/>
    <cellStyle name="_가양-화곡내역(일위대가)_가양-화곡내역(토형100M)_수량산출_5옹벽공_수량산출서_소학1지구수량산출서_소학1지구수량산출서_소학1지구수량산출서" xfId="14802" xr:uid="{00000000-0005-0000-0000-000019100000}"/>
    <cellStyle name="_가양-화곡내역(일위대가)_가양-화곡내역(토형100M)_수량산출_5옹벽공_수량산출서_소학1지구수량산출서_소학1지구수량산출서_소학1지구수량산출서_소학1지구수량산출서" xfId="14803" xr:uid="{00000000-0005-0000-0000-00001A100000}"/>
    <cellStyle name="_가양-화곡내역(일위대가)_가양-화곡내역(토형100M)_수량산출_5옹벽공_수량산출서_소학1지구수량산출서_신복3지구수량산출서" xfId="14804" xr:uid="{00000000-0005-0000-0000-00001B100000}"/>
    <cellStyle name="_가양-화곡내역(일위대가)_가양-화곡내역(토형100M)_수량산출_5옹벽공_수량산출서_신복3지구수량산출서" xfId="14805" xr:uid="{00000000-0005-0000-0000-00001C100000}"/>
    <cellStyle name="_가양-화곡내역(일위대가)_가양-화곡내역(토형100M)_수량산출_5옹벽공_수량산출서_신복3지구수량산출서_신복3지구수량산출서" xfId="14806" xr:uid="{00000000-0005-0000-0000-00001D100000}"/>
    <cellStyle name="_가양-화곡내역(일위대가)_가양-화곡내역(토형100M)_수량산출_5옹벽공_신복3지구수량산출서" xfId="14807" xr:uid="{00000000-0005-0000-0000-00001E100000}"/>
    <cellStyle name="_가양-화곡내역(일위대가)_가양-화곡내역(토형100M)_수량산출_삼막천합류" xfId="14808" xr:uid="{00000000-0005-0000-0000-00001F100000}"/>
    <cellStyle name="_가양-화곡내역(일위대가)_가양-화곡내역(토형100M)_수량산출_삼막천합류_소학1지구수량산출서" xfId="14809" xr:uid="{00000000-0005-0000-0000-000020100000}"/>
    <cellStyle name="_가양-화곡내역(일위대가)_가양-화곡내역(토형100M)_수량산출_삼막천합류_소학1지구수량산출서_소학1지구수량산출서" xfId="14810" xr:uid="{00000000-0005-0000-0000-000021100000}"/>
    <cellStyle name="_가양-화곡내역(일위대가)_가양-화곡내역(토형100M)_수량산출_삼막천합류_소학1지구수량산출서_소학1지구수량산출서_소학1지구수량산출서" xfId="14811" xr:uid="{00000000-0005-0000-0000-000022100000}"/>
    <cellStyle name="_가양-화곡내역(일위대가)_가양-화곡내역(토형100M)_수량산출_삼막천합류_소학1지구수량산출서_소학1지구수량산출서_소학1지구수량산출서_소학1지구수량산출서" xfId="14812" xr:uid="{00000000-0005-0000-0000-000023100000}"/>
    <cellStyle name="_가양-화곡내역(일위대가)_가양-화곡내역(토형100M)_수량산출_삼막천합류_소학1지구수량산출서_신복3지구수량산출서" xfId="14813" xr:uid="{00000000-0005-0000-0000-000024100000}"/>
    <cellStyle name="_가양-화곡내역(일위대가)_가양-화곡내역(토형100M)_수량산출_삼막천합류_신복3지구수량산출서" xfId="14814" xr:uid="{00000000-0005-0000-0000-000025100000}"/>
    <cellStyle name="_가양-화곡내역(일위대가)_가양-화곡내역(토형100M)_수량산출_삼막천합류_신복3지구수량산출서_신복3지구수량산출서" xfId="14815" xr:uid="{00000000-0005-0000-0000-000026100000}"/>
    <cellStyle name="_가양-화곡내역(일위대가)_가양-화곡내역(토형100M)_수량산출_삼성천합류" xfId="14816" xr:uid="{00000000-0005-0000-0000-000027100000}"/>
    <cellStyle name="_가양-화곡내역(일위대가)_가양-화곡내역(토형100M)_수량산출_삼성천합류_소학1지구수량산출서" xfId="14817" xr:uid="{00000000-0005-0000-0000-000028100000}"/>
    <cellStyle name="_가양-화곡내역(일위대가)_가양-화곡내역(토형100M)_수량산출_삼성천합류_소학1지구수량산출서_소학1지구수량산출서" xfId="14818" xr:uid="{00000000-0005-0000-0000-000029100000}"/>
    <cellStyle name="_가양-화곡내역(일위대가)_가양-화곡내역(토형100M)_수량산출_삼성천합류_소학1지구수량산출서_소학1지구수량산출서_소학1지구수량산출서" xfId="14819" xr:uid="{00000000-0005-0000-0000-00002A100000}"/>
    <cellStyle name="_가양-화곡내역(일위대가)_가양-화곡내역(토형100M)_수량산출_삼성천합류_소학1지구수량산출서_소학1지구수량산출서_소학1지구수량산출서_소학1지구수량산출서" xfId="14820" xr:uid="{00000000-0005-0000-0000-00002B100000}"/>
    <cellStyle name="_가양-화곡내역(일위대가)_가양-화곡내역(토형100M)_수량산출_삼성천합류_소학1지구수량산출서_신복3지구수량산출서" xfId="14821" xr:uid="{00000000-0005-0000-0000-00002C100000}"/>
    <cellStyle name="_가양-화곡내역(일위대가)_가양-화곡내역(토형100M)_수량산출_삼성천합류_신복3지구수량산출서" xfId="14822" xr:uid="{00000000-0005-0000-0000-00002D100000}"/>
    <cellStyle name="_가양-화곡내역(일위대가)_가양-화곡내역(토형100M)_수량산출_삼성천합류_신복3지구수량산출서_신복3지구수량산출서" xfId="14823" xr:uid="{00000000-0005-0000-0000-00002E100000}"/>
    <cellStyle name="_가양-화곡내역(일위대가)_가양-화곡내역(토형100M)_수량산출_소학1지구수량산출서" xfId="14824" xr:uid="{00000000-0005-0000-0000-00002F100000}"/>
    <cellStyle name="_가양-화곡내역(일위대가)_가양-화곡내역(토형100M)_수량산출_소학1지구수량산출서_소학1지구수량산출서" xfId="14825" xr:uid="{00000000-0005-0000-0000-000030100000}"/>
    <cellStyle name="_가양-화곡내역(일위대가)_가양-화곡내역(토형100M)_수량산출_소학1지구수량산출서_소학1지구수량산출서_소학1지구수량산출서" xfId="14826" xr:uid="{00000000-0005-0000-0000-000031100000}"/>
    <cellStyle name="_가양-화곡내역(일위대가)_가양-화곡내역(토형100M)_수량산출_소학1지구수량산출서_소학1지구수량산출서_소학1지구수량산출서_소학1지구수량산출서" xfId="14827" xr:uid="{00000000-0005-0000-0000-000032100000}"/>
    <cellStyle name="_가양-화곡내역(일위대가)_가양-화곡내역(토형100M)_수량산출_소학1지구수량산출서_소학1지구수량산출서_소학1지구수량산출서_소학1지구수량산출서_소학1지구수량산출서" xfId="14828" xr:uid="{00000000-0005-0000-0000-000033100000}"/>
    <cellStyle name="_가양-화곡내역(일위대가)_가양-화곡내역(토형100M)_수량산출_소학1지구수량산출서_소학1지구수량산출서_신복3지구수량산출서" xfId="14829" xr:uid="{00000000-0005-0000-0000-000034100000}"/>
    <cellStyle name="_가양-화곡내역(일위대가)_가양-화곡내역(토형100M)_수량산출_소학1지구수량산출서_신복3지구수량산출서" xfId="14830" xr:uid="{00000000-0005-0000-0000-000035100000}"/>
    <cellStyle name="_가양-화곡내역(일위대가)_가양-화곡내역(토형100M)_수량산출_소학1지구수량산출서_신복3지구수량산출서_신복3지구수량산출서" xfId="14831" xr:uid="{00000000-0005-0000-0000-000036100000}"/>
    <cellStyle name="_가양-화곡내역(일위대가)_가양-화곡내역(토형100M)_수량산출_수량산출서" xfId="14832" xr:uid="{00000000-0005-0000-0000-000037100000}"/>
    <cellStyle name="_가양-화곡내역(일위대가)_가양-화곡내역(토형100M)_수량산출_수량산출서(삼막천합류)" xfId="14833" xr:uid="{00000000-0005-0000-0000-000038100000}"/>
    <cellStyle name="_가양-화곡내역(일위대가)_가양-화곡내역(토형100M)_수량산출_수량산출서(삼막천합류)_소학1지구수량산출서" xfId="14834" xr:uid="{00000000-0005-0000-0000-000039100000}"/>
    <cellStyle name="_가양-화곡내역(일위대가)_가양-화곡내역(토형100M)_수량산출_수량산출서(삼막천합류)_소학1지구수량산출서_소학1지구수량산출서" xfId="14835" xr:uid="{00000000-0005-0000-0000-00003A100000}"/>
    <cellStyle name="_가양-화곡내역(일위대가)_가양-화곡내역(토형100M)_수량산출_수량산출서(삼막천합류)_소학1지구수량산출서_소학1지구수량산출서_소학1지구수량산출서" xfId="14836" xr:uid="{00000000-0005-0000-0000-00003B100000}"/>
    <cellStyle name="_가양-화곡내역(일위대가)_가양-화곡내역(토형100M)_수량산출_수량산출서(삼막천합류)_소학1지구수량산출서_소학1지구수량산출서_소학1지구수량산출서_소학1지구수량산출서" xfId="14837" xr:uid="{00000000-0005-0000-0000-00003C100000}"/>
    <cellStyle name="_가양-화곡내역(일위대가)_가양-화곡내역(토형100M)_수량산출_수량산출서(삼막천합류)_소학1지구수량산출서_신복3지구수량산출서" xfId="14838" xr:uid="{00000000-0005-0000-0000-00003D100000}"/>
    <cellStyle name="_가양-화곡내역(일위대가)_가양-화곡내역(토형100M)_수량산출_수량산출서(삼막천합류)_신복3지구수량산출서" xfId="14839" xr:uid="{00000000-0005-0000-0000-00003E100000}"/>
    <cellStyle name="_가양-화곡내역(일위대가)_가양-화곡내역(토형100M)_수량산출_수량산출서(삼막천합류)_신복3지구수량산출서_신복3지구수량산출서" xfId="14840" xr:uid="{00000000-0005-0000-0000-00003F100000}"/>
    <cellStyle name="_가양-화곡내역(일위대가)_가양-화곡내역(토형100M)_수량산출_수량산출서(삼성천합류)" xfId="14841" xr:uid="{00000000-0005-0000-0000-000040100000}"/>
    <cellStyle name="_가양-화곡내역(일위대가)_가양-화곡내역(토형100M)_수량산출_수량산출서(삼성천합류)_소학1지구수량산출서" xfId="14842" xr:uid="{00000000-0005-0000-0000-000041100000}"/>
    <cellStyle name="_가양-화곡내역(일위대가)_가양-화곡내역(토형100M)_수량산출_수량산출서(삼성천합류)_소학1지구수량산출서_소학1지구수량산출서" xfId="14843" xr:uid="{00000000-0005-0000-0000-000042100000}"/>
    <cellStyle name="_가양-화곡내역(일위대가)_가양-화곡내역(토형100M)_수량산출_수량산출서(삼성천합류)_소학1지구수량산출서_소학1지구수량산출서_소학1지구수량산출서" xfId="14844" xr:uid="{00000000-0005-0000-0000-000043100000}"/>
    <cellStyle name="_가양-화곡내역(일위대가)_가양-화곡내역(토형100M)_수량산출_수량산출서(삼성천합류)_소학1지구수량산출서_소학1지구수량산출서_소학1지구수량산출서_소학1지구수량산출서" xfId="14845" xr:uid="{00000000-0005-0000-0000-000044100000}"/>
    <cellStyle name="_가양-화곡내역(일위대가)_가양-화곡내역(토형100M)_수량산출_수량산출서(삼성천합류)_소학1지구수량산출서_신복3지구수량산출서" xfId="14846" xr:uid="{00000000-0005-0000-0000-000045100000}"/>
    <cellStyle name="_가양-화곡내역(일위대가)_가양-화곡내역(토형100M)_수량산출_수량산출서(삼성천합류)_신복3지구수량산출서" xfId="14847" xr:uid="{00000000-0005-0000-0000-000046100000}"/>
    <cellStyle name="_가양-화곡내역(일위대가)_가양-화곡내역(토형100M)_수량산출_수량산출서(삼성천합류)_신복3지구수량산출서_신복3지구수량산출서" xfId="14848" xr:uid="{00000000-0005-0000-0000-000047100000}"/>
    <cellStyle name="_가양-화곡내역(일위대가)_가양-화곡내역(토형100M)_수량산출_수량산출서(안양5동계단)" xfId="14849" xr:uid="{00000000-0005-0000-0000-000048100000}"/>
    <cellStyle name="_가양-화곡내역(일위대가)_가양-화곡내역(토형100M)_수량산출_수량산출서(안양5동계단)_소학1지구수량산출서" xfId="14850" xr:uid="{00000000-0005-0000-0000-000049100000}"/>
    <cellStyle name="_가양-화곡내역(일위대가)_가양-화곡내역(토형100M)_수량산출_수량산출서(안양5동계단)_소학1지구수량산출서_소학1지구수량산출서" xfId="14851" xr:uid="{00000000-0005-0000-0000-00004A100000}"/>
    <cellStyle name="_가양-화곡내역(일위대가)_가양-화곡내역(토형100M)_수량산출_수량산출서(안양5동계단)_소학1지구수량산출서_소학1지구수량산출서_소학1지구수량산출서" xfId="14852" xr:uid="{00000000-0005-0000-0000-00004B100000}"/>
    <cellStyle name="_가양-화곡내역(일위대가)_가양-화곡내역(토형100M)_수량산출_수량산출서(안양5동계단)_소학1지구수량산출서_소학1지구수량산출서_소학1지구수량산출서_소학1지구수량산출서" xfId="14853" xr:uid="{00000000-0005-0000-0000-00004C100000}"/>
    <cellStyle name="_가양-화곡내역(일위대가)_가양-화곡내역(토형100M)_수량산출_수량산출서(안양5동계단)_소학1지구수량산출서_신복3지구수량산출서" xfId="14854" xr:uid="{00000000-0005-0000-0000-00004D100000}"/>
    <cellStyle name="_가양-화곡내역(일위대가)_가양-화곡내역(토형100M)_수량산출_수량산출서(안양5동계단)_신복3지구수량산출서" xfId="14855" xr:uid="{00000000-0005-0000-0000-00004E100000}"/>
    <cellStyle name="_가양-화곡내역(일위대가)_가양-화곡내역(토형100M)_수량산출_수량산출서(안양5동계단)_신복3지구수량산출서_신복3지구수량산출서" xfId="14856" xr:uid="{00000000-0005-0000-0000-00004F100000}"/>
    <cellStyle name="_가양-화곡내역(일위대가)_가양-화곡내역(토형100M)_수량산출_수량산출서_소학1지구수량산출서" xfId="14857" xr:uid="{00000000-0005-0000-0000-000050100000}"/>
    <cellStyle name="_가양-화곡내역(일위대가)_가양-화곡내역(토형100M)_수량산출_수량산출서_소학1지구수량산출서_소학1지구수량산출서" xfId="14858" xr:uid="{00000000-0005-0000-0000-000051100000}"/>
    <cellStyle name="_가양-화곡내역(일위대가)_가양-화곡내역(토형100M)_수량산출_수량산출서_소학1지구수량산출서_소학1지구수량산출서_소학1지구수량산출서" xfId="14859" xr:uid="{00000000-0005-0000-0000-000052100000}"/>
    <cellStyle name="_가양-화곡내역(일위대가)_가양-화곡내역(토형100M)_수량산출_수량산출서_소학1지구수량산출서_소학1지구수량산출서_소학1지구수량산출서_소학1지구수량산출서" xfId="14860" xr:uid="{00000000-0005-0000-0000-000053100000}"/>
    <cellStyle name="_가양-화곡내역(일위대가)_가양-화곡내역(토형100M)_수량산출_수량산출서_소학1지구수량산출서_신복3지구수량산출서" xfId="14861" xr:uid="{00000000-0005-0000-0000-000054100000}"/>
    <cellStyle name="_가양-화곡내역(일위대가)_가양-화곡내역(토형100M)_수량산출_수량산출서_신복3지구수량산출서" xfId="14862" xr:uid="{00000000-0005-0000-0000-000055100000}"/>
    <cellStyle name="_가양-화곡내역(일위대가)_가양-화곡내역(토형100M)_수량산출_수량산출서_신복3지구수량산출서_신복3지구수량산출서" xfId="14863" xr:uid="{00000000-0005-0000-0000-000056100000}"/>
    <cellStyle name="_가양-화곡내역(일위대가)_가양-화곡내역(토형100M)_수량산출_신복3지구수량산출서" xfId="14864" xr:uid="{00000000-0005-0000-0000-000057100000}"/>
    <cellStyle name="_가양-화곡내역(일위대가)_가양-화곡내역(토형100M)_수량산출_옹벽공" xfId="14865" xr:uid="{00000000-0005-0000-0000-000058100000}"/>
    <cellStyle name="_가양-화곡내역(일위대가)_가양-화곡내역(토형100M)_수량산출_옹벽공_2합류지점수량_0306" xfId="14866" xr:uid="{00000000-0005-0000-0000-000059100000}"/>
    <cellStyle name="_가양-화곡내역(일위대가)_가양-화곡내역(토형100M)_수량산출_옹벽공_2합류지점수량_0306_소학1지구수량산출서" xfId="14867" xr:uid="{00000000-0005-0000-0000-00005A100000}"/>
    <cellStyle name="_가양-화곡내역(일위대가)_가양-화곡내역(토형100M)_수량산출_옹벽공_2합류지점수량_0306_소학1지구수량산출서_소학1지구수량산출서" xfId="14868" xr:uid="{00000000-0005-0000-0000-00005B100000}"/>
    <cellStyle name="_가양-화곡내역(일위대가)_가양-화곡내역(토형100M)_수량산출_옹벽공_2합류지점수량_0306_소학1지구수량산출서_소학1지구수량산출서_소학1지구수량산출서" xfId="14869" xr:uid="{00000000-0005-0000-0000-00005C100000}"/>
    <cellStyle name="_가양-화곡내역(일위대가)_가양-화곡내역(토형100M)_수량산출_옹벽공_2합류지점수량_0306_소학1지구수량산출서_소학1지구수량산출서_소학1지구수량산출서_소학1지구수량산출서" xfId="14870" xr:uid="{00000000-0005-0000-0000-00005D100000}"/>
    <cellStyle name="_가양-화곡내역(일위대가)_가양-화곡내역(토형100M)_수량산출_옹벽공_2합류지점수량_0306_소학1지구수량산출서_신복3지구수량산출서" xfId="14871" xr:uid="{00000000-0005-0000-0000-00005E100000}"/>
    <cellStyle name="_가양-화곡내역(일위대가)_가양-화곡내역(토형100M)_수량산출_옹벽공_2합류지점수량_0306_신복3지구수량산출서" xfId="14872" xr:uid="{00000000-0005-0000-0000-00005F100000}"/>
    <cellStyle name="_가양-화곡내역(일위대가)_가양-화곡내역(토형100M)_수량산출_옹벽공_2합류지점수량_0306_신복3지구수량산출서_신복3지구수량산출서" xfId="14873" xr:uid="{00000000-0005-0000-0000-000060100000}"/>
    <cellStyle name="_가양-화곡내역(일위대가)_가양-화곡내역(토형100M)_수량산출_옹벽공_삼막천합류" xfId="14874" xr:uid="{00000000-0005-0000-0000-000061100000}"/>
    <cellStyle name="_가양-화곡내역(일위대가)_가양-화곡내역(토형100M)_수량산출_옹벽공_삼막천합류_소학1지구수량산출서" xfId="14875" xr:uid="{00000000-0005-0000-0000-000062100000}"/>
    <cellStyle name="_가양-화곡내역(일위대가)_가양-화곡내역(토형100M)_수량산출_옹벽공_삼막천합류_소학1지구수량산출서_소학1지구수량산출서" xfId="14876" xr:uid="{00000000-0005-0000-0000-000063100000}"/>
    <cellStyle name="_가양-화곡내역(일위대가)_가양-화곡내역(토형100M)_수량산출_옹벽공_삼막천합류_소학1지구수량산출서_소학1지구수량산출서_소학1지구수량산출서" xfId="14877" xr:uid="{00000000-0005-0000-0000-000064100000}"/>
    <cellStyle name="_가양-화곡내역(일위대가)_가양-화곡내역(토형100M)_수량산출_옹벽공_삼막천합류_소학1지구수량산출서_소학1지구수량산출서_소학1지구수량산출서_소학1지구수량산출서" xfId="14878" xr:uid="{00000000-0005-0000-0000-000065100000}"/>
    <cellStyle name="_가양-화곡내역(일위대가)_가양-화곡내역(토형100M)_수량산출_옹벽공_삼막천합류_소학1지구수량산출서_신복3지구수량산출서" xfId="14879" xr:uid="{00000000-0005-0000-0000-000066100000}"/>
    <cellStyle name="_가양-화곡내역(일위대가)_가양-화곡내역(토형100M)_수량산출_옹벽공_삼막천합류_신복3지구수량산출서" xfId="14880" xr:uid="{00000000-0005-0000-0000-000067100000}"/>
    <cellStyle name="_가양-화곡내역(일위대가)_가양-화곡내역(토형100M)_수량산출_옹벽공_삼막천합류_신복3지구수량산출서_신복3지구수량산출서" xfId="14881" xr:uid="{00000000-0005-0000-0000-000068100000}"/>
    <cellStyle name="_가양-화곡내역(일위대가)_가양-화곡내역(토형100M)_수량산출_옹벽공_삼성천합류" xfId="14882" xr:uid="{00000000-0005-0000-0000-000069100000}"/>
    <cellStyle name="_가양-화곡내역(일위대가)_가양-화곡내역(토형100M)_수량산출_옹벽공_삼성천합류_소학1지구수량산출서" xfId="14883" xr:uid="{00000000-0005-0000-0000-00006A100000}"/>
    <cellStyle name="_가양-화곡내역(일위대가)_가양-화곡내역(토형100M)_수량산출_옹벽공_삼성천합류_소학1지구수량산출서_소학1지구수량산출서" xfId="14884" xr:uid="{00000000-0005-0000-0000-00006B100000}"/>
    <cellStyle name="_가양-화곡내역(일위대가)_가양-화곡내역(토형100M)_수량산출_옹벽공_삼성천합류_소학1지구수량산출서_소학1지구수량산출서_소학1지구수량산출서" xfId="14885" xr:uid="{00000000-0005-0000-0000-00006C100000}"/>
    <cellStyle name="_가양-화곡내역(일위대가)_가양-화곡내역(토형100M)_수량산출_옹벽공_삼성천합류_소학1지구수량산출서_소학1지구수량산출서_소학1지구수량산출서_소학1지구수량산출서" xfId="14886" xr:uid="{00000000-0005-0000-0000-00006D100000}"/>
    <cellStyle name="_가양-화곡내역(일위대가)_가양-화곡내역(토형100M)_수량산출_옹벽공_삼성천합류_소학1지구수량산출서_신복3지구수량산출서" xfId="14887" xr:uid="{00000000-0005-0000-0000-00006E100000}"/>
    <cellStyle name="_가양-화곡내역(일위대가)_가양-화곡내역(토형100M)_수량산출_옹벽공_삼성천합류_신복3지구수량산출서" xfId="14888" xr:uid="{00000000-0005-0000-0000-00006F100000}"/>
    <cellStyle name="_가양-화곡내역(일위대가)_가양-화곡내역(토형100M)_수량산출_옹벽공_삼성천합류_신복3지구수량산출서_신복3지구수량산출서" xfId="14889" xr:uid="{00000000-0005-0000-0000-000070100000}"/>
    <cellStyle name="_가양-화곡내역(일위대가)_가양-화곡내역(토형100M)_수량산출_옹벽공_소학1지구수량산출서" xfId="14890" xr:uid="{00000000-0005-0000-0000-000071100000}"/>
    <cellStyle name="_가양-화곡내역(일위대가)_가양-화곡내역(토형100M)_수량산출_옹벽공_소학1지구수량산출서_소학1지구수량산출서" xfId="14891" xr:uid="{00000000-0005-0000-0000-000072100000}"/>
    <cellStyle name="_가양-화곡내역(일위대가)_가양-화곡내역(토형100M)_수량산출_옹벽공_소학1지구수량산출서_소학1지구수량산출서_소학1지구수량산출서" xfId="14892" xr:uid="{00000000-0005-0000-0000-000073100000}"/>
    <cellStyle name="_가양-화곡내역(일위대가)_가양-화곡내역(토형100M)_수량산출_옹벽공_소학1지구수량산출서_소학1지구수량산출서_소학1지구수량산출서_소학1지구수량산출서" xfId="14893" xr:uid="{00000000-0005-0000-0000-000074100000}"/>
    <cellStyle name="_가양-화곡내역(일위대가)_가양-화곡내역(토형100M)_수량산출_옹벽공_소학1지구수량산출서_소학1지구수량산출서_소학1지구수량산출서_소학1지구수량산출서_소학1지구수량산출서" xfId="14894" xr:uid="{00000000-0005-0000-0000-000075100000}"/>
    <cellStyle name="_가양-화곡내역(일위대가)_가양-화곡내역(토형100M)_수량산출_옹벽공_소학1지구수량산출서_소학1지구수량산출서_신복3지구수량산출서" xfId="14895" xr:uid="{00000000-0005-0000-0000-000076100000}"/>
    <cellStyle name="_가양-화곡내역(일위대가)_가양-화곡내역(토형100M)_수량산출_옹벽공_소학1지구수량산출서_신복3지구수량산출서" xfId="14896" xr:uid="{00000000-0005-0000-0000-000077100000}"/>
    <cellStyle name="_가양-화곡내역(일위대가)_가양-화곡내역(토형100M)_수량산출_옹벽공_소학1지구수량산출서_신복3지구수량산출서_신복3지구수량산출서" xfId="14897" xr:uid="{00000000-0005-0000-0000-000078100000}"/>
    <cellStyle name="_가양-화곡내역(일위대가)_가양-화곡내역(토형100M)_수량산출_옹벽공_수량산출서" xfId="14898" xr:uid="{00000000-0005-0000-0000-000079100000}"/>
    <cellStyle name="_가양-화곡내역(일위대가)_가양-화곡내역(토형100M)_수량산출_옹벽공_수량산출서(삼막천합류)" xfId="14899" xr:uid="{00000000-0005-0000-0000-00007A100000}"/>
    <cellStyle name="_가양-화곡내역(일위대가)_가양-화곡내역(토형100M)_수량산출_옹벽공_수량산출서(삼막천합류)_소학1지구수량산출서" xfId="14900" xr:uid="{00000000-0005-0000-0000-00007B100000}"/>
    <cellStyle name="_가양-화곡내역(일위대가)_가양-화곡내역(토형100M)_수량산출_옹벽공_수량산출서(삼막천합류)_소학1지구수량산출서_소학1지구수량산출서" xfId="14901" xr:uid="{00000000-0005-0000-0000-00007C100000}"/>
    <cellStyle name="_가양-화곡내역(일위대가)_가양-화곡내역(토형100M)_수량산출_옹벽공_수량산출서(삼막천합류)_소학1지구수량산출서_소학1지구수량산출서_소학1지구수량산출서" xfId="14902" xr:uid="{00000000-0005-0000-0000-00007D100000}"/>
    <cellStyle name="_가양-화곡내역(일위대가)_가양-화곡내역(토형100M)_수량산출_옹벽공_수량산출서(삼막천합류)_소학1지구수량산출서_소학1지구수량산출서_소학1지구수량산출서_소학1지구수량산출서" xfId="14903" xr:uid="{00000000-0005-0000-0000-00007E100000}"/>
    <cellStyle name="_가양-화곡내역(일위대가)_가양-화곡내역(토형100M)_수량산출_옹벽공_수량산출서(삼막천합류)_소학1지구수량산출서_신복3지구수량산출서" xfId="14904" xr:uid="{00000000-0005-0000-0000-00007F100000}"/>
    <cellStyle name="_가양-화곡내역(일위대가)_가양-화곡내역(토형100M)_수량산출_옹벽공_수량산출서(삼막천합류)_신복3지구수량산출서" xfId="14905" xr:uid="{00000000-0005-0000-0000-000080100000}"/>
    <cellStyle name="_가양-화곡내역(일위대가)_가양-화곡내역(토형100M)_수량산출_옹벽공_수량산출서(삼막천합류)_신복3지구수량산출서_신복3지구수량산출서" xfId="14906" xr:uid="{00000000-0005-0000-0000-000081100000}"/>
    <cellStyle name="_가양-화곡내역(일위대가)_가양-화곡내역(토형100M)_수량산출_옹벽공_수량산출서(삼성천합류)" xfId="14907" xr:uid="{00000000-0005-0000-0000-000082100000}"/>
    <cellStyle name="_가양-화곡내역(일위대가)_가양-화곡내역(토형100M)_수량산출_옹벽공_수량산출서(삼성천합류)_소학1지구수량산출서" xfId="14908" xr:uid="{00000000-0005-0000-0000-000083100000}"/>
    <cellStyle name="_가양-화곡내역(일위대가)_가양-화곡내역(토형100M)_수량산출_옹벽공_수량산출서(삼성천합류)_소학1지구수량산출서_소학1지구수량산출서" xfId="14909" xr:uid="{00000000-0005-0000-0000-000084100000}"/>
    <cellStyle name="_가양-화곡내역(일위대가)_가양-화곡내역(토형100M)_수량산출_옹벽공_수량산출서(삼성천합류)_소학1지구수량산출서_소학1지구수량산출서_소학1지구수량산출서" xfId="14910" xr:uid="{00000000-0005-0000-0000-000085100000}"/>
    <cellStyle name="_가양-화곡내역(일위대가)_가양-화곡내역(토형100M)_수량산출_옹벽공_수량산출서(삼성천합류)_소학1지구수량산출서_소학1지구수량산출서_소학1지구수량산출서_소학1지구수량산출서" xfId="14911" xr:uid="{00000000-0005-0000-0000-000086100000}"/>
    <cellStyle name="_가양-화곡내역(일위대가)_가양-화곡내역(토형100M)_수량산출_옹벽공_수량산출서(삼성천합류)_소학1지구수량산출서_신복3지구수량산출서" xfId="14912" xr:uid="{00000000-0005-0000-0000-000087100000}"/>
    <cellStyle name="_가양-화곡내역(일위대가)_가양-화곡내역(토형100M)_수량산출_옹벽공_수량산출서(삼성천합류)_신복3지구수량산출서" xfId="14913" xr:uid="{00000000-0005-0000-0000-000088100000}"/>
    <cellStyle name="_가양-화곡내역(일위대가)_가양-화곡내역(토형100M)_수량산출_옹벽공_수량산출서(삼성천합류)_신복3지구수량산출서_신복3지구수량산출서" xfId="14914" xr:uid="{00000000-0005-0000-0000-000089100000}"/>
    <cellStyle name="_가양-화곡내역(일위대가)_가양-화곡내역(토형100M)_수량산출_옹벽공_수량산출서(안양5동계단)" xfId="14915" xr:uid="{00000000-0005-0000-0000-00008A100000}"/>
    <cellStyle name="_가양-화곡내역(일위대가)_가양-화곡내역(토형100M)_수량산출_옹벽공_수량산출서(안양5동계단)_소학1지구수량산출서" xfId="14916" xr:uid="{00000000-0005-0000-0000-00008B100000}"/>
    <cellStyle name="_가양-화곡내역(일위대가)_가양-화곡내역(토형100M)_수량산출_옹벽공_수량산출서(안양5동계단)_소학1지구수량산출서_소학1지구수량산출서" xfId="14917" xr:uid="{00000000-0005-0000-0000-00008C100000}"/>
    <cellStyle name="_가양-화곡내역(일위대가)_가양-화곡내역(토형100M)_수량산출_옹벽공_수량산출서(안양5동계단)_소학1지구수량산출서_소학1지구수량산출서_소학1지구수량산출서" xfId="14918" xr:uid="{00000000-0005-0000-0000-00008D100000}"/>
    <cellStyle name="_가양-화곡내역(일위대가)_가양-화곡내역(토형100M)_수량산출_옹벽공_수량산출서(안양5동계단)_소학1지구수량산출서_소학1지구수량산출서_소학1지구수량산출서_소학1지구수량산출서" xfId="14919" xr:uid="{00000000-0005-0000-0000-00008E100000}"/>
    <cellStyle name="_가양-화곡내역(일위대가)_가양-화곡내역(토형100M)_수량산출_옹벽공_수량산출서(안양5동계단)_소학1지구수량산출서_신복3지구수량산출서" xfId="14920" xr:uid="{00000000-0005-0000-0000-00008F100000}"/>
    <cellStyle name="_가양-화곡내역(일위대가)_가양-화곡내역(토형100M)_수량산출_옹벽공_수량산출서(안양5동계단)_신복3지구수량산출서" xfId="14921" xr:uid="{00000000-0005-0000-0000-000090100000}"/>
    <cellStyle name="_가양-화곡내역(일위대가)_가양-화곡내역(토형100M)_수량산출_옹벽공_수량산출서(안양5동계단)_신복3지구수량산출서_신복3지구수량산출서" xfId="14922" xr:uid="{00000000-0005-0000-0000-000091100000}"/>
    <cellStyle name="_가양-화곡내역(일위대가)_가양-화곡내역(토형100M)_수량산출_옹벽공_수량산출서_소학1지구수량산출서" xfId="14923" xr:uid="{00000000-0005-0000-0000-000092100000}"/>
    <cellStyle name="_가양-화곡내역(일위대가)_가양-화곡내역(토형100M)_수량산출_옹벽공_수량산출서_소학1지구수량산출서_소학1지구수량산출서" xfId="14924" xr:uid="{00000000-0005-0000-0000-000093100000}"/>
    <cellStyle name="_가양-화곡내역(일위대가)_가양-화곡내역(토형100M)_수량산출_옹벽공_수량산출서_소학1지구수량산출서_소학1지구수량산출서_소학1지구수량산출서" xfId="14925" xr:uid="{00000000-0005-0000-0000-000094100000}"/>
    <cellStyle name="_가양-화곡내역(일위대가)_가양-화곡내역(토형100M)_수량산출_옹벽공_수량산출서_소학1지구수량산출서_소학1지구수량산출서_소학1지구수량산출서_소학1지구수량산출서" xfId="14926" xr:uid="{00000000-0005-0000-0000-000095100000}"/>
    <cellStyle name="_가양-화곡내역(일위대가)_가양-화곡내역(토형100M)_수량산출_옹벽공_수량산출서_소학1지구수량산출서_신복3지구수량산출서" xfId="14927" xr:uid="{00000000-0005-0000-0000-000096100000}"/>
    <cellStyle name="_가양-화곡내역(일위대가)_가양-화곡내역(토형100M)_수량산출_옹벽공_수량산출서_신복3지구수량산출서" xfId="14928" xr:uid="{00000000-0005-0000-0000-000097100000}"/>
    <cellStyle name="_가양-화곡내역(일위대가)_가양-화곡내역(토형100M)_수량산출_옹벽공_수량산출서_신복3지구수량산출서_신복3지구수량산출서" xfId="14929" xr:uid="{00000000-0005-0000-0000-000098100000}"/>
    <cellStyle name="_가양-화곡내역(일위대가)_가양-화곡내역(토형100M)_수량산출_옹벽공_신복3지구수량산출서" xfId="14930" xr:uid="{00000000-0005-0000-0000-000099100000}"/>
    <cellStyle name="_가양-화곡내역(일위대가)_가양-화곡내역(토형100M)_수량산출_옹벽수량" xfId="14931" xr:uid="{00000000-0005-0000-0000-00009A100000}"/>
    <cellStyle name="_가양-화곡내역(일위대가)_가양-화곡내역(토형100M)_수량산출_옹벽수량_2합류지점수량_0306" xfId="14932" xr:uid="{00000000-0005-0000-0000-00009B100000}"/>
    <cellStyle name="_가양-화곡내역(일위대가)_가양-화곡내역(토형100M)_수량산출_옹벽수량_2합류지점수량_0306_소학1지구수량산출서" xfId="14933" xr:uid="{00000000-0005-0000-0000-00009C100000}"/>
    <cellStyle name="_가양-화곡내역(일위대가)_가양-화곡내역(토형100M)_수량산출_옹벽수량_2합류지점수량_0306_소학1지구수량산출서_소학1지구수량산출서" xfId="14934" xr:uid="{00000000-0005-0000-0000-00009D100000}"/>
    <cellStyle name="_가양-화곡내역(일위대가)_가양-화곡내역(토형100M)_수량산출_옹벽수량_2합류지점수량_0306_소학1지구수량산출서_소학1지구수량산출서_소학1지구수량산출서" xfId="14935" xr:uid="{00000000-0005-0000-0000-00009E100000}"/>
    <cellStyle name="_가양-화곡내역(일위대가)_가양-화곡내역(토형100M)_수량산출_옹벽수량_2합류지점수량_0306_소학1지구수량산출서_소학1지구수량산출서_소학1지구수량산출서_소학1지구수량산출서" xfId="14936" xr:uid="{00000000-0005-0000-0000-00009F100000}"/>
    <cellStyle name="_가양-화곡내역(일위대가)_가양-화곡내역(토형100M)_수량산출_옹벽수량_2합류지점수량_0306_소학1지구수량산출서_신복3지구수량산출서" xfId="14937" xr:uid="{00000000-0005-0000-0000-0000A0100000}"/>
    <cellStyle name="_가양-화곡내역(일위대가)_가양-화곡내역(토형100M)_수량산출_옹벽수량_2합류지점수량_0306_신복3지구수량산출서" xfId="14938" xr:uid="{00000000-0005-0000-0000-0000A1100000}"/>
    <cellStyle name="_가양-화곡내역(일위대가)_가양-화곡내역(토형100M)_수량산출_옹벽수량_2합류지점수량_0306_신복3지구수량산출서_신복3지구수량산출서" xfId="14939" xr:uid="{00000000-0005-0000-0000-0000A2100000}"/>
    <cellStyle name="_가양-화곡내역(일위대가)_가양-화곡내역(토형100M)_수량산출_옹벽수량_삼막천합류" xfId="14940" xr:uid="{00000000-0005-0000-0000-0000A3100000}"/>
    <cellStyle name="_가양-화곡내역(일위대가)_가양-화곡내역(토형100M)_수량산출_옹벽수량_삼막천합류_소학1지구수량산출서" xfId="14941" xr:uid="{00000000-0005-0000-0000-0000A4100000}"/>
    <cellStyle name="_가양-화곡내역(일위대가)_가양-화곡내역(토형100M)_수량산출_옹벽수량_삼막천합류_소학1지구수량산출서_소학1지구수량산출서" xfId="14942" xr:uid="{00000000-0005-0000-0000-0000A5100000}"/>
    <cellStyle name="_가양-화곡내역(일위대가)_가양-화곡내역(토형100M)_수량산출_옹벽수량_삼막천합류_소학1지구수량산출서_소학1지구수량산출서_소학1지구수량산출서" xfId="14943" xr:uid="{00000000-0005-0000-0000-0000A6100000}"/>
    <cellStyle name="_가양-화곡내역(일위대가)_가양-화곡내역(토형100M)_수량산출_옹벽수량_삼막천합류_소학1지구수량산출서_소학1지구수량산출서_소학1지구수량산출서_소학1지구수량산출서" xfId="14944" xr:uid="{00000000-0005-0000-0000-0000A7100000}"/>
    <cellStyle name="_가양-화곡내역(일위대가)_가양-화곡내역(토형100M)_수량산출_옹벽수량_삼막천합류_소학1지구수량산출서_신복3지구수량산출서" xfId="14945" xr:uid="{00000000-0005-0000-0000-0000A8100000}"/>
    <cellStyle name="_가양-화곡내역(일위대가)_가양-화곡내역(토형100M)_수량산출_옹벽수량_삼막천합류_신복3지구수량산출서" xfId="14946" xr:uid="{00000000-0005-0000-0000-0000A9100000}"/>
    <cellStyle name="_가양-화곡내역(일위대가)_가양-화곡내역(토형100M)_수량산출_옹벽수량_삼막천합류_신복3지구수량산출서_신복3지구수량산출서" xfId="14947" xr:uid="{00000000-0005-0000-0000-0000AA100000}"/>
    <cellStyle name="_가양-화곡내역(일위대가)_가양-화곡내역(토형100M)_수량산출_옹벽수량_삼성천합류" xfId="14948" xr:uid="{00000000-0005-0000-0000-0000AB100000}"/>
    <cellStyle name="_가양-화곡내역(일위대가)_가양-화곡내역(토형100M)_수량산출_옹벽수량_삼성천합류_소학1지구수량산출서" xfId="14949" xr:uid="{00000000-0005-0000-0000-0000AC100000}"/>
    <cellStyle name="_가양-화곡내역(일위대가)_가양-화곡내역(토형100M)_수량산출_옹벽수량_삼성천합류_소학1지구수량산출서_소학1지구수량산출서" xfId="14950" xr:uid="{00000000-0005-0000-0000-0000AD100000}"/>
    <cellStyle name="_가양-화곡내역(일위대가)_가양-화곡내역(토형100M)_수량산출_옹벽수량_삼성천합류_소학1지구수량산출서_소학1지구수량산출서_소학1지구수량산출서" xfId="14951" xr:uid="{00000000-0005-0000-0000-0000AE100000}"/>
    <cellStyle name="_가양-화곡내역(일위대가)_가양-화곡내역(토형100M)_수량산출_옹벽수량_삼성천합류_소학1지구수량산출서_소학1지구수량산출서_소학1지구수량산출서_소학1지구수량산출서" xfId="14952" xr:uid="{00000000-0005-0000-0000-0000AF100000}"/>
    <cellStyle name="_가양-화곡내역(일위대가)_가양-화곡내역(토형100M)_수량산출_옹벽수량_삼성천합류_소학1지구수량산출서_신복3지구수량산출서" xfId="14953" xr:uid="{00000000-0005-0000-0000-0000B0100000}"/>
    <cellStyle name="_가양-화곡내역(일위대가)_가양-화곡내역(토형100M)_수량산출_옹벽수량_삼성천합류_신복3지구수량산출서" xfId="14954" xr:uid="{00000000-0005-0000-0000-0000B1100000}"/>
    <cellStyle name="_가양-화곡내역(일위대가)_가양-화곡내역(토형100M)_수량산출_옹벽수량_삼성천합류_신복3지구수량산출서_신복3지구수량산출서" xfId="14955" xr:uid="{00000000-0005-0000-0000-0000B2100000}"/>
    <cellStyle name="_가양-화곡내역(일위대가)_가양-화곡내역(토형100M)_수량산출_옹벽수량_소학1지구수량산출서" xfId="14956" xr:uid="{00000000-0005-0000-0000-0000B3100000}"/>
    <cellStyle name="_가양-화곡내역(일위대가)_가양-화곡내역(토형100M)_수량산출_옹벽수량_소학1지구수량산출서_소학1지구수량산출서" xfId="14957" xr:uid="{00000000-0005-0000-0000-0000B4100000}"/>
    <cellStyle name="_가양-화곡내역(일위대가)_가양-화곡내역(토형100M)_수량산출_옹벽수량_소학1지구수량산출서_소학1지구수량산출서_소학1지구수량산출서" xfId="14958" xr:uid="{00000000-0005-0000-0000-0000B5100000}"/>
    <cellStyle name="_가양-화곡내역(일위대가)_가양-화곡내역(토형100M)_수량산출_옹벽수량_소학1지구수량산출서_소학1지구수량산출서_소학1지구수량산출서_소학1지구수량산출서" xfId="14959" xr:uid="{00000000-0005-0000-0000-0000B6100000}"/>
    <cellStyle name="_가양-화곡내역(일위대가)_가양-화곡내역(토형100M)_수량산출_옹벽수량_소학1지구수량산출서_소학1지구수량산출서_소학1지구수량산출서_소학1지구수량산출서_소학1지구수량산출서" xfId="14960" xr:uid="{00000000-0005-0000-0000-0000B7100000}"/>
    <cellStyle name="_가양-화곡내역(일위대가)_가양-화곡내역(토형100M)_수량산출_옹벽수량_소학1지구수량산출서_소학1지구수량산출서_신복3지구수량산출서" xfId="14961" xr:uid="{00000000-0005-0000-0000-0000B8100000}"/>
    <cellStyle name="_가양-화곡내역(일위대가)_가양-화곡내역(토형100M)_수량산출_옹벽수량_소학1지구수량산출서_신복3지구수량산출서" xfId="14962" xr:uid="{00000000-0005-0000-0000-0000B9100000}"/>
    <cellStyle name="_가양-화곡내역(일위대가)_가양-화곡내역(토형100M)_수량산출_옹벽수량_소학1지구수량산출서_신복3지구수량산출서_신복3지구수량산출서" xfId="14963" xr:uid="{00000000-0005-0000-0000-0000BA100000}"/>
    <cellStyle name="_가양-화곡내역(일위대가)_가양-화곡내역(토형100M)_수량산출_옹벽수량_수량산출서" xfId="14964" xr:uid="{00000000-0005-0000-0000-0000BB100000}"/>
    <cellStyle name="_가양-화곡내역(일위대가)_가양-화곡내역(토형100M)_수량산출_옹벽수량_수량산출서(삼막천합류)" xfId="14965" xr:uid="{00000000-0005-0000-0000-0000BC100000}"/>
    <cellStyle name="_가양-화곡내역(일위대가)_가양-화곡내역(토형100M)_수량산출_옹벽수량_수량산출서(삼막천합류)_소학1지구수량산출서" xfId="14966" xr:uid="{00000000-0005-0000-0000-0000BD100000}"/>
    <cellStyle name="_가양-화곡내역(일위대가)_가양-화곡내역(토형100M)_수량산출_옹벽수량_수량산출서(삼막천합류)_소학1지구수량산출서_소학1지구수량산출서" xfId="14967" xr:uid="{00000000-0005-0000-0000-0000BE100000}"/>
    <cellStyle name="_가양-화곡내역(일위대가)_가양-화곡내역(토형100M)_수량산출_옹벽수량_수량산출서(삼막천합류)_소학1지구수량산출서_소학1지구수량산출서_소학1지구수량산출서" xfId="14968" xr:uid="{00000000-0005-0000-0000-0000BF100000}"/>
    <cellStyle name="_가양-화곡내역(일위대가)_가양-화곡내역(토형100M)_수량산출_옹벽수량_수량산출서(삼막천합류)_소학1지구수량산출서_소학1지구수량산출서_소학1지구수량산출서_소학1지구수량산출서" xfId="14969" xr:uid="{00000000-0005-0000-0000-0000C0100000}"/>
    <cellStyle name="_가양-화곡내역(일위대가)_가양-화곡내역(토형100M)_수량산출_옹벽수량_수량산출서(삼막천합류)_소학1지구수량산출서_신복3지구수량산출서" xfId="14970" xr:uid="{00000000-0005-0000-0000-0000C1100000}"/>
    <cellStyle name="_가양-화곡내역(일위대가)_가양-화곡내역(토형100M)_수량산출_옹벽수량_수량산출서(삼막천합류)_신복3지구수량산출서" xfId="14971" xr:uid="{00000000-0005-0000-0000-0000C2100000}"/>
    <cellStyle name="_가양-화곡내역(일위대가)_가양-화곡내역(토형100M)_수량산출_옹벽수량_수량산출서(삼막천합류)_신복3지구수량산출서_신복3지구수량산출서" xfId="14972" xr:uid="{00000000-0005-0000-0000-0000C3100000}"/>
    <cellStyle name="_가양-화곡내역(일위대가)_가양-화곡내역(토형100M)_수량산출_옹벽수량_수량산출서(삼성천합류)" xfId="14973" xr:uid="{00000000-0005-0000-0000-0000C4100000}"/>
    <cellStyle name="_가양-화곡내역(일위대가)_가양-화곡내역(토형100M)_수량산출_옹벽수량_수량산출서(삼성천합류)_소학1지구수량산출서" xfId="14974" xr:uid="{00000000-0005-0000-0000-0000C5100000}"/>
    <cellStyle name="_가양-화곡내역(일위대가)_가양-화곡내역(토형100M)_수량산출_옹벽수량_수량산출서(삼성천합류)_소학1지구수량산출서_소학1지구수량산출서" xfId="14975" xr:uid="{00000000-0005-0000-0000-0000C6100000}"/>
    <cellStyle name="_가양-화곡내역(일위대가)_가양-화곡내역(토형100M)_수량산출_옹벽수량_수량산출서(삼성천합류)_소학1지구수량산출서_소학1지구수량산출서_소학1지구수량산출서" xfId="14976" xr:uid="{00000000-0005-0000-0000-0000C7100000}"/>
    <cellStyle name="_가양-화곡내역(일위대가)_가양-화곡내역(토형100M)_수량산출_옹벽수량_수량산출서(삼성천합류)_소학1지구수량산출서_소학1지구수량산출서_소학1지구수량산출서_소학1지구수량산출서" xfId="14977" xr:uid="{00000000-0005-0000-0000-0000C8100000}"/>
    <cellStyle name="_가양-화곡내역(일위대가)_가양-화곡내역(토형100M)_수량산출_옹벽수량_수량산출서(삼성천합류)_소학1지구수량산출서_신복3지구수량산출서" xfId="14978" xr:uid="{00000000-0005-0000-0000-0000C9100000}"/>
    <cellStyle name="_가양-화곡내역(일위대가)_가양-화곡내역(토형100M)_수량산출_옹벽수량_수량산출서(삼성천합류)_신복3지구수량산출서" xfId="14979" xr:uid="{00000000-0005-0000-0000-0000CA100000}"/>
    <cellStyle name="_가양-화곡내역(일위대가)_가양-화곡내역(토형100M)_수량산출_옹벽수량_수량산출서(삼성천합류)_신복3지구수량산출서_신복3지구수량산출서" xfId="14980" xr:uid="{00000000-0005-0000-0000-0000CB100000}"/>
    <cellStyle name="_가양-화곡내역(일위대가)_가양-화곡내역(토형100M)_수량산출_옹벽수량_수량산출서(안양5동계단)" xfId="14981" xr:uid="{00000000-0005-0000-0000-0000CC100000}"/>
    <cellStyle name="_가양-화곡내역(일위대가)_가양-화곡내역(토형100M)_수량산출_옹벽수량_수량산출서(안양5동계단)_소학1지구수량산출서" xfId="14982" xr:uid="{00000000-0005-0000-0000-0000CD100000}"/>
    <cellStyle name="_가양-화곡내역(일위대가)_가양-화곡내역(토형100M)_수량산출_옹벽수량_수량산출서(안양5동계단)_소학1지구수량산출서_소학1지구수량산출서" xfId="14983" xr:uid="{00000000-0005-0000-0000-0000CE100000}"/>
    <cellStyle name="_가양-화곡내역(일위대가)_가양-화곡내역(토형100M)_수량산출_옹벽수량_수량산출서(안양5동계단)_소학1지구수량산출서_소학1지구수량산출서_소학1지구수량산출서" xfId="14984" xr:uid="{00000000-0005-0000-0000-0000CF100000}"/>
    <cellStyle name="_가양-화곡내역(일위대가)_가양-화곡내역(토형100M)_수량산출_옹벽수량_수량산출서(안양5동계단)_소학1지구수량산출서_소학1지구수량산출서_소학1지구수량산출서_소학1지구수량산출서" xfId="14985" xr:uid="{00000000-0005-0000-0000-0000D0100000}"/>
    <cellStyle name="_가양-화곡내역(일위대가)_가양-화곡내역(토형100M)_수량산출_옹벽수량_수량산출서(안양5동계단)_소학1지구수량산출서_신복3지구수량산출서" xfId="14986" xr:uid="{00000000-0005-0000-0000-0000D1100000}"/>
    <cellStyle name="_가양-화곡내역(일위대가)_가양-화곡내역(토형100M)_수량산출_옹벽수량_수량산출서(안양5동계단)_신복3지구수량산출서" xfId="14987" xr:uid="{00000000-0005-0000-0000-0000D2100000}"/>
    <cellStyle name="_가양-화곡내역(일위대가)_가양-화곡내역(토형100M)_수량산출_옹벽수량_수량산출서(안양5동계단)_신복3지구수량산출서_신복3지구수량산출서" xfId="14988" xr:uid="{00000000-0005-0000-0000-0000D3100000}"/>
    <cellStyle name="_가양-화곡내역(일위대가)_가양-화곡내역(토형100M)_수량산출_옹벽수량_수량산출서_소학1지구수량산출서" xfId="14989" xr:uid="{00000000-0005-0000-0000-0000D4100000}"/>
    <cellStyle name="_가양-화곡내역(일위대가)_가양-화곡내역(토형100M)_수량산출_옹벽수량_수량산출서_소학1지구수량산출서_소학1지구수량산출서" xfId="14990" xr:uid="{00000000-0005-0000-0000-0000D5100000}"/>
    <cellStyle name="_가양-화곡내역(일위대가)_가양-화곡내역(토형100M)_수량산출_옹벽수량_수량산출서_소학1지구수량산출서_소학1지구수량산출서_소학1지구수량산출서" xfId="14991" xr:uid="{00000000-0005-0000-0000-0000D6100000}"/>
    <cellStyle name="_가양-화곡내역(일위대가)_가양-화곡내역(토형100M)_수량산출_옹벽수량_수량산출서_소학1지구수량산출서_소학1지구수량산출서_소학1지구수량산출서_소학1지구수량산출서" xfId="14992" xr:uid="{00000000-0005-0000-0000-0000D7100000}"/>
    <cellStyle name="_가양-화곡내역(일위대가)_가양-화곡내역(토형100M)_수량산출_옹벽수량_수량산출서_소학1지구수량산출서_신복3지구수량산출서" xfId="14993" xr:uid="{00000000-0005-0000-0000-0000D8100000}"/>
    <cellStyle name="_가양-화곡내역(일위대가)_가양-화곡내역(토형100M)_수량산출_옹벽수량_수량산출서_신복3지구수량산출서" xfId="14994" xr:uid="{00000000-0005-0000-0000-0000D9100000}"/>
    <cellStyle name="_가양-화곡내역(일위대가)_가양-화곡내역(토형100M)_수량산출_옹벽수량_수량산출서_신복3지구수량산출서_신복3지구수량산출서" xfId="14995" xr:uid="{00000000-0005-0000-0000-0000DA100000}"/>
    <cellStyle name="_가양-화곡내역(일위대가)_가양-화곡내역(토형100M)_수량산출_옹벽수량_신복3지구수량산출서" xfId="14996" xr:uid="{00000000-0005-0000-0000-0000DB100000}"/>
    <cellStyle name="_가양-화곡내역(일위대가)_가양-화곡내역(토형100M)_수량산출서" xfId="14997" xr:uid="{00000000-0005-0000-0000-0000DC100000}"/>
    <cellStyle name="_가양-화곡내역(일위대가)_가양-화곡내역(토형100M)_수량산출서(삼막천합류)" xfId="14998" xr:uid="{00000000-0005-0000-0000-0000DD100000}"/>
    <cellStyle name="_가양-화곡내역(일위대가)_가양-화곡내역(토형100M)_수량산출서(삼막천합류)_소학1지구수량산출서" xfId="14999" xr:uid="{00000000-0005-0000-0000-0000DE100000}"/>
    <cellStyle name="_가양-화곡내역(일위대가)_가양-화곡내역(토형100M)_수량산출서(삼막천합류)_소학1지구수량산출서_소학1지구수량산출서" xfId="15000" xr:uid="{00000000-0005-0000-0000-0000DF100000}"/>
    <cellStyle name="_가양-화곡내역(일위대가)_가양-화곡내역(토형100M)_수량산출서(삼막천합류)_소학1지구수량산출서_소학1지구수량산출서_소학1지구수량산출서" xfId="15001" xr:uid="{00000000-0005-0000-0000-0000E0100000}"/>
    <cellStyle name="_가양-화곡내역(일위대가)_가양-화곡내역(토형100M)_수량산출서(삼막천합류)_소학1지구수량산출서_소학1지구수량산출서_소학1지구수량산출서_소학1지구수량산출서" xfId="15002" xr:uid="{00000000-0005-0000-0000-0000E1100000}"/>
    <cellStyle name="_가양-화곡내역(일위대가)_가양-화곡내역(토형100M)_수량산출서(삼막천합류)_소학1지구수량산출서_신복3지구수량산출서" xfId="15003" xr:uid="{00000000-0005-0000-0000-0000E2100000}"/>
    <cellStyle name="_가양-화곡내역(일위대가)_가양-화곡내역(토형100M)_수량산출서(삼막천합류)_신복3지구수량산출서" xfId="15004" xr:uid="{00000000-0005-0000-0000-0000E3100000}"/>
    <cellStyle name="_가양-화곡내역(일위대가)_가양-화곡내역(토형100M)_수량산출서(삼막천합류)_신복3지구수량산출서_신복3지구수량산출서" xfId="15005" xr:uid="{00000000-0005-0000-0000-0000E4100000}"/>
    <cellStyle name="_가양-화곡내역(일위대가)_가양-화곡내역(토형100M)_수량산출서(삼성천합류)" xfId="15006" xr:uid="{00000000-0005-0000-0000-0000E5100000}"/>
    <cellStyle name="_가양-화곡내역(일위대가)_가양-화곡내역(토형100M)_수량산출서(삼성천합류)_소학1지구수량산출서" xfId="15007" xr:uid="{00000000-0005-0000-0000-0000E6100000}"/>
    <cellStyle name="_가양-화곡내역(일위대가)_가양-화곡내역(토형100M)_수량산출서(삼성천합류)_소학1지구수량산출서_소학1지구수량산출서" xfId="15008" xr:uid="{00000000-0005-0000-0000-0000E7100000}"/>
    <cellStyle name="_가양-화곡내역(일위대가)_가양-화곡내역(토형100M)_수량산출서(삼성천합류)_소학1지구수량산출서_소학1지구수량산출서_소학1지구수량산출서" xfId="15009" xr:uid="{00000000-0005-0000-0000-0000E8100000}"/>
    <cellStyle name="_가양-화곡내역(일위대가)_가양-화곡내역(토형100M)_수량산출서(삼성천합류)_소학1지구수량산출서_소학1지구수량산출서_소학1지구수량산출서_소학1지구수량산출서" xfId="15010" xr:uid="{00000000-0005-0000-0000-0000E9100000}"/>
    <cellStyle name="_가양-화곡내역(일위대가)_가양-화곡내역(토형100M)_수량산출서(삼성천합류)_소학1지구수량산출서_신복3지구수량산출서" xfId="15011" xr:uid="{00000000-0005-0000-0000-0000EA100000}"/>
    <cellStyle name="_가양-화곡내역(일위대가)_가양-화곡내역(토형100M)_수량산출서(삼성천합류)_신복3지구수량산출서" xfId="15012" xr:uid="{00000000-0005-0000-0000-0000EB100000}"/>
    <cellStyle name="_가양-화곡내역(일위대가)_가양-화곡내역(토형100M)_수량산출서(삼성천합류)_신복3지구수량산출서_신복3지구수량산출서" xfId="15013" xr:uid="{00000000-0005-0000-0000-0000EC100000}"/>
    <cellStyle name="_가양-화곡내역(일위대가)_가양-화곡내역(토형100M)_수량산출서(안양5동계단)" xfId="15014" xr:uid="{00000000-0005-0000-0000-0000ED100000}"/>
    <cellStyle name="_가양-화곡내역(일위대가)_가양-화곡내역(토형100M)_수량산출서(안양5동계단)_소학1지구수량산출서" xfId="15015" xr:uid="{00000000-0005-0000-0000-0000EE100000}"/>
    <cellStyle name="_가양-화곡내역(일위대가)_가양-화곡내역(토형100M)_수량산출서(안양5동계단)_소학1지구수량산출서_소학1지구수량산출서" xfId="15016" xr:uid="{00000000-0005-0000-0000-0000EF100000}"/>
    <cellStyle name="_가양-화곡내역(일위대가)_가양-화곡내역(토형100M)_수량산출서(안양5동계단)_소학1지구수량산출서_소학1지구수량산출서_소학1지구수량산출서" xfId="15017" xr:uid="{00000000-0005-0000-0000-0000F0100000}"/>
    <cellStyle name="_가양-화곡내역(일위대가)_가양-화곡내역(토형100M)_수량산출서(안양5동계단)_소학1지구수량산출서_소학1지구수량산출서_소학1지구수량산출서_소학1지구수량산출서" xfId="15018" xr:uid="{00000000-0005-0000-0000-0000F1100000}"/>
    <cellStyle name="_가양-화곡내역(일위대가)_가양-화곡내역(토형100M)_수량산출서(안양5동계단)_소학1지구수량산출서_신복3지구수량산출서" xfId="15019" xr:uid="{00000000-0005-0000-0000-0000F2100000}"/>
    <cellStyle name="_가양-화곡내역(일위대가)_가양-화곡내역(토형100M)_수량산출서(안양5동계단)_신복3지구수량산출서" xfId="15020" xr:uid="{00000000-0005-0000-0000-0000F3100000}"/>
    <cellStyle name="_가양-화곡내역(일위대가)_가양-화곡내역(토형100M)_수량산출서(안양5동계단)_신복3지구수량산출서_신복3지구수량산출서" xfId="15021" xr:uid="{00000000-0005-0000-0000-0000F4100000}"/>
    <cellStyle name="_가양-화곡내역(일위대가)_가양-화곡내역(토형100M)_수량산출서_소학1지구수량산출서" xfId="15022" xr:uid="{00000000-0005-0000-0000-0000F5100000}"/>
    <cellStyle name="_가양-화곡내역(일위대가)_가양-화곡내역(토형100M)_수량산출서_소학1지구수량산출서_소학1지구수량산출서" xfId="15023" xr:uid="{00000000-0005-0000-0000-0000F6100000}"/>
    <cellStyle name="_가양-화곡내역(일위대가)_가양-화곡내역(토형100M)_수량산출서_소학1지구수량산출서_소학1지구수량산출서_소학1지구수량산출서" xfId="15024" xr:uid="{00000000-0005-0000-0000-0000F7100000}"/>
    <cellStyle name="_가양-화곡내역(일위대가)_가양-화곡내역(토형100M)_수량산출서_소학1지구수량산출서_소학1지구수량산출서_소학1지구수량산출서_소학1지구수량산출서" xfId="15025" xr:uid="{00000000-0005-0000-0000-0000F8100000}"/>
    <cellStyle name="_가양-화곡내역(일위대가)_가양-화곡내역(토형100M)_수량산출서_소학1지구수량산출서_신복3지구수량산출서" xfId="15026" xr:uid="{00000000-0005-0000-0000-0000F9100000}"/>
    <cellStyle name="_가양-화곡내역(일위대가)_가양-화곡내역(토형100M)_수량산출서_신복3지구수량산출서" xfId="15027" xr:uid="{00000000-0005-0000-0000-0000FA100000}"/>
    <cellStyle name="_가양-화곡내역(일위대가)_가양-화곡내역(토형100M)_수량산출서_신복3지구수량산출서_신복3지구수량산출서" xfId="15028" xr:uid="{00000000-0005-0000-0000-0000FB100000}"/>
    <cellStyle name="_가양-화곡내역(일위대가)_가양-화곡내역(토형100M)_신복3지구수량산출서" xfId="15029" xr:uid="{00000000-0005-0000-0000-0000FC100000}"/>
    <cellStyle name="_가양-화곡내역(일위대가)_가양-화곡내역(토형100M)_옹벽공" xfId="15030" xr:uid="{00000000-0005-0000-0000-0000FD100000}"/>
    <cellStyle name="_가양-화곡내역(일위대가)_가양-화곡내역(토형100M)_옹벽공_2합류지점수량_0306" xfId="15031" xr:uid="{00000000-0005-0000-0000-0000FE100000}"/>
    <cellStyle name="_가양-화곡내역(일위대가)_가양-화곡내역(토형100M)_옹벽공_2합류지점수량_0306_소학1지구수량산출서" xfId="15032" xr:uid="{00000000-0005-0000-0000-0000FF100000}"/>
    <cellStyle name="_가양-화곡내역(일위대가)_가양-화곡내역(토형100M)_옹벽공_2합류지점수량_0306_소학1지구수량산출서_소학1지구수량산출서" xfId="15033" xr:uid="{00000000-0005-0000-0000-000000110000}"/>
    <cellStyle name="_가양-화곡내역(일위대가)_가양-화곡내역(토형100M)_옹벽공_2합류지점수량_0306_소학1지구수량산출서_소학1지구수량산출서_소학1지구수량산출서" xfId="15034" xr:uid="{00000000-0005-0000-0000-000001110000}"/>
    <cellStyle name="_가양-화곡내역(일위대가)_가양-화곡내역(토형100M)_옹벽공_2합류지점수량_0306_소학1지구수량산출서_소학1지구수량산출서_소학1지구수량산출서_소학1지구수량산출서" xfId="15035" xr:uid="{00000000-0005-0000-0000-000002110000}"/>
    <cellStyle name="_가양-화곡내역(일위대가)_가양-화곡내역(토형100M)_옹벽공_2합류지점수량_0306_소학1지구수량산출서_신복3지구수량산출서" xfId="15036" xr:uid="{00000000-0005-0000-0000-000003110000}"/>
    <cellStyle name="_가양-화곡내역(일위대가)_가양-화곡내역(토형100M)_옹벽공_2합류지점수량_0306_신복3지구수량산출서" xfId="15037" xr:uid="{00000000-0005-0000-0000-000004110000}"/>
    <cellStyle name="_가양-화곡내역(일위대가)_가양-화곡내역(토형100M)_옹벽공_2합류지점수량_0306_신복3지구수량산출서_신복3지구수량산출서" xfId="15038" xr:uid="{00000000-0005-0000-0000-000005110000}"/>
    <cellStyle name="_가양-화곡내역(일위대가)_가양-화곡내역(토형100M)_옹벽공_삼막천합류" xfId="15039" xr:uid="{00000000-0005-0000-0000-000006110000}"/>
    <cellStyle name="_가양-화곡내역(일위대가)_가양-화곡내역(토형100M)_옹벽공_삼막천합류_소학1지구수량산출서" xfId="15040" xr:uid="{00000000-0005-0000-0000-000007110000}"/>
    <cellStyle name="_가양-화곡내역(일위대가)_가양-화곡내역(토형100M)_옹벽공_삼막천합류_소학1지구수량산출서_소학1지구수량산출서" xfId="15041" xr:uid="{00000000-0005-0000-0000-000008110000}"/>
    <cellStyle name="_가양-화곡내역(일위대가)_가양-화곡내역(토형100M)_옹벽공_삼막천합류_소학1지구수량산출서_소학1지구수량산출서_소학1지구수량산출서" xfId="15042" xr:uid="{00000000-0005-0000-0000-000009110000}"/>
    <cellStyle name="_가양-화곡내역(일위대가)_가양-화곡내역(토형100M)_옹벽공_삼막천합류_소학1지구수량산출서_소학1지구수량산출서_소학1지구수량산출서_소학1지구수량산출서" xfId="15043" xr:uid="{00000000-0005-0000-0000-00000A110000}"/>
    <cellStyle name="_가양-화곡내역(일위대가)_가양-화곡내역(토형100M)_옹벽공_삼막천합류_소학1지구수량산출서_신복3지구수량산출서" xfId="15044" xr:uid="{00000000-0005-0000-0000-00000B110000}"/>
    <cellStyle name="_가양-화곡내역(일위대가)_가양-화곡내역(토형100M)_옹벽공_삼막천합류_신복3지구수량산출서" xfId="15045" xr:uid="{00000000-0005-0000-0000-00000C110000}"/>
    <cellStyle name="_가양-화곡내역(일위대가)_가양-화곡내역(토형100M)_옹벽공_삼막천합류_신복3지구수량산출서_신복3지구수량산출서" xfId="15046" xr:uid="{00000000-0005-0000-0000-00000D110000}"/>
    <cellStyle name="_가양-화곡내역(일위대가)_가양-화곡내역(토형100M)_옹벽공_삼성천합류" xfId="15047" xr:uid="{00000000-0005-0000-0000-00000E110000}"/>
    <cellStyle name="_가양-화곡내역(일위대가)_가양-화곡내역(토형100M)_옹벽공_삼성천합류_소학1지구수량산출서" xfId="15048" xr:uid="{00000000-0005-0000-0000-00000F110000}"/>
    <cellStyle name="_가양-화곡내역(일위대가)_가양-화곡내역(토형100M)_옹벽공_삼성천합류_소학1지구수량산출서_소학1지구수량산출서" xfId="15049" xr:uid="{00000000-0005-0000-0000-000010110000}"/>
    <cellStyle name="_가양-화곡내역(일위대가)_가양-화곡내역(토형100M)_옹벽공_삼성천합류_소학1지구수량산출서_소학1지구수량산출서_소학1지구수량산출서" xfId="15050" xr:uid="{00000000-0005-0000-0000-000011110000}"/>
    <cellStyle name="_가양-화곡내역(일위대가)_가양-화곡내역(토형100M)_옹벽공_삼성천합류_소학1지구수량산출서_소학1지구수량산출서_소학1지구수량산출서_소학1지구수량산출서" xfId="15051" xr:uid="{00000000-0005-0000-0000-000012110000}"/>
    <cellStyle name="_가양-화곡내역(일위대가)_가양-화곡내역(토형100M)_옹벽공_삼성천합류_소학1지구수량산출서_신복3지구수량산출서" xfId="15052" xr:uid="{00000000-0005-0000-0000-000013110000}"/>
    <cellStyle name="_가양-화곡내역(일위대가)_가양-화곡내역(토형100M)_옹벽공_삼성천합류_신복3지구수량산출서" xfId="15053" xr:uid="{00000000-0005-0000-0000-000014110000}"/>
    <cellStyle name="_가양-화곡내역(일위대가)_가양-화곡내역(토형100M)_옹벽공_삼성천합류_신복3지구수량산출서_신복3지구수량산출서" xfId="15054" xr:uid="{00000000-0005-0000-0000-000015110000}"/>
    <cellStyle name="_가양-화곡내역(일위대가)_가양-화곡내역(토형100M)_옹벽공_소학1지구수량산출서" xfId="15055" xr:uid="{00000000-0005-0000-0000-000016110000}"/>
    <cellStyle name="_가양-화곡내역(일위대가)_가양-화곡내역(토형100M)_옹벽공_소학1지구수량산출서_소학1지구수량산출서" xfId="15056" xr:uid="{00000000-0005-0000-0000-000017110000}"/>
    <cellStyle name="_가양-화곡내역(일위대가)_가양-화곡내역(토형100M)_옹벽공_소학1지구수량산출서_소학1지구수량산출서_소학1지구수량산출서" xfId="15057" xr:uid="{00000000-0005-0000-0000-000018110000}"/>
    <cellStyle name="_가양-화곡내역(일위대가)_가양-화곡내역(토형100M)_옹벽공_소학1지구수량산출서_소학1지구수량산출서_소학1지구수량산출서_소학1지구수량산출서" xfId="15058" xr:uid="{00000000-0005-0000-0000-000019110000}"/>
    <cellStyle name="_가양-화곡내역(일위대가)_가양-화곡내역(토형100M)_옹벽공_소학1지구수량산출서_소학1지구수량산출서_소학1지구수량산출서_소학1지구수량산출서_소학1지구수량산출서" xfId="15059" xr:uid="{00000000-0005-0000-0000-00001A110000}"/>
    <cellStyle name="_가양-화곡내역(일위대가)_가양-화곡내역(토형100M)_옹벽공_소학1지구수량산출서_소학1지구수량산출서_신복3지구수량산출서" xfId="15060" xr:uid="{00000000-0005-0000-0000-00001B110000}"/>
    <cellStyle name="_가양-화곡내역(일위대가)_가양-화곡내역(토형100M)_옹벽공_소학1지구수량산출서_신복3지구수량산출서" xfId="15061" xr:uid="{00000000-0005-0000-0000-00001C110000}"/>
    <cellStyle name="_가양-화곡내역(일위대가)_가양-화곡내역(토형100M)_옹벽공_소학1지구수량산출서_신복3지구수량산출서_신복3지구수량산출서" xfId="15062" xr:uid="{00000000-0005-0000-0000-00001D110000}"/>
    <cellStyle name="_가양-화곡내역(일위대가)_가양-화곡내역(토형100M)_옹벽공_수량산출서" xfId="15063" xr:uid="{00000000-0005-0000-0000-00001E110000}"/>
    <cellStyle name="_가양-화곡내역(일위대가)_가양-화곡내역(토형100M)_옹벽공_수량산출서(삼막천합류)" xfId="15064" xr:uid="{00000000-0005-0000-0000-00001F110000}"/>
    <cellStyle name="_가양-화곡내역(일위대가)_가양-화곡내역(토형100M)_옹벽공_수량산출서(삼막천합류)_소학1지구수량산출서" xfId="15065" xr:uid="{00000000-0005-0000-0000-000020110000}"/>
    <cellStyle name="_가양-화곡내역(일위대가)_가양-화곡내역(토형100M)_옹벽공_수량산출서(삼막천합류)_소학1지구수량산출서_소학1지구수량산출서" xfId="15066" xr:uid="{00000000-0005-0000-0000-000021110000}"/>
    <cellStyle name="_가양-화곡내역(일위대가)_가양-화곡내역(토형100M)_옹벽공_수량산출서(삼막천합류)_소학1지구수량산출서_소학1지구수량산출서_소학1지구수량산출서" xfId="15067" xr:uid="{00000000-0005-0000-0000-000022110000}"/>
    <cellStyle name="_가양-화곡내역(일위대가)_가양-화곡내역(토형100M)_옹벽공_수량산출서(삼막천합류)_소학1지구수량산출서_소학1지구수량산출서_소학1지구수량산출서_소학1지구수량산출서" xfId="15068" xr:uid="{00000000-0005-0000-0000-000023110000}"/>
    <cellStyle name="_가양-화곡내역(일위대가)_가양-화곡내역(토형100M)_옹벽공_수량산출서(삼막천합류)_소학1지구수량산출서_신복3지구수량산출서" xfId="15069" xr:uid="{00000000-0005-0000-0000-000024110000}"/>
    <cellStyle name="_가양-화곡내역(일위대가)_가양-화곡내역(토형100M)_옹벽공_수량산출서(삼막천합류)_신복3지구수량산출서" xfId="15070" xr:uid="{00000000-0005-0000-0000-000025110000}"/>
    <cellStyle name="_가양-화곡내역(일위대가)_가양-화곡내역(토형100M)_옹벽공_수량산출서(삼막천합류)_신복3지구수량산출서_신복3지구수량산출서" xfId="15071" xr:uid="{00000000-0005-0000-0000-000026110000}"/>
    <cellStyle name="_가양-화곡내역(일위대가)_가양-화곡내역(토형100M)_옹벽공_수량산출서(삼성천합류)" xfId="15072" xr:uid="{00000000-0005-0000-0000-000027110000}"/>
    <cellStyle name="_가양-화곡내역(일위대가)_가양-화곡내역(토형100M)_옹벽공_수량산출서(삼성천합류)_소학1지구수량산출서" xfId="15073" xr:uid="{00000000-0005-0000-0000-000028110000}"/>
    <cellStyle name="_가양-화곡내역(일위대가)_가양-화곡내역(토형100M)_옹벽공_수량산출서(삼성천합류)_소학1지구수량산출서_소학1지구수량산출서" xfId="15074" xr:uid="{00000000-0005-0000-0000-000029110000}"/>
    <cellStyle name="_가양-화곡내역(일위대가)_가양-화곡내역(토형100M)_옹벽공_수량산출서(삼성천합류)_소학1지구수량산출서_소학1지구수량산출서_소학1지구수량산출서" xfId="15075" xr:uid="{00000000-0005-0000-0000-00002A110000}"/>
    <cellStyle name="_가양-화곡내역(일위대가)_가양-화곡내역(토형100M)_옹벽공_수량산출서(삼성천합류)_소학1지구수량산출서_소학1지구수량산출서_소학1지구수량산출서_소학1지구수량산출서" xfId="15076" xr:uid="{00000000-0005-0000-0000-00002B110000}"/>
    <cellStyle name="_가양-화곡내역(일위대가)_가양-화곡내역(토형100M)_옹벽공_수량산출서(삼성천합류)_소학1지구수량산출서_신복3지구수량산출서" xfId="15077" xr:uid="{00000000-0005-0000-0000-00002C110000}"/>
    <cellStyle name="_가양-화곡내역(일위대가)_가양-화곡내역(토형100M)_옹벽공_수량산출서(삼성천합류)_신복3지구수량산출서" xfId="15078" xr:uid="{00000000-0005-0000-0000-00002D110000}"/>
    <cellStyle name="_가양-화곡내역(일위대가)_가양-화곡내역(토형100M)_옹벽공_수량산출서(삼성천합류)_신복3지구수량산출서_신복3지구수량산출서" xfId="15079" xr:uid="{00000000-0005-0000-0000-00002E110000}"/>
    <cellStyle name="_가양-화곡내역(일위대가)_가양-화곡내역(토형100M)_옹벽공_수량산출서(안양5동계단)" xfId="15080" xr:uid="{00000000-0005-0000-0000-00002F110000}"/>
    <cellStyle name="_가양-화곡내역(일위대가)_가양-화곡내역(토형100M)_옹벽공_수량산출서(안양5동계단)_소학1지구수량산출서" xfId="15081" xr:uid="{00000000-0005-0000-0000-000030110000}"/>
    <cellStyle name="_가양-화곡내역(일위대가)_가양-화곡내역(토형100M)_옹벽공_수량산출서(안양5동계단)_소학1지구수량산출서_소학1지구수량산출서" xfId="15082" xr:uid="{00000000-0005-0000-0000-000031110000}"/>
    <cellStyle name="_가양-화곡내역(일위대가)_가양-화곡내역(토형100M)_옹벽공_수량산출서(안양5동계단)_소학1지구수량산출서_소학1지구수량산출서_소학1지구수량산출서" xfId="15083" xr:uid="{00000000-0005-0000-0000-000032110000}"/>
    <cellStyle name="_가양-화곡내역(일위대가)_가양-화곡내역(토형100M)_옹벽공_수량산출서(안양5동계단)_소학1지구수량산출서_소학1지구수량산출서_소학1지구수량산출서_소학1지구수량산출서" xfId="15084" xr:uid="{00000000-0005-0000-0000-000033110000}"/>
    <cellStyle name="_가양-화곡내역(일위대가)_가양-화곡내역(토형100M)_옹벽공_수량산출서(안양5동계단)_소학1지구수량산출서_신복3지구수량산출서" xfId="15085" xr:uid="{00000000-0005-0000-0000-000034110000}"/>
    <cellStyle name="_가양-화곡내역(일위대가)_가양-화곡내역(토형100M)_옹벽공_수량산출서(안양5동계단)_신복3지구수량산출서" xfId="15086" xr:uid="{00000000-0005-0000-0000-000035110000}"/>
    <cellStyle name="_가양-화곡내역(일위대가)_가양-화곡내역(토형100M)_옹벽공_수량산출서(안양5동계단)_신복3지구수량산출서_신복3지구수량산출서" xfId="15087" xr:uid="{00000000-0005-0000-0000-000036110000}"/>
    <cellStyle name="_가양-화곡내역(일위대가)_가양-화곡내역(토형100M)_옹벽공_수량산출서_소학1지구수량산출서" xfId="15088" xr:uid="{00000000-0005-0000-0000-000037110000}"/>
    <cellStyle name="_가양-화곡내역(일위대가)_가양-화곡내역(토형100M)_옹벽공_수량산출서_소학1지구수량산출서_소학1지구수량산출서" xfId="15089" xr:uid="{00000000-0005-0000-0000-000038110000}"/>
    <cellStyle name="_가양-화곡내역(일위대가)_가양-화곡내역(토형100M)_옹벽공_수량산출서_소학1지구수량산출서_소학1지구수량산출서_소학1지구수량산출서" xfId="15090" xr:uid="{00000000-0005-0000-0000-000039110000}"/>
    <cellStyle name="_가양-화곡내역(일위대가)_가양-화곡내역(토형100M)_옹벽공_수량산출서_소학1지구수량산출서_소학1지구수량산출서_소학1지구수량산출서_소학1지구수량산출서" xfId="15091" xr:uid="{00000000-0005-0000-0000-00003A110000}"/>
    <cellStyle name="_가양-화곡내역(일위대가)_가양-화곡내역(토형100M)_옹벽공_수량산출서_소학1지구수량산출서_신복3지구수량산출서" xfId="15092" xr:uid="{00000000-0005-0000-0000-00003B110000}"/>
    <cellStyle name="_가양-화곡내역(일위대가)_가양-화곡내역(토형100M)_옹벽공_수량산출서_신복3지구수량산출서" xfId="15093" xr:uid="{00000000-0005-0000-0000-00003C110000}"/>
    <cellStyle name="_가양-화곡내역(일위대가)_가양-화곡내역(토형100M)_옹벽공_수량산출서_신복3지구수량산출서_신복3지구수량산출서" xfId="15094" xr:uid="{00000000-0005-0000-0000-00003D110000}"/>
    <cellStyle name="_가양-화곡내역(일위대가)_가양-화곡내역(토형100M)_옹벽공_신복3지구수량산출서" xfId="15095" xr:uid="{00000000-0005-0000-0000-00003E110000}"/>
    <cellStyle name="_가양-화곡내역(일위대가)_가양-화곡내역(토형100M)_옹벽수량" xfId="15096" xr:uid="{00000000-0005-0000-0000-00003F110000}"/>
    <cellStyle name="_가양-화곡내역(일위대가)_가양-화곡내역(토형100M)_옹벽수량_2합류지점수량_0306" xfId="15097" xr:uid="{00000000-0005-0000-0000-000040110000}"/>
    <cellStyle name="_가양-화곡내역(일위대가)_가양-화곡내역(토형100M)_옹벽수량_2합류지점수량_0306_소학1지구수량산출서" xfId="15098" xr:uid="{00000000-0005-0000-0000-000041110000}"/>
    <cellStyle name="_가양-화곡내역(일위대가)_가양-화곡내역(토형100M)_옹벽수량_2합류지점수량_0306_소학1지구수량산출서_소학1지구수량산출서" xfId="15099" xr:uid="{00000000-0005-0000-0000-000042110000}"/>
    <cellStyle name="_가양-화곡내역(일위대가)_가양-화곡내역(토형100M)_옹벽수량_2합류지점수량_0306_소학1지구수량산출서_소학1지구수량산출서_소학1지구수량산출서" xfId="15100" xr:uid="{00000000-0005-0000-0000-000043110000}"/>
    <cellStyle name="_가양-화곡내역(일위대가)_가양-화곡내역(토형100M)_옹벽수량_2합류지점수량_0306_소학1지구수량산출서_소학1지구수량산출서_소학1지구수량산출서_소학1지구수량산출서" xfId="15101" xr:uid="{00000000-0005-0000-0000-000044110000}"/>
    <cellStyle name="_가양-화곡내역(일위대가)_가양-화곡내역(토형100M)_옹벽수량_2합류지점수량_0306_소학1지구수량산출서_신복3지구수량산출서" xfId="15102" xr:uid="{00000000-0005-0000-0000-000045110000}"/>
    <cellStyle name="_가양-화곡내역(일위대가)_가양-화곡내역(토형100M)_옹벽수량_2합류지점수량_0306_신복3지구수량산출서" xfId="15103" xr:uid="{00000000-0005-0000-0000-000046110000}"/>
    <cellStyle name="_가양-화곡내역(일위대가)_가양-화곡내역(토형100M)_옹벽수량_2합류지점수량_0306_신복3지구수량산출서_신복3지구수량산출서" xfId="15104" xr:uid="{00000000-0005-0000-0000-000047110000}"/>
    <cellStyle name="_가양-화곡내역(일위대가)_가양-화곡내역(토형100M)_옹벽수량_삼막천합류" xfId="15105" xr:uid="{00000000-0005-0000-0000-000048110000}"/>
    <cellStyle name="_가양-화곡내역(일위대가)_가양-화곡내역(토형100M)_옹벽수량_삼막천합류_소학1지구수량산출서" xfId="15106" xr:uid="{00000000-0005-0000-0000-000049110000}"/>
    <cellStyle name="_가양-화곡내역(일위대가)_가양-화곡내역(토형100M)_옹벽수량_삼막천합류_소학1지구수량산출서_소학1지구수량산출서" xfId="15107" xr:uid="{00000000-0005-0000-0000-00004A110000}"/>
    <cellStyle name="_가양-화곡내역(일위대가)_가양-화곡내역(토형100M)_옹벽수량_삼막천합류_소학1지구수량산출서_소학1지구수량산출서_소학1지구수량산출서" xfId="15108" xr:uid="{00000000-0005-0000-0000-00004B110000}"/>
    <cellStyle name="_가양-화곡내역(일위대가)_가양-화곡내역(토형100M)_옹벽수량_삼막천합류_소학1지구수량산출서_소학1지구수량산출서_소학1지구수량산출서_소학1지구수량산출서" xfId="15109" xr:uid="{00000000-0005-0000-0000-00004C110000}"/>
    <cellStyle name="_가양-화곡내역(일위대가)_가양-화곡내역(토형100M)_옹벽수량_삼막천합류_소학1지구수량산출서_신복3지구수량산출서" xfId="15110" xr:uid="{00000000-0005-0000-0000-00004D110000}"/>
    <cellStyle name="_가양-화곡내역(일위대가)_가양-화곡내역(토형100M)_옹벽수량_삼막천합류_신복3지구수량산출서" xfId="15111" xr:uid="{00000000-0005-0000-0000-00004E110000}"/>
    <cellStyle name="_가양-화곡내역(일위대가)_가양-화곡내역(토형100M)_옹벽수량_삼막천합류_신복3지구수량산출서_신복3지구수량산출서" xfId="15112" xr:uid="{00000000-0005-0000-0000-00004F110000}"/>
    <cellStyle name="_가양-화곡내역(일위대가)_가양-화곡내역(토형100M)_옹벽수량_삼성천합류" xfId="15113" xr:uid="{00000000-0005-0000-0000-000050110000}"/>
    <cellStyle name="_가양-화곡내역(일위대가)_가양-화곡내역(토형100M)_옹벽수량_삼성천합류_소학1지구수량산출서" xfId="15114" xr:uid="{00000000-0005-0000-0000-000051110000}"/>
    <cellStyle name="_가양-화곡내역(일위대가)_가양-화곡내역(토형100M)_옹벽수량_삼성천합류_소학1지구수량산출서_소학1지구수량산출서" xfId="15115" xr:uid="{00000000-0005-0000-0000-000052110000}"/>
    <cellStyle name="_가양-화곡내역(일위대가)_가양-화곡내역(토형100M)_옹벽수량_삼성천합류_소학1지구수량산출서_소학1지구수량산출서_소학1지구수량산출서" xfId="15116" xr:uid="{00000000-0005-0000-0000-000053110000}"/>
    <cellStyle name="_가양-화곡내역(일위대가)_가양-화곡내역(토형100M)_옹벽수량_삼성천합류_소학1지구수량산출서_소학1지구수량산출서_소학1지구수량산출서_소학1지구수량산출서" xfId="15117" xr:uid="{00000000-0005-0000-0000-000054110000}"/>
    <cellStyle name="_가양-화곡내역(일위대가)_가양-화곡내역(토형100M)_옹벽수량_삼성천합류_소학1지구수량산출서_신복3지구수량산출서" xfId="15118" xr:uid="{00000000-0005-0000-0000-000055110000}"/>
    <cellStyle name="_가양-화곡내역(일위대가)_가양-화곡내역(토형100M)_옹벽수량_삼성천합류_신복3지구수량산출서" xfId="15119" xr:uid="{00000000-0005-0000-0000-000056110000}"/>
    <cellStyle name="_가양-화곡내역(일위대가)_가양-화곡내역(토형100M)_옹벽수량_삼성천합류_신복3지구수량산출서_신복3지구수량산출서" xfId="15120" xr:uid="{00000000-0005-0000-0000-000057110000}"/>
    <cellStyle name="_가양-화곡내역(일위대가)_가양-화곡내역(토형100M)_옹벽수량_소학1지구수량산출서" xfId="15121" xr:uid="{00000000-0005-0000-0000-000058110000}"/>
    <cellStyle name="_가양-화곡내역(일위대가)_가양-화곡내역(토형100M)_옹벽수량_소학1지구수량산출서_소학1지구수량산출서" xfId="15122" xr:uid="{00000000-0005-0000-0000-000059110000}"/>
    <cellStyle name="_가양-화곡내역(일위대가)_가양-화곡내역(토형100M)_옹벽수량_소학1지구수량산출서_소학1지구수량산출서_소학1지구수량산출서" xfId="15123" xr:uid="{00000000-0005-0000-0000-00005A110000}"/>
    <cellStyle name="_가양-화곡내역(일위대가)_가양-화곡내역(토형100M)_옹벽수량_소학1지구수량산출서_소학1지구수량산출서_소학1지구수량산출서_소학1지구수량산출서" xfId="15124" xr:uid="{00000000-0005-0000-0000-00005B110000}"/>
    <cellStyle name="_가양-화곡내역(일위대가)_가양-화곡내역(토형100M)_옹벽수량_소학1지구수량산출서_소학1지구수량산출서_소학1지구수량산출서_소학1지구수량산출서_소학1지구수량산출서" xfId="15125" xr:uid="{00000000-0005-0000-0000-00005C110000}"/>
    <cellStyle name="_가양-화곡내역(일위대가)_가양-화곡내역(토형100M)_옹벽수량_소학1지구수량산출서_소학1지구수량산출서_신복3지구수량산출서" xfId="15126" xr:uid="{00000000-0005-0000-0000-00005D110000}"/>
    <cellStyle name="_가양-화곡내역(일위대가)_가양-화곡내역(토형100M)_옹벽수량_소학1지구수량산출서_신복3지구수량산출서" xfId="15127" xr:uid="{00000000-0005-0000-0000-00005E110000}"/>
    <cellStyle name="_가양-화곡내역(일위대가)_가양-화곡내역(토형100M)_옹벽수량_소학1지구수량산출서_신복3지구수량산출서_신복3지구수량산출서" xfId="15128" xr:uid="{00000000-0005-0000-0000-00005F110000}"/>
    <cellStyle name="_가양-화곡내역(일위대가)_가양-화곡내역(토형100M)_옹벽수량_수량산출서" xfId="15129" xr:uid="{00000000-0005-0000-0000-000060110000}"/>
    <cellStyle name="_가양-화곡내역(일위대가)_가양-화곡내역(토형100M)_옹벽수량_수량산출서(삼막천합류)" xfId="15130" xr:uid="{00000000-0005-0000-0000-000061110000}"/>
    <cellStyle name="_가양-화곡내역(일위대가)_가양-화곡내역(토형100M)_옹벽수량_수량산출서(삼막천합류)_소학1지구수량산출서" xfId="15131" xr:uid="{00000000-0005-0000-0000-000062110000}"/>
    <cellStyle name="_가양-화곡내역(일위대가)_가양-화곡내역(토형100M)_옹벽수량_수량산출서(삼막천합류)_소학1지구수량산출서_소학1지구수량산출서" xfId="15132" xr:uid="{00000000-0005-0000-0000-000063110000}"/>
    <cellStyle name="_가양-화곡내역(일위대가)_가양-화곡내역(토형100M)_옹벽수량_수량산출서(삼막천합류)_소학1지구수량산출서_소학1지구수량산출서_소학1지구수량산출서" xfId="15133" xr:uid="{00000000-0005-0000-0000-000064110000}"/>
    <cellStyle name="_가양-화곡내역(일위대가)_가양-화곡내역(토형100M)_옹벽수량_수량산출서(삼막천합류)_소학1지구수량산출서_소학1지구수량산출서_소학1지구수량산출서_소학1지구수량산출서" xfId="15134" xr:uid="{00000000-0005-0000-0000-000065110000}"/>
    <cellStyle name="_가양-화곡내역(일위대가)_가양-화곡내역(토형100M)_옹벽수량_수량산출서(삼막천합류)_소학1지구수량산출서_신복3지구수량산출서" xfId="15135" xr:uid="{00000000-0005-0000-0000-000066110000}"/>
    <cellStyle name="_가양-화곡내역(일위대가)_가양-화곡내역(토형100M)_옹벽수량_수량산출서(삼막천합류)_신복3지구수량산출서" xfId="15136" xr:uid="{00000000-0005-0000-0000-000067110000}"/>
    <cellStyle name="_가양-화곡내역(일위대가)_가양-화곡내역(토형100M)_옹벽수량_수량산출서(삼막천합류)_신복3지구수량산출서_신복3지구수량산출서" xfId="15137" xr:uid="{00000000-0005-0000-0000-000068110000}"/>
    <cellStyle name="_가양-화곡내역(일위대가)_가양-화곡내역(토형100M)_옹벽수량_수량산출서(삼성천합류)" xfId="15138" xr:uid="{00000000-0005-0000-0000-000069110000}"/>
    <cellStyle name="_가양-화곡내역(일위대가)_가양-화곡내역(토형100M)_옹벽수량_수량산출서(삼성천합류)_소학1지구수량산출서" xfId="15139" xr:uid="{00000000-0005-0000-0000-00006A110000}"/>
    <cellStyle name="_가양-화곡내역(일위대가)_가양-화곡내역(토형100M)_옹벽수량_수량산출서(삼성천합류)_소학1지구수량산출서_소학1지구수량산출서" xfId="15140" xr:uid="{00000000-0005-0000-0000-00006B110000}"/>
    <cellStyle name="_가양-화곡내역(일위대가)_가양-화곡내역(토형100M)_옹벽수량_수량산출서(삼성천합류)_소학1지구수량산출서_소학1지구수량산출서_소학1지구수량산출서" xfId="15141" xr:uid="{00000000-0005-0000-0000-00006C110000}"/>
    <cellStyle name="_가양-화곡내역(일위대가)_가양-화곡내역(토형100M)_옹벽수량_수량산출서(삼성천합류)_소학1지구수량산출서_소학1지구수량산출서_소학1지구수량산출서_소학1지구수량산출서" xfId="15142" xr:uid="{00000000-0005-0000-0000-00006D110000}"/>
    <cellStyle name="_가양-화곡내역(일위대가)_가양-화곡내역(토형100M)_옹벽수량_수량산출서(삼성천합류)_소학1지구수량산출서_신복3지구수량산출서" xfId="15143" xr:uid="{00000000-0005-0000-0000-00006E110000}"/>
    <cellStyle name="_가양-화곡내역(일위대가)_가양-화곡내역(토형100M)_옹벽수량_수량산출서(삼성천합류)_신복3지구수량산출서" xfId="15144" xr:uid="{00000000-0005-0000-0000-00006F110000}"/>
    <cellStyle name="_가양-화곡내역(일위대가)_가양-화곡내역(토형100M)_옹벽수량_수량산출서(삼성천합류)_신복3지구수량산출서_신복3지구수량산출서" xfId="15145" xr:uid="{00000000-0005-0000-0000-000070110000}"/>
    <cellStyle name="_가양-화곡내역(일위대가)_가양-화곡내역(토형100M)_옹벽수량_수량산출서(안양5동계단)" xfId="15146" xr:uid="{00000000-0005-0000-0000-000071110000}"/>
    <cellStyle name="_가양-화곡내역(일위대가)_가양-화곡내역(토형100M)_옹벽수량_수량산출서(안양5동계단)_소학1지구수량산출서" xfId="15147" xr:uid="{00000000-0005-0000-0000-000072110000}"/>
    <cellStyle name="_가양-화곡내역(일위대가)_가양-화곡내역(토형100M)_옹벽수량_수량산출서(안양5동계단)_소학1지구수량산출서_소학1지구수량산출서" xfId="15148" xr:uid="{00000000-0005-0000-0000-000073110000}"/>
    <cellStyle name="_가양-화곡내역(일위대가)_가양-화곡내역(토형100M)_옹벽수량_수량산출서(안양5동계단)_소학1지구수량산출서_소학1지구수량산출서_소학1지구수량산출서" xfId="15149" xr:uid="{00000000-0005-0000-0000-000074110000}"/>
    <cellStyle name="_가양-화곡내역(일위대가)_가양-화곡내역(토형100M)_옹벽수량_수량산출서(안양5동계단)_소학1지구수량산출서_소학1지구수량산출서_소학1지구수량산출서_소학1지구수량산출서" xfId="15150" xr:uid="{00000000-0005-0000-0000-000075110000}"/>
    <cellStyle name="_가양-화곡내역(일위대가)_가양-화곡내역(토형100M)_옹벽수량_수량산출서(안양5동계단)_소학1지구수량산출서_신복3지구수량산출서" xfId="15151" xr:uid="{00000000-0005-0000-0000-000076110000}"/>
    <cellStyle name="_가양-화곡내역(일위대가)_가양-화곡내역(토형100M)_옹벽수량_수량산출서(안양5동계단)_신복3지구수량산출서" xfId="15152" xr:uid="{00000000-0005-0000-0000-000077110000}"/>
    <cellStyle name="_가양-화곡내역(일위대가)_가양-화곡내역(토형100M)_옹벽수량_수량산출서(안양5동계단)_신복3지구수량산출서_신복3지구수량산출서" xfId="15153" xr:uid="{00000000-0005-0000-0000-000078110000}"/>
    <cellStyle name="_가양-화곡내역(일위대가)_가양-화곡내역(토형100M)_옹벽수량_수량산출서_소학1지구수량산출서" xfId="15154" xr:uid="{00000000-0005-0000-0000-000079110000}"/>
    <cellStyle name="_가양-화곡내역(일위대가)_가양-화곡내역(토형100M)_옹벽수량_수량산출서_소학1지구수량산출서_소학1지구수량산출서" xfId="15155" xr:uid="{00000000-0005-0000-0000-00007A110000}"/>
    <cellStyle name="_가양-화곡내역(일위대가)_가양-화곡내역(토형100M)_옹벽수량_수량산출서_소학1지구수량산출서_소학1지구수량산출서_소학1지구수량산출서" xfId="15156" xr:uid="{00000000-0005-0000-0000-00007B110000}"/>
    <cellStyle name="_가양-화곡내역(일위대가)_가양-화곡내역(토형100M)_옹벽수량_수량산출서_소학1지구수량산출서_소학1지구수량산출서_소학1지구수량산출서_소학1지구수량산출서" xfId="15157" xr:uid="{00000000-0005-0000-0000-00007C110000}"/>
    <cellStyle name="_가양-화곡내역(일위대가)_가양-화곡내역(토형100M)_옹벽수량_수량산출서_소학1지구수량산출서_신복3지구수량산출서" xfId="15158" xr:uid="{00000000-0005-0000-0000-00007D110000}"/>
    <cellStyle name="_가양-화곡내역(일위대가)_가양-화곡내역(토형100M)_옹벽수량_수량산출서_신복3지구수량산출서" xfId="15159" xr:uid="{00000000-0005-0000-0000-00007E110000}"/>
    <cellStyle name="_가양-화곡내역(일위대가)_가양-화곡내역(토형100M)_옹벽수량_수량산출서_신복3지구수량산출서_신복3지구수량산출서" xfId="15160" xr:uid="{00000000-0005-0000-0000-00007F110000}"/>
    <cellStyle name="_가양-화곡내역(일위대가)_가양-화곡내역(토형100M)_옹벽수량_신복3지구수량산출서" xfId="15161" xr:uid="{00000000-0005-0000-0000-000080110000}"/>
    <cellStyle name="_가양-화곡내역(일위대가)_삼막천합류" xfId="15162" xr:uid="{00000000-0005-0000-0000-000081110000}"/>
    <cellStyle name="_가양-화곡내역(일위대가)_삼막천합류_소학1지구수량산출서" xfId="15163" xr:uid="{00000000-0005-0000-0000-000082110000}"/>
    <cellStyle name="_가양-화곡내역(일위대가)_삼막천합류_소학1지구수량산출서_소학1지구수량산출서" xfId="15164" xr:uid="{00000000-0005-0000-0000-000083110000}"/>
    <cellStyle name="_가양-화곡내역(일위대가)_삼막천합류_소학1지구수량산출서_소학1지구수량산출서_소학1지구수량산출서" xfId="15165" xr:uid="{00000000-0005-0000-0000-000084110000}"/>
    <cellStyle name="_가양-화곡내역(일위대가)_삼막천합류_소학1지구수량산출서_소학1지구수량산출서_소학1지구수량산출서_소학1지구수량산출서" xfId="15166" xr:uid="{00000000-0005-0000-0000-000085110000}"/>
    <cellStyle name="_가양-화곡내역(일위대가)_삼막천합류_소학1지구수량산출서_신복3지구수량산출서" xfId="15167" xr:uid="{00000000-0005-0000-0000-000086110000}"/>
    <cellStyle name="_가양-화곡내역(일위대가)_삼막천합류_신복3지구수량산출서" xfId="15168" xr:uid="{00000000-0005-0000-0000-000087110000}"/>
    <cellStyle name="_가양-화곡내역(일위대가)_삼막천합류_신복3지구수량산출서_신복3지구수량산출서" xfId="15169" xr:uid="{00000000-0005-0000-0000-000088110000}"/>
    <cellStyle name="_가양-화곡내역(일위대가)_삼성천합류" xfId="15170" xr:uid="{00000000-0005-0000-0000-000089110000}"/>
    <cellStyle name="_가양-화곡내역(일위대가)_삼성천합류_소학1지구수량산출서" xfId="15171" xr:uid="{00000000-0005-0000-0000-00008A110000}"/>
    <cellStyle name="_가양-화곡내역(일위대가)_삼성천합류_소학1지구수량산출서_소학1지구수량산출서" xfId="15172" xr:uid="{00000000-0005-0000-0000-00008B110000}"/>
    <cellStyle name="_가양-화곡내역(일위대가)_삼성천합류_소학1지구수량산출서_소학1지구수량산출서_소학1지구수량산출서" xfId="15173" xr:uid="{00000000-0005-0000-0000-00008C110000}"/>
    <cellStyle name="_가양-화곡내역(일위대가)_삼성천합류_소학1지구수량산출서_소학1지구수량산출서_소학1지구수량산출서_소학1지구수량산출서" xfId="15174" xr:uid="{00000000-0005-0000-0000-00008D110000}"/>
    <cellStyle name="_가양-화곡내역(일위대가)_삼성천합류_소학1지구수량산출서_신복3지구수량산출서" xfId="15175" xr:uid="{00000000-0005-0000-0000-00008E110000}"/>
    <cellStyle name="_가양-화곡내역(일위대가)_삼성천합류_신복3지구수량산출서" xfId="15176" xr:uid="{00000000-0005-0000-0000-00008F110000}"/>
    <cellStyle name="_가양-화곡내역(일위대가)_삼성천합류_신복3지구수량산출서_신복3지구수량산출서" xfId="15177" xr:uid="{00000000-0005-0000-0000-000090110000}"/>
    <cellStyle name="_가양-화곡내역(일위대가)_소학1지구수량산출서" xfId="15178" xr:uid="{00000000-0005-0000-0000-000091110000}"/>
    <cellStyle name="_가양-화곡내역(일위대가)_소학1지구수량산출서_소학1지구수량산출서" xfId="15179" xr:uid="{00000000-0005-0000-0000-000092110000}"/>
    <cellStyle name="_가양-화곡내역(일위대가)_소학1지구수량산출서_소학1지구수량산출서_소학1지구수량산출서" xfId="15180" xr:uid="{00000000-0005-0000-0000-000093110000}"/>
    <cellStyle name="_가양-화곡내역(일위대가)_소학1지구수량산출서_소학1지구수량산출서_소학1지구수량산출서_소학1지구수량산출서" xfId="15181" xr:uid="{00000000-0005-0000-0000-000094110000}"/>
    <cellStyle name="_가양-화곡내역(일위대가)_소학1지구수량산출서_소학1지구수량산출서_소학1지구수량산출서_소학1지구수량산출서_소학1지구수량산출서" xfId="15182" xr:uid="{00000000-0005-0000-0000-000095110000}"/>
    <cellStyle name="_가양-화곡내역(일위대가)_소학1지구수량산출서_소학1지구수량산출서_신복3지구수량산출서" xfId="15183" xr:uid="{00000000-0005-0000-0000-000096110000}"/>
    <cellStyle name="_가양-화곡내역(일위대가)_소학1지구수량산출서_신복3지구수량산출서" xfId="15184" xr:uid="{00000000-0005-0000-0000-000097110000}"/>
    <cellStyle name="_가양-화곡내역(일위대가)_소학1지구수량산출서_신복3지구수량산출서_신복3지구수량산출서" xfId="15185" xr:uid="{00000000-0005-0000-0000-000098110000}"/>
    <cellStyle name="_가양-화곡내역(일위대가)_수량산출서" xfId="15186" xr:uid="{00000000-0005-0000-0000-000099110000}"/>
    <cellStyle name="_가양-화곡내역(일위대가)_수량산출서(삼막천합류)" xfId="15187" xr:uid="{00000000-0005-0000-0000-00009A110000}"/>
    <cellStyle name="_가양-화곡내역(일위대가)_수량산출서(삼막천합류)_소학1지구수량산출서" xfId="15188" xr:uid="{00000000-0005-0000-0000-00009B110000}"/>
    <cellStyle name="_가양-화곡내역(일위대가)_수량산출서(삼막천합류)_소학1지구수량산출서_소학1지구수량산출서" xfId="15189" xr:uid="{00000000-0005-0000-0000-00009C110000}"/>
    <cellStyle name="_가양-화곡내역(일위대가)_수량산출서(삼막천합류)_소학1지구수량산출서_소학1지구수량산출서_소학1지구수량산출서" xfId="15190" xr:uid="{00000000-0005-0000-0000-00009D110000}"/>
    <cellStyle name="_가양-화곡내역(일위대가)_수량산출서(삼막천합류)_소학1지구수량산출서_소학1지구수량산출서_소학1지구수량산출서_소학1지구수량산출서" xfId="15191" xr:uid="{00000000-0005-0000-0000-00009E110000}"/>
    <cellStyle name="_가양-화곡내역(일위대가)_수량산출서(삼막천합류)_소학1지구수량산출서_신복3지구수량산출서" xfId="15192" xr:uid="{00000000-0005-0000-0000-00009F110000}"/>
    <cellStyle name="_가양-화곡내역(일위대가)_수량산출서(삼막천합류)_신복3지구수량산출서" xfId="15193" xr:uid="{00000000-0005-0000-0000-0000A0110000}"/>
    <cellStyle name="_가양-화곡내역(일위대가)_수량산출서(삼막천합류)_신복3지구수량산출서_신복3지구수량산출서" xfId="15194" xr:uid="{00000000-0005-0000-0000-0000A1110000}"/>
    <cellStyle name="_가양-화곡내역(일위대가)_수량산출서(삼성천합류)" xfId="15195" xr:uid="{00000000-0005-0000-0000-0000A2110000}"/>
    <cellStyle name="_가양-화곡내역(일위대가)_수량산출서(삼성천합류)_소학1지구수량산출서" xfId="15196" xr:uid="{00000000-0005-0000-0000-0000A3110000}"/>
    <cellStyle name="_가양-화곡내역(일위대가)_수량산출서(삼성천합류)_소학1지구수량산출서_소학1지구수량산출서" xfId="15197" xr:uid="{00000000-0005-0000-0000-0000A4110000}"/>
    <cellStyle name="_가양-화곡내역(일위대가)_수량산출서(삼성천합류)_소학1지구수량산출서_소학1지구수량산출서_소학1지구수량산출서" xfId="15198" xr:uid="{00000000-0005-0000-0000-0000A5110000}"/>
    <cellStyle name="_가양-화곡내역(일위대가)_수량산출서(삼성천합류)_소학1지구수량산출서_소학1지구수량산출서_소학1지구수량산출서_소학1지구수량산출서" xfId="15199" xr:uid="{00000000-0005-0000-0000-0000A6110000}"/>
    <cellStyle name="_가양-화곡내역(일위대가)_수량산출서(삼성천합류)_소학1지구수량산출서_신복3지구수량산출서" xfId="15200" xr:uid="{00000000-0005-0000-0000-0000A7110000}"/>
    <cellStyle name="_가양-화곡내역(일위대가)_수량산출서(삼성천합류)_신복3지구수량산출서" xfId="15201" xr:uid="{00000000-0005-0000-0000-0000A8110000}"/>
    <cellStyle name="_가양-화곡내역(일위대가)_수량산출서(삼성천합류)_신복3지구수량산출서_신복3지구수량산출서" xfId="15202" xr:uid="{00000000-0005-0000-0000-0000A9110000}"/>
    <cellStyle name="_가양-화곡내역(일위대가)_수량산출서(안양5동계단)" xfId="15203" xr:uid="{00000000-0005-0000-0000-0000AA110000}"/>
    <cellStyle name="_가양-화곡내역(일위대가)_수량산출서(안양5동계단)_소학1지구수량산출서" xfId="15204" xr:uid="{00000000-0005-0000-0000-0000AB110000}"/>
    <cellStyle name="_가양-화곡내역(일위대가)_수량산출서(안양5동계단)_소학1지구수량산출서_소학1지구수량산출서" xfId="15205" xr:uid="{00000000-0005-0000-0000-0000AC110000}"/>
    <cellStyle name="_가양-화곡내역(일위대가)_수량산출서(안양5동계단)_소학1지구수량산출서_소학1지구수량산출서_소학1지구수량산출서" xfId="15206" xr:uid="{00000000-0005-0000-0000-0000AD110000}"/>
    <cellStyle name="_가양-화곡내역(일위대가)_수량산출서(안양5동계단)_소학1지구수량산출서_소학1지구수량산출서_소학1지구수량산출서_소학1지구수량산출서" xfId="15207" xr:uid="{00000000-0005-0000-0000-0000AE110000}"/>
    <cellStyle name="_가양-화곡내역(일위대가)_수량산출서(안양5동계단)_소학1지구수량산출서_신복3지구수량산출서" xfId="15208" xr:uid="{00000000-0005-0000-0000-0000AF110000}"/>
    <cellStyle name="_가양-화곡내역(일위대가)_수량산출서(안양5동계단)_신복3지구수량산출서" xfId="15209" xr:uid="{00000000-0005-0000-0000-0000B0110000}"/>
    <cellStyle name="_가양-화곡내역(일위대가)_수량산출서(안양5동계단)_신복3지구수량산출서_신복3지구수량산출서" xfId="15210" xr:uid="{00000000-0005-0000-0000-0000B1110000}"/>
    <cellStyle name="_가양-화곡내역(일위대가)_수량산출서_소학1지구수량산출서" xfId="15211" xr:uid="{00000000-0005-0000-0000-0000B2110000}"/>
    <cellStyle name="_가양-화곡내역(일위대가)_수량산출서_소학1지구수량산출서_소학1지구수량산출서" xfId="15212" xr:uid="{00000000-0005-0000-0000-0000B3110000}"/>
    <cellStyle name="_가양-화곡내역(일위대가)_수량산출서_소학1지구수량산출서_소학1지구수량산출서_소학1지구수량산출서" xfId="15213" xr:uid="{00000000-0005-0000-0000-0000B4110000}"/>
    <cellStyle name="_가양-화곡내역(일위대가)_수량산출서_소학1지구수량산출서_소학1지구수량산출서_소학1지구수량산출서_소학1지구수량산출서" xfId="15214" xr:uid="{00000000-0005-0000-0000-0000B5110000}"/>
    <cellStyle name="_가양-화곡내역(일위대가)_수량산출서_소학1지구수량산출서_신복3지구수량산출서" xfId="15215" xr:uid="{00000000-0005-0000-0000-0000B6110000}"/>
    <cellStyle name="_가양-화곡내역(일위대가)_수량산출서_신복3지구수량산출서" xfId="15216" xr:uid="{00000000-0005-0000-0000-0000B7110000}"/>
    <cellStyle name="_가양-화곡내역(일위대가)_수량산출서_신복3지구수량산출서_신복3지구수량산출서" xfId="15217" xr:uid="{00000000-0005-0000-0000-0000B8110000}"/>
    <cellStyle name="_가양-화곡내역(일위대가)_신복3지구수량산출서" xfId="15218" xr:uid="{00000000-0005-0000-0000-0000B9110000}"/>
    <cellStyle name="_가양-화곡내역(일위대가)_옹벽공" xfId="15219" xr:uid="{00000000-0005-0000-0000-0000BA110000}"/>
    <cellStyle name="_가양-화곡내역(일위대가)_옹벽공_2합류지점수량_0306" xfId="15220" xr:uid="{00000000-0005-0000-0000-0000BB110000}"/>
    <cellStyle name="_가양-화곡내역(일위대가)_옹벽공_2합류지점수량_0306_소학1지구수량산출서" xfId="15221" xr:uid="{00000000-0005-0000-0000-0000BC110000}"/>
    <cellStyle name="_가양-화곡내역(일위대가)_옹벽공_2합류지점수량_0306_소학1지구수량산출서_소학1지구수량산출서" xfId="15222" xr:uid="{00000000-0005-0000-0000-0000BD110000}"/>
    <cellStyle name="_가양-화곡내역(일위대가)_옹벽공_2합류지점수량_0306_소학1지구수량산출서_소학1지구수량산출서_소학1지구수량산출서" xfId="15223" xr:uid="{00000000-0005-0000-0000-0000BE110000}"/>
    <cellStyle name="_가양-화곡내역(일위대가)_옹벽공_2합류지점수량_0306_소학1지구수량산출서_소학1지구수량산출서_소학1지구수량산출서_소학1지구수량산출서" xfId="15224" xr:uid="{00000000-0005-0000-0000-0000BF110000}"/>
    <cellStyle name="_가양-화곡내역(일위대가)_옹벽공_2합류지점수량_0306_소학1지구수량산출서_신복3지구수량산출서" xfId="15225" xr:uid="{00000000-0005-0000-0000-0000C0110000}"/>
    <cellStyle name="_가양-화곡내역(일위대가)_옹벽공_2합류지점수량_0306_신복3지구수량산출서" xfId="15226" xr:uid="{00000000-0005-0000-0000-0000C1110000}"/>
    <cellStyle name="_가양-화곡내역(일위대가)_옹벽공_2합류지점수량_0306_신복3지구수량산출서_신복3지구수량산출서" xfId="15227" xr:uid="{00000000-0005-0000-0000-0000C2110000}"/>
    <cellStyle name="_가양-화곡내역(일위대가)_옹벽공_삼막천합류" xfId="15228" xr:uid="{00000000-0005-0000-0000-0000C3110000}"/>
    <cellStyle name="_가양-화곡내역(일위대가)_옹벽공_삼막천합류_소학1지구수량산출서" xfId="15229" xr:uid="{00000000-0005-0000-0000-0000C4110000}"/>
    <cellStyle name="_가양-화곡내역(일위대가)_옹벽공_삼막천합류_소학1지구수량산출서_소학1지구수량산출서" xfId="15230" xr:uid="{00000000-0005-0000-0000-0000C5110000}"/>
    <cellStyle name="_가양-화곡내역(일위대가)_옹벽공_삼막천합류_소학1지구수량산출서_소학1지구수량산출서_소학1지구수량산출서" xfId="15231" xr:uid="{00000000-0005-0000-0000-0000C6110000}"/>
    <cellStyle name="_가양-화곡내역(일위대가)_옹벽공_삼막천합류_소학1지구수량산출서_소학1지구수량산출서_소학1지구수량산출서_소학1지구수량산출서" xfId="15232" xr:uid="{00000000-0005-0000-0000-0000C7110000}"/>
    <cellStyle name="_가양-화곡내역(일위대가)_옹벽공_삼막천합류_소학1지구수량산출서_신복3지구수량산출서" xfId="15233" xr:uid="{00000000-0005-0000-0000-0000C8110000}"/>
    <cellStyle name="_가양-화곡내역(일위대가)_옹벽공_삼막천합류_신복3지구수량산출서" xfId="15234" xr:uid="{00000000-0005-0000-0000-0000C9110000}"/>
    <cellStyle name="_가양-화곡내역(일위대가)_옹벽공_삼막천합류_신복3지구수량산출서_신복3지구수량산출서" xfId="15235" xr:uid="{00000000-0005-0000-0000-0000CA110000}"/>
    <cellStyle name="_가양-화곡내역(일위대가)_옹벽공_삼성천합류" xfId="15236" xr:uid="{00000000-0005-0000-0000-0000CB110000}"/>
    <cellStyle name="_가양-화곡내역(일위대가)_옹벽공_삼성천합류_소학1지구수량산출서" xfId="15237" xr:uid="{00000000-0005-0000-0000-0000CC110000}"/>
    <cellStyle name="_가양-화곡내역(일위대가)_옹벽공_삼성천합류_소학1지구수량산출서_소학1지구수량산출서" xfId="15238" xr:uid="{00000000-0005-0000-0000-0000CD110000}"/>
    <cellStyle name="_가양-화곡내역(일위대가)_옹벽공_삼성천합류_소학1지구수량산출서_소학1지구수량산출서_소학1지구수량산출서" xfId="15239" xr:uid="{00000000-0005-0000-0000-0000CE110000}"/>
    <cellStyle name="_가양-화곡내역(일위대가)_옹벽공_삼성천합류_소학1지구수량산출서_소학1지구수량산출서_소학1지구수량산출서_소학1지구수량산출서" xfId="15240" xr:uid="{00000000-0005-0000-0000-0000CF110000}"/>
    <cellStyle name="_가양-화곡내역(일위대가)_옹벽공_삼성천합류_소학1지구수량산출서_신복3지구수량산출서" xfId="15241" xr:uid="{00000000-0005-0000-0000-0000D0110000}"/>
    <cellStyle name="_가양-화곡내역(일위대가)_옹벽공_삼성천합류_신복3지구수량산출서" xfId="15242" xr:uid="{00000000-0005-0000-0000-0000D1110000}"/>
    <cellStyle name="_가양-화곡내역(일위대가)_옹벽공_삼성천합류_신복3지구수량산출서_신복3지구수량산출서" xfId="15243" xr:uid="{00000000-0005-0000-0000-0000D2110000}"/>
    <cellStyle name="_가양-화곡내역(일위대가)_옹벽공_소학1지구수량산출서" xfId="15244" xr:uid="{00000000-0005-0000-0000-0000D3110000}"/>
    <cellStyle name="_가양-화곡내역(일위대가)_옹벽공_소학1지구수량산출서_소학1지구수량산출서" xfId="15245" xr:uid="{00000000-0005-0000-0000-0000D4110000}"/>
    <cellStyle name="_가양-화곡내역(일위대가)_옹벽공_소학1지구수량산출서_소학1지구수량산출서_소학1지구수량산출서" xfId="15246" xr:uid="{00000000-0005-0000-0000-0000D5110000}"/>
    <cellStyle name="_가양-화곡내역(일위대가)_옹벽공_소학1지구수량산출서_소학1지구수량산출서_소학1지구수량산출서_소학1지구수량산출서" xfId="15247" xr:uid="{00000000-0005-0000-0000-0000D6110000}"/>
    <cellStyle name="_가양-화곡내역(일위대가)_옹벽공_소학1지구수량산출서_소학1지구수량산출서_소학1지구수량산출서_소학1지구수량산출서_소학1지구수량산출서" xfId="15248" xr:uid="{00000000-0005-0000-0000-0000D7110000}"/>
    <cellStyle name="_가양-화곡내역(일위대가)_옹벽공_소학1지구수량산출서_소학1지구수량산출서_신복3지구수량산출서" xfId="15249" xr:uid="{00000000-0005-0000-0000-0000D8110000}"/>
    <cellStyle name="_가양-화곡내역(일위대가)_옹벽공_소학1지구수량산출서_신복3지구수량산출서" xfId="15250" xr:uid="{00000000-0005-0000-0000-0000D9110000}"/>
    <cellStyle name="_가양-화곡내역(일위대가)_옹벽공_소학1지구수량산출서_신복3지구수량산출서_신복3지구수량산출서" xfId="15251" xr:uid="{00000000-0005-0000-0000-0000DA110000}"/>
    <cellStyle name="_가양-화곡내역(일위대가)_옹벽공_수량산출서" xfId="15252" xr:uid="{00000000-0005-0000-0000-0000DB110000}"/>
    <cellStyle name="_가양-화곡내역(일위대가)_옹벽공_수량산출서(삼막천합류)" xfId="15253" xr:uid="{00000000-0005-0000-0000-0000DC110000}"/>
    <cellStyle name="_가양-화곡내역(일위대가)_옹벽공_수량산출서(삼막천합류)_소학1지구수량산출서" xfId="15254" xr:uid="{00000000-0005-0000-0000-0000DD110000}"/>
    <cellStyle name="_가양-화곡내역(일위대가)_옹벽공_수량산출서(삼막천합류)_소학1지구수량산출서_소학1지구수량산출서" xfId="15255" xr:uid="{00000000-0005-0000-0000-0000DE110000}"/>
    <cellStyle name="_가양-화곡내역(일위대가)_옹벽공_수량산출서(삼막천합류)_소학1지구수량산출서_소학1지구수량산출서_소학1지구수량산출서" xfId="15256" xr:uid="{00000000-0005-0000-0000-0000DF110000}"/>
    <cellStyle name="_가양-화곡내역(일위대가)_옹벽공_수량산출서(삼막천합류)_소학1지구수량산출서_소학1지구수량산출서_소학1지구수량산출서_소학1지구수량산출서" xfId="15257" xr:uid="{00000000-0005-0000-0000-0000E0110000}"/>
    <cellStyle name="_가양-화곡내역(일위대가)_옹벽공_수량산출서(삼막천합류)_소학1지구수량산출서_신복3지구수량산출서" xfId="15258" xr:uid="{00000000-0005-0000-0000-0000E1110000}"/>
    <cellStyle name="_가양-화곡내역(일위대가)_옹벽공_수량산출서(삼막천합류)_신복3지구수량산출서" xfId="15259" xr:uid="{00000000-0005-0000-0000-0000E2110000}"/>
    <cellStyle name="_가양-화곡내역(일위대가)_옹벽공_수량산출서(삼막천합류)_신복3지구수량산출서_신복3지구수량산출서" xfId="15260" xr:uid="{00000000-0005-0000-0000-0000E3110000}"/>
    <cellStyle name="_가양-화곡내역(일위대가)_옹벽공_수량산출서(삼성천합류)" xfId="15261" xr:uid="{00000000-0005-0000-0000-0000E4110000}"/>
    <cellStyle name="_가양-화곡내역(일위대가)_옹벽공_수량산출서(삼성천합류)_소학1지구수량산출서" xfId="15262" xr:uid="{00000000-0005-0000-0000-0000E5110000}"/>
    <cellStyle name="_가양-화곡내역(일위대가)_옹벽공_수량산출서(삼성천합류)_소학1지구수량산출서_소학1지구수량산출서" xfId="15263" xr:uid="{00000000-0005-0000-0000-0000E6110000}"/>
    <cellStyle name="_가양-화곡내역(일위대가)_옹벽공_수량산출서(삼성천합류)_소학1지구수량산출서_소학1지구수량산출서_소학1지구수량산출서" xfId="15264" xr:uid="{00000000-0005-0000-0000-0000E7110000}"/>
    <cellStyle name="_가양-화곡내역(일위대가)_옹벽공_수량산출서(삼성천합류)_소학1지구수량산출서_소학1지구수량산출서_소학1지구수량산출서_소학1지구수량산출서" xfId="15265" xr:uid="{00000000-0005-0000-0000-0000E8110000}"/>
    <cellStyle name="_가양-화곡내역(일위대가)_옹벽공_수량산출서(삼성천합류)_소학1지구수량산출서_신복3지구수량산출서" xfId="15266" xr:uid="{00000000-0005-0000-0000-0000E9110000}"/>
    <cellStyle name="_가양-화곡내역(일위대가)_옹벽공_수량산출서(삼성천합류)_신복3지구수량산출서" xfId="15267" xr:uid="{00000000-0005-0000-0000-0000EA110000}"/>
    <cellStyle name="_가양-화곡내역(일위대가)_옹벽공_수량산출서(삼성천합류)_신복3지구수량산출서_신복3지구수량산출서" xfId="15268" xr:uid="{00000000-0005-0000-0000-0000EB110000}"/>
    <cellStyle name="_가양-화곡내역(일위대가)_옹벽공_수량산출서(안양5동계단)" xfId="15269" xr:uid="{00000000-0005-0000-0000-0000EC110000}"/>
    <cellStyle name="_가양-화곡내역(일위대가)_옹벽공_수량산출서(안양5동계단)_소학1지구수량산출서" xfId="15270" xr:uid="{00000000-0005-0000-0000-0000ED110000}"/>
    <cellStyle name="_가양-화곡내역(일위대가)_옹벽공_수량산출서(안양5동계단)_소학1지구수량산출서_소학1지구수량산출서" xfId="15271" xr:uid="{00000000-0005-0000-0000-0000EE110000}"/>
    <cellStyle name="_가양-화곡내역(일위대가)_옹벽공_수량산출서(안양5동계단)_소학1지구수량산출서_소학1지구수량산출서_소학1지구수량산출서" xfId="15272" xr:uid="{00000000-0005-0000-0000-0000EF110000}"/>
    <cellStyle name="_가양-화곡내역(일위대가)_옹벽공_수량산출서(안양5동계단)_소학1지구수량산출서_소학1지구수량산출서_소학1지구수량산출서_소학1지구수량산출서" xfId="15273" xr:uid="{00000000-0005-0000-0000-0000F0110000}"/>
    <cellStyle name="_가양-화곡내역(일위대가)_옹벽공_수량산출서(안양5동계단)_소학1지구수량산출서_신복3지구수량산출서" xfId="15274" xr:uid="{00000000-0005-0000-0000-0000F1110000}"/>
    <cellStyle name="_가양-화곡내역(일위대가)_옹벽공_수량산출서(안양5동계단)_신복3지구수량산출서" xfId="15275" xr:uid="{00000000-0005-0000-0000-0000F2110000}"/>
    <cellStyle name="_가양-화곡내역(일위대가)_옹벽공_수량산출서(안양5동계단)_신복3지구수량산출서_신복3지구수량산출서" xfId="15276" xr:uid="{00000000-0005-0000-0000-0000F3110000}"/>
    <cellStyle name="_가양-화곡내역(일위대가)_옹벽공_수량산출서_소학1지구수량산출서" xfId="15277" xr:uid="{00000000-0005-0000-0000-0000F4110000}"/>
    <cellStyle name="_가양-화곡내역(일위대가)_옹벽공_수량산출서_소학1지구수량산출서_소학1지구수량산출서" xfId="15278" xr:uid="{00000000-0005-0000-0000-0000F5110000}"/>
    <cellStyle name="_가양-화곡내역(일위대가)_옹벽공_수량산출서_소학1지구수량산출서_소학1지구수량산출서_소학1지구수량산출서" xfId="15279" xr:uid="{00000000-0005-0000-0000-0000F6110000}"/>
    <cellStyle name="_가양-화곡내역(일위대가)_옹벽공_수량산출서_소학1지구수량산출서_소학1지구수량산출서_소학1지구수량산출서_소학1지구수량산출서" xfId="15280" xr:uid="{00000000-0005-0000-0000-0000F7110000}"/>
    <cellStyle name="_가양-화곡내역(일위대가)_옹벽공_수량산출서_소학1지구수량산출서_신복3지구수량산출서" xfId="15281" xr:uid="{00000000-0005-0000-0000-0000F8110000}"/>
    <cellStyle name="_가양-화곡내역(일위대가)_옹벽공_수량산출서_신복3지구수량산출서" xfId="15282" xr:uid="{00000000-0005-0000-0000-0000F9110000}"/>
    <cellStyle name="_가양-화곡내역(일위대가)_옹벽공_수량산출서_신복3지구수량산출서_신복3지구수량산출서" xfId="15283" xr:uid="{00000000-0005-0000-0000-0000FA110000}"/>
    <cellStyle name="_가양-화곡내역(일위대가)_옹벽공_신복3지구수량산출서" xfId="15284" xr:uid="{00000000-0005-0000-0000-0000FB110000}"/>
    <cellStyle name="_가양-화곡내역(일위대가)_옹벽수량" xfId="15285" xr:uid="{00000000-0005-0000-0000-0000FC110000}"/>
    <cellStyle name="_가양-화곡내역(일위대가)_옹벽수량_2합류지점수량_0306" xfId="15286" xr:uid="{00000000-0005-0000-0000-0000FD110000}"/>
    <cellStyle name="_가양-화곡내역(일위대가)_옹벽수량_2합류지점수량_0306_소학1지구수량산출서" xfId="15287" xr:uid="{00000000-0005-0000-0000-0000FE110000}"/>
    <cellStyle name="_가양-화곡내역(일위대가)_옹벽수량_2합류지점수량_0306_소학1지구수량산출서_소학1지구수량산출서" xfId="15288" xr:uid="{00000000-0005-0000-0000-0000FF110000}"/>
    <cellStyle name="_가양-화곡내역(일위대가)_옹벽수량_2합류지점수량_0306_소학1지구수량산출서_소학1지구수량산출서_소학1지구수량산출서" xfId="15289" xr:uid="{00000000-0005-0000-0000-000000120000}"/>
    <cellStyle name="_가양-화곡내역(일위대가)_옹벽수량_2합류지점수량_0306_소학1지구수량산출서_소학1지구수량산출서_소학1지구수량산출서_소학1지구수량산출서" xfId="15290" xr:uid="{00000000-0005-0000-0000-000001120000}"/>
    <cellStyle name="_가양-화곡내역(일위대가)_옹벽수량_2합류지점수량_0306_소학1지구수량산출서_신복3지구수량산출서" xfId="15291" xr:uid="{00000000-0005-0000-0000-000002120000}"/>
    <cellStyle name="_가양-화곡내역(일위대가)_옹벽수량_2합류지점수량_0306_신복3지구수량산출서" xfId="15292" xr:uid="{00000000-0005-0000-0000-000003120000}"/>
    <cellStyle name="_가양-화곡내역(일위대가)_옹벽수량_2합류지점수량_0306_신복3지구수량산출서_신복3지구수량산출서" xfId="15293" xr:uid="{00000000-0005-0000-0000-000004120000}"/>
    <cellStyle name="_가양-화곡내역(일위대가)_옹벽수량_삼막천합류" xfId="15294" xr:uid="{00000000-0005-0000-0000-000005120000}"/>
    <cellStyle name="_가양-화곡내역(일위대가)_옹벽수량_삼막천합류_소학1지구수량산출서" xfId="15295" xr:uid="{00000000-0005-0000-0000-000006120000}"/>
    <cellStyle name="_가양-화곡내역(일위대가)_옹벽수량_삼막천합류_소학1지구수량산출서_소학1지구수량산출서" xfId="15296" xr:uid="{00000000-0005-0000-0000-000007120000}"/>
    <cellStyle name="_가양-화곡내역(일위대가)_옹벽수량_삼막천합류_소학1지구수량산출서_소학1지구수량산출서_소학1지구수량산출서" xfId="15297" xr:uid="{00000000-0005-0000-0000-000008120000}"/>
    <cellStyle name="_가양-화곡내역(일위대가)_옹벽수량_삼막천합류_소학1지구수량산출서_소학1지구수량산출서_소학1지구수량산출서_소학1지구수량산출서" xfId="15298" xr:uid="{00000000-0005-0000-0000-000009120000}"/>
    <cellStyle name="_가양-화곡내역(일위대가)_옹벽수량_삼막천합류_소학1지구수량산출서_신복3지구수량산출서" xfId="15299" xr:uid="{00000000-0005-0000-0000-00000A120000}"/>
    <cellStyle name="_가양-화곡내역(일위대가)_옹벽수량_삼막천합류_신복3지구수량산출서" xfId="15300" xr:uid="{00000000-0005-0000-0000-00000B120000}"/>
    <cellStyle name="_가양-화곡내역(일위대가)_옹벽수량_삼막천합류_신복3지구수량산출서_신복3지구수량산출서" xfId="15301" xr:uid="{00000000-0005-0000-0000-00000C120000}"/>
    <cellStyle name="_가양-화곡내역(일위대가)_옹벽수량_삼성천합류" xfId="15302" xr:uid="{00000000-0005-0000-0000-00000D120000}"/>
    <cellStyle name="_가양-화곡내역(일위대가)_옹벽수량_삼성천합류_소학1지구수량산출서" xfId="15303" xr:uid="{00000000-0005-0000-0000-00000E120000}"/>
    <cellStyle name="_가양-화곡내역(일위대가)_옹벽수량_삼성천합류_소학1지구수량산출서_소학1지구수량산출서" xfId="15304" xr:uid="{00000000-0005-0000-0000-00000F120000}"/>
    <cellStyle name="_가양-화곡내역(일위대가)_옹벽수량_삼성천합류_소학1지구수량산출서_소학1지구수량산출서_소학1지구수량산출서" xfId="15305" xr:uid="{00000000-0005-0000-0000-000010120000}"/>
    <cellStyle name="_가양-화곡내역(일위대가)_옹벽수량_삼성천합류_소학1지구수량산출서_소학1지구수량산출서_소학1지구수량산출서_소학1지구수량산출서" xfId="15306" xr:uid="{00000000-0005-0000-0000-000011120000}"/>
    <cellStyle name="_가양-화곡내역(일위대가)_옹벽수량_삼성천합류_소학1지구수량산출서_신복3지구수량산출서" xfId="15307" xr:uid="{00000000-0005-0000-0000-000012120000}"/>
    <cellStyle name="_가양-화곡내역(일위대가)_옹벽수량_삼성천합류_신복3지구수량산출서" xfId="15308" xr:uid="{00000000-0005-0000-0000-000013120000}"/>
    <cellStyle name="_가양-화곡내역(일위대가)_옹벽수량_삼성천합류_신복3지구수량산출서_신복3지구수량산출서" xfId="15309" xr:uid="{00000000-0005-0000-0000-000014120000}"/>
    <cellStyle name="_가양-화곡내역(일위대가)_옹벽수량_소학1지구수량산출서" xfId="15310" xr:uid="{00000000-0005-0000-0000-000015120000}"/>
    <cellStyle name="_가양-화곡내역(일위대가)_옹벽수량_소학1지구수량산출서_소학1지구수량산출서" xfId="15311" xr:uid="{00000000-0005-0000-0000-000016120000}"/>
    <cellStyle name="_가양-화곡내역(일위대가)_옹벽수량_소학1지구수량산출서_소학1지구수량산출서_소학1지구수량산출서" xfId="15312" xr:uid="{00000000-0005-0000-0000-000017120000}"/>
    <cellStyle name="_가양-화곡내역(일위대가)_옹벽수량_소학1지구수량산출서_소학1지구수량산출서_소학1지구수량산출서_소학1지구수량산출서" xfId="15313" xr:uid="{00000000-0005-0000-0000-000018120000}"/>
    <cellStyle name="_가양-화곡내역(일위대가)_옹벽수량_소학1지구수량산출서_소학1지구수량산출서_소학1지구수량산출서_소학1지구수량산출서_소학1지구수량산출서" xfId="15314" xr:uid="{00000000-0005-0000-0000-000019120000}"/>
    <cellStyle name="_가양-화곡내역(일위대가)_옹벽수량_소학1지구수량산출서_소학1지구수량산출서_신복3지구수량산출서" xfId="15315" xr:uid="{00000000-0005-0000-0000-00001A120000}"/>
    <cellStyle name="_가양-화곡내역(일위대가)_옹벽수량_소학1지구수량산출서_신복3지구수량산출서" xfId="15316" xr:uid="{00000000-0005-0000-0000-00001B120000}"/>
    <cellStyle name="_가양-화곡내역(일위대가)_옹벽수량_소학1지구수량산출서_신복3지구수량산출서_신복3지구수량산출서" xfId="15317" xr:uid="{00000000-0005-0000-0000-00001C120000}"/>
    <cellStyle name="_가양-화곡내역(일위대가)_옹벽수량_수량산출서" xfId="15318" xr:uid="{00000000-0005-0000-0000-00001D120000}"/>
    <cellStyle name="_가양-화곡내역(일위대가)_옹벽수량_수량산출서(삼막천합류)" xfId="15319" xr:uid="{00000000-0005-0000-0000-00001E120000}"/>
    <cellStyle name="_가양-화곡내역(일위대가)_옹벽수량_수량산출서(삼막천합류)_소학1지구수량산출서" xfId="15320" xr:uid="{00000000-0005-0000-0000-00001F120000}"/>
    <cellStyle name="_가양-화곡내역(일위대가)_옹벽수량_수량산출서(삼막천합류)_소학1지구수량산출서_소학1지구수량산출서" xfId="15321" xr:uid="{00000000-0005-0000-0000-000020120000}"/>
    <cellStyle name="_가양-화곡내역(일위대가)_옹벽수량_수량산출서(삼막천합류)_소학1지구수량산출서_소학1지구수량산출서_소학1지구수량산출서" xfId="15322" xr:uid="{00000000-0005-0000-0000-000021120000}"/>
    <cellStyle name="_가양-화곡내역(일위대가)_옹벽수량_수량산출서(삼막천합류)_소학1지구수량산출서_소학1지구수량산출서_소학1지구수량산출서_소학1지구수량산출서" xfId="15323" xr:uid="{00000000-0005-0000-0000-000022120000}"/>
    <cellStyle name="_가양-화곡내역(일위대가)_옹벽수량_수량산출서(삼막천합류)_소학1지구수량산출서_신복3지구수량산출서" xfId="15324" xr:uid="{00000000-0005-0000-0000-000023120000}"/>
    <cellStyle name="_가양-화곡내역(일위대가)_옹벽수량_수량산출서(삼막천합류)_신복3지구수량산출서" xfId="15325" xr:uid="{00000000-0005-0000-0000-000024120000}"/>
    <cellStyle name="_가양-화곡내역(일위대가)_옹벽수량_수량산출서(삼막천합류)_신복3지구수량산출서_신복3지구수량산출서" xfId="15326" xr:uid="{00000000-0005-0000-0000-000025120000}"/>
    <cellStyle name="_가양-화곡내역(일위대가)_옹벽수량_수량산출서(삼성천합류)" xfId="15327" xr:uid="{00000000-0005-0000-0000-000026120000}"/>
    <cellStyle name="_가양-화곡내역(일위대가)_옹벽수량_수량산출서(삼성천합류)_소학1지구수량산출서" xfId="15328" xr:uid="{00000000-0005-0000-0000-000027120000}"/>
    <cellStyle name="_가양-화곡내역(일위대가)_옹벽수량_수량산출서(삼성천합류)_소학1지구수량산출서_소학1지구수량산출서" xfId="15329" xr:uid="{00000000-0005-0000-0000-000028120000}"/>
    <cellStyle name="_가양-화곡내역(일위대가)_옹벽수량_수량산출서(삼성천합류)_소학1지구수량산출서_소학1지구수량산출서_소학1지구수량산출서" xfId="15330" xr:uid="{00000000-0005-0000-0000-000029120000}"/>
    <cellStyle name="_가양-화곡내역(일위대가)_옹벽수량_수량산출서(삼성천합류)_소학1지구수량산출서_소학1지구수량산출서_소학1지구수량산출서_소학1지구수량산출서" xfId="15331" xr:uid="{00000000-0005-0000-0000-00002A120000}"/>
    <cellStyle name="_가양-화곡내역(일위대가)_옹벽수량_수량산출서(삼성천합류)_소학1지구수량산출서_신복3지구수량산출서" xfId="15332" xr:uid="{00000000-0005-0000-0000-00002B120000}"/>
    <cellStyle name="_가양-화곡내역(일위대가)_옹벽수량_수량산출서(삼성천합류)_신복3지구수량산출서" xfId="15333" xr:uid="{00000000-0005-0000-0000-00002C120000}"/>
    <cellStyle name="_가양-화곡내역(일위대가)_옹벽수량_수량산출서(삼성천합류)_신복3지구수량산출서_신복3지구수량산출서" xfId="15334" xr:uid="{00000000-0005-0000-0000-00002D120000}"/>
    <cellStyle name="_가양-화곡내역(일위대가)_옹벽수량_수량산출서(안양5동계단)" xfId="15335" xr:uid="{00000000-0005-0000-0000-00002E120000}"/>
    <cellStyle name="_가양-화곡내역(일위대가)_옹벽수량_수량산출서(안양5동계단)_소학1지구수량산출서" xfId="15336" xr:uid="{00000000-0005-0000-0000-00002F120000}"/>
    <cellStyle name="_가양-화곡내역(일위대가)_옹벽수량_수량산출서(안양5동계단)_소학1지구수량산출서_소학1지구수량산출서" xfId="15337" xr:uid="{00000000-0005-0000-0000-000030120000}"/>
    <cellStyle name="_가양-화곡내역(일위대가)_옹벽수량_수량산출서(안양5동계단)_소학1지구수량산출서_소학1지구수량산출서_소학1지구수량산출서" xfId="15338" xr:uid="{00000000-0005-0000-0000-000031120000}"/>
    <cellStyle name="_가양-화곡내역(일위대가)_옹벽수량_수량산출서(안양5동계단)_소학1지구수량산출서_소학1지구수량산출서_소학1지구수량산출서_소학1지구수량산출서" xfId="15339" xr:uid="{00000000-0005-0000-0000-000032120000}"/>
    <cellStyle name="_가양-화곡내역(일위대가)_옹벽수량_수량산출서(안양5동계단)_소학1지구수량산출서_신복3지구수량산출서" xfId="15340" xr:uid="{00000000-0005-0000-0000-000033120000}"/>
    <cellStyle name="_가양-화곡내역(일위대가)_옹벽수량_수량산출서(안양5동계단)_신복3지구수량산출서" xfId="15341" xr:uid="{00000000-0005-0000-0000-000034120000}"/>
    <cellStyle name="_가양-화곡내역(일위대가)_옹벽수량_수량산출서(안양5동계단)_신복3지구수량산출서_신복3지구수량산출서" xfId="15342" xr:uid="{00000000-0005-0000-0000-000035120000}"/>
    <cellStyle name="_가양-화곡내역(일위대가)_옹벽수량_수량산출서_소학1지구수량산출서" xfId="15343" xr:uid="{00000000-0005-0000-0000-000036120000}"/>
    <cellStyle name="_가양-화곡내역(일위대가)_옹벽수량_수량산출서_소학1지구수량산출서_소학1지구수량산출서" xfId="15344" xr:uid="{00000000-0005-0000-0000-000037120000}"/>
    <cellStyle name="_가양-화곡내역(일위대가)_옹벽수량_수량산출서_소학1지구수량산출서_소학1지구수량산출서_소학1지구수량산출서" xfId="15345" xr:uid="{00000000-0005-0000-0000-000038120000}"/>
    <cellStyle name="_가양-화곡내역(일위대가)_옹벽수량_수량산출서_소학1지구수량산출서_소학1지구수량산출서_소학1지구수량산출서_소학1지구수량산출서" xfId="15346" xr:uid="{00000000-0005-0000-0000-000039120000}"/>
    <cellStyle name="_가양-화곡내역(일위대가)_옹벽수량_수량산출서_소학1지구수량산출서_신복3지구수량산출서" xfId="15347" xr:uid="{00000000-0005-0000-0000-00003A120000}"/>
    <cellStyle name="_가양-화곡내역(일위대가)_옹벽수량_수량산출서_신복3지구수량산출서" xfId="15348" xr:uid="{00000000-0005-0000-0000-00003B120000}"/>
    <cellStyle name="_가양-화곡내역(일위대가)_옹벽수량_수량산출서_신복3지구수량산출서_신복3지구수량산출서" xfId="15349" xr:uid="{00000000-0005-0000-0000-00003C120000}"/>
    <cellStyle name="_가양-화곡내역(일위대가)_옹벽수량_신복3지구수량산출서" xfId="15350" xr:uid="{00000000-0005-0000-0000-00003D120000}"/>
    <cellStyle name="_가양-화곡내역(토형100M)" xfId="15351" xr:uid="{00000000-0005-0000-0000-00003E120000}"/>
    <cellStyle name="_가양-화곡내역(토형100M)_2합류지점수량_0306" xfId="15352" xr:uid="{00000000-0005-0000-0000-00003F120000}"/>
    <cellStyle name="_가양-화곡내역(토형100M)_2합류지점수량_0306_소학1지구수량산출서" xfId="15353" xr:uid="{00000000-0005-0000-0000-000040120000}"/>
    <cellStyle name="_가양-화곡내역(토형100M)_2합류지점수량_0306_소학1지구수량산출서_소학1지구수량산출서" xfId="15354" xr:uid="{00000000-0005-0000-0000-000041120000}"/>
    <cellStyle name="_가양-화곡내역(토형100M)_2합류지점수량_0306_소학1지구수량산출서_소학1지구수량산출서_소학1지구수량산출서" xfId="15355" xr:uid="{00000000-0005-0000-0000-000042120000}"/>
    <cellStyle name="_가양-화곡내역(토형100M)_2합류지점수량_0306_소학1지구수량산출서_소학1지구수량산출서_소학1지구수량산출서_소학1지구수량산출서" xfId="15356" xr:uid="{00000000-0005-0000-0000-000043120000}"/>
    <cellStyle name="_가양-화곡내역(토형100M)_2합류지점수량_0306_소학1지구수량산출서_신복3지구수량산출서" xfId="15357" xr:uid="{00000000-0005-0000-0000-000044120000}"/>
    <cellStyle name="_가양-화곡내역(토형100M)_2합류지점수량_0306_신복3지구수량산출서" xfId="15358" xr:uid="{00000000-0005-0000-0000-000045120000}"/>
    <cellStyle name="_가양-화곡내역(토형100M)_2합류지점수량_0306_신복3지구수량산출서_신복3지구수량산출서" xfId="15359" xr:uid="{00000000-0005-0000-0000-000046120000}"/>
    <cellStyle name="_가양-화곡내역(토형100M)_5옹벽공" xfId="15360" xr:uid="{00000000-0005-0000-0000-000047120000}"/>
    <cellStyle name="_가양-화곡내역(토형100M)_5옹벽공_2합류지점수량_0306" xfId="15361" xr:uid="{00000000-0005-0000-0000-000048120000}"/>
    <cellStyle name="_가양-화곡내역(토형100M)_5옹벽공_2합류지점수량_0306_소학1지구수량산출서" xfId="15362" xr:uid="{00000000-0005-0000-0000-000049120000}"/>
    <cellStyle name="_가양-화곡내역(토형100M)_5옹벽공_2합류지점수량_0306_소학1지구수량산출서_소학1지구수량산출서" xfId="15363" xr:uid="{00000000-0005-0000-0000-00004A120000}"/>
    <cellStyle name="_가양-화곡내역(토형100M)_5옹벽공_2합류지점수량_0306_소학1지구수량산출서_소학1지구수량산출서_소학1지구수량산출서" xfId="15364" xr:uid="{00000000-0005-0000-0000-00004B120000}"/>
    <cellStyle name="_가양-화곡내역(토형100M)_5옹벽공_2합류지점수량_0306_소학1지구수량산출서_소학1지구수량산출서_소학1지구수량산출서_소학1지구수량산출서" xfId="15365" xr:uid="{00000000-0005-0000-0000-00004C120000}"/>
    <cellStyle name="_가양-화곡내역(토형100M)_5옹벽공_2합류지점수량_0306_소학1지구수량산출서_신복3지구수량산출서" xfId="15366" xr:uid="{00000000-0005-0000-0000-00004D120000}"/>
    <cellStyle name="_가양-화곡내역(토형100M)_5옹벽공_2합류지점수량_0306_신복3지구수량산출서" xfId="15367" xr:uid="{00000000-0005-0000-0000-00004E120000}"/>
    <cellStyle name="_가양-화곡내역(토형100M)_5옹벽공_2합류지점수량_0306_신복3지구수량산출서_신복3지구수량산출서" xfId="15368" xr:uid="{00000000-0005-0000-0000-00004F120000}"/>
    <cellStyle name="_가양-화곡내역(토형100M)_5옹벽공_삼막천합류" xfId="15369" xr:uid="{00000000-0005-0000-0000-000050120000}"/>
    <cellStyle name="_가양-화곡내역(토형100M)_5옹벽공_삼막천합류_소학1지구수량산출서" xfId="15370" xr:uid="{00000000-0005-0000-0000-000051120000}"/>
    <cellStyle name="_가양-화곡내역(토형100M)_5옹벽공_삼막천합류_소학1지구수량산출서_소학1지구수량산출서" xfId="15371" xr:uid="{00000000-0005-0000-0000-000052120000}"/>
    <cellStyle name="_가양-화곡내역(토형100M)_5옹벽공_삼막천합류_소학1지구수량산출서_소학1지구수량산출서_소학1지구수량산출서" xfId="15372" xr:uid="{00000000-0005-0000-0000-000053120000}"/>
    <cellStyle name="_가양-화곡내역(토형100M)_5옹벽공_삼막천합류_소학1지구수량산출서_소학1지구수량산출서_소학1지구수량산출서_소학1지구수량산출서" xfId="15373" xr:uid="{00000000-0005-0000-0000-000054120000}"/>
    <cellStyle name="_가양-화곡내역(토형100M)_5옹벽공_삼막천합류_소학1지구수량산출서_신복3지구수량산출서" xfId="15374" xr:uid="{00000000-0005-0000-0000-000055120000}"/>
    <cellStyle name="_가양-화곡내역(토형100M)_5옹벽공_삼막천합류_신복3지구수량산출서" xfId="15375" xr:uid="{00000000-0005-0000-0000-000056120000}"/>
    <cellStyle name="_가양-화곡내역(토형100M)_5옹벽공_삼막천합류_신복3지구수량산출서_신복3지구수량산출서" xfId="15376" xr:uid="{00000000-0005-0000-0000-000057120000}"/>
    <cellStyle name="_가양-화곡내역(토형100M)_5옹벽공_삼성천합류" xfId="15377" xr:uid="{00000000-0005-0000-0000-000058120000}"/>
    <cellStyle name="_가양-화곡내역(토형100M)_5옹벽공_삼성천합류_소학1지구수량산출서" xfId="15378" xr:uid="{00000000-0005-0000-0000-000059120000}"/>
    <cellStyle name="_가양-화곡내역(토형100M)_5옹벽공_삼성천합류_소학1지구수량산출서_소학1지구수량산출서" xfId="15379" xr:uid="{00000000-0005-0000-0000-00005A120000}"/>
    <cellStyle name="_가양-화곡내역(토형100M)_5옹벽공_삼성천합류_소학1지구수량산출서_소학1지구수량산출서_소학1지구수량산출서" xfId="15380" xr:uid="{00000000-0005-0000-0000-00005B120000}"/>
    <cellStyle name="_가양-화곡내역(토형100M)_5옹벽공_삼성천합류_소학1지구수량산출서_소학1지구수량산출서_소학1지구수량산출서_소학1지구수량산출서" xfId="15381" xr:uid="{00000000-0005-0000-0000-00005C120000}"/>
    <cellStyle name="_가양-화곡내역(토형100M)_5옹벽공_삼성천합류_소학1지구수량산출서_신복3지구수량산출서" xfId="15382" xr:uid="{00000000-0005-0000-0000-00005D120000}"/>
    <cellStyle name="_가양-화곡내역(토형100M)_5옹벽공_삼성천합류_신복3지구수량산출서" xfId="15383" xr:uid="{00000000-0005-0000-0000-00005E120000}"/>
    <cellStyle name="_가양-화곡내역(토형100M)_5옹벽공_삼성천합류_신복3지구수량산출서_신복3지구수량산출서" xfId="15384" xr:uid="{00000000-0005-0000-0000-00005F120000}"/>
    <cellStyle name="_가양-화곡내역(토형100M)_5옹벽공_소학1지구수량산출서" xfId="15385" xr:uid="{00000000-0005-0000-0000-000060120000}"/>
    <cellStyle name="_가양-화곡내역(토형100M)_5옹벽공_소학1지구수량산출서_소학1지구수량산출서" xfId="15386" xr:uid="{00000000-0005-0000-0000-000061120000}"/>
    <cellStyle name="_가양-화곡내역(토형100M)_5옹벽공_소학1지구수량산출서_소학1지구수량산출서_소학1지구수량산출서" xfId="15387" xr:uid="{00000000-0005-0000-0000-000062120000}"/>
    <cellStyle name="_가양-화곡내역(토형100M)_5옹벽공_소학1지구수량산출서_소학1지구수량산출서_소학1지구수량산출서_소학1지구수량산출서" xfId="15388" xr:uid="{00000000-0005-0000-0000-000063120000}"/>
    <cellStyle name="_가양-화곡내역(토형100M)_5옹벽공_소학1지구수량산출서_소학1지구수량산출서_소학1지구수량산출서_소학1지구수량산출서_소학1지구수량산출서" xfId="15389" xr:uid="{00000000-0005-0000-0000-000064120000}"/>
    <cellStyle name="_가양-화곡내역(토형100M)_5옹벽공_소학1지구수량산출서_소학1지구수량산출서_신복3지구수량산출서" xfId="15390" xr:uid="{00000000-0005-0000-0000-000065120000}"/>
    <cellStyle name="_가양-화곡내역(토형100M)_5옹벽공_소학1지구수량산출서_신복3지구수량산출서" xfId="15391" xr:uid="{00000000-0005-0000-0000-000066120000}"/>
    <cellStyle name="_가양-화곡내역(토형100M)_5옹벽공_소학1지구수량산출서_신복3지구수량산출서_신복3지구수량산출서" xfId="15392" xr:uid="{00000000-0005-0000-0000-000067120000}"/>
    <cellStyle name="_가양-화곡내역(토형100M)_5옹벽공_수량산출서" xfId="15393" xr:uid="{00000000-0005-0000-0000-000068120000}"/>
    <cellStyle name="_가양-화곡내역(토형100M)_5옹벽공_수량산출서(삼막천합류)" xfId="15394" xr:uid="{00000000-0005-0000-0000-000069120000}"/>
    <cellStyle name="_가양-화곡내역(토형100M)_5옹벽공_수량산출서(삼막천합류)_소학1지구수량산출서" xfId="15395" xr:uid="{00000000-0005-0000-0000-00006A120000}"/>
    <cellStyle name="_가양-화곡내역(토형100M)_5옹벽공_수량산출서(삼막천합류)_소학1지구수량산출서_소학1지구수량산출서" xfId="15396" xr:uid="{00000000-0005-0000-0000-00006B120000}"/>
    <cellStyle name="_가양-화곡내역(토형100M)_5옹벽공_수량산출서(삼막천합류)_소학1지구수량산출서_소학1지구수량산출서_소학1지구수량산출서" xfId="15397" xr:uid="{00000000-0005-0000-0000-00006C120000}"/>
    <cellStyle name="_가양-화곡내역(토형100M)_5옹벽공_수량산출서(삼막천합류)_소학1지구수량산출서_소학1지구수량산출서_소학1지구수량산출서_소학1지구수량산출서" xfId="15398" xr:uid="{00000000-0005-0000-0000-00006D120000}"/>
    <cellStyle name="_가양-화곡내역(토형100M)_5옹벽공_수량산출서(삼막천합류)_소학1지구수량산출서_신복3지구수량산출서" xfId="15399" xr:uid="{00000000-0005-0000-0000-00006E120000}"/>
    <cellStyle name="_가양-화곡내역(토형100M)_5옹벽공_수량산출서(삼막천합류)_신복3지구수량산출서" xfId="15400" xr:uid="{00000000-0005-0000-0000-00006F120000}"/>
    <cellStyle name="_가양-화곡내역(토형100M)_5옹벽공_수량산출서(삼막천합류)_신복3지구수량산출서_신복3지구수량산출서" xfId="15401" xr:uid="{00000000-0005-0000-0000-000070120000}"/>
    <cellStyle name="_가양-화곡내역(토형100M)_5옹벽공_수량산출서(삼성천합류)" xfId="15402" xr:uid="{00000000-0005-0000-0000-000071120000}"/>
    <cellStyle name="_가양-화곡내역(토형100M)_5옹벽공_수량산출서(삼성천합류)_소학1지구수량산출서" xfId="15403" xr:uid="{00000000-0005-0000-0000-000072120000}"/>
    <cellStyle name="_가양-화곡내역(토형100M)_5옹벽공_수량산출서(삼성천합류)_소학1지구수량산출서_소학1지구수량산출서" xfId="15404" xr:uid="{00000000-0005-0000-0000-000073120000}"/>
    <cellStyle name="_가양-화곡내역(토형100M)_5옹벽공_수량산출서(삼성천합류)_소학1지구수량산출서_소학1지구수량산출서_소학1지구수량산출서" xfId="15405" xr:uid="{00000000-0005-0000-0000-000074120000}"/>
    <cellStyle name="_가양-화곡내역(토형100M)_5옹벽공_수량산출서(삼성천합류)_소학1지구수량산출서_소학1지구수량산출서_소학1지구수량산출서_소학1지구수량산출서" xfId="15406" xr:uid="{00000000-0005-0000-0000-000075120000}"/>
    <cellStyle name="_가양-화곡내역(토형100M)_5옹벽공_수량산출서(삼성천합류)_소학1지구수량산출서_신복3지구수량산출서" xfId="15407" xr:uid="{00000000-0005-0000-0000-000076120000}"/>
    <cellStyle name="_가양-화곡내역(토형100M)_5옹벽공_수량산출서(삼성천합류)_신복3지구수량산출서" xfId="15408" xr:uid="{00000000-0005-0000-0000-000077120000}"/>
    <cellStyle name="_가양-화곡내역(토형100M)_5옹벽공_수량산출서(삼성천합류)_신복3지구수량산출서_신복3지구수량산출서" xfId="15409" xr:uid="{00000000-0005-0000-0000-000078120000}"/>
    <cellStyle name="_가양-화곡내역(토형100M)_5옹벽공_수량산출서(안양5동계단)" xfId="15410" xr:uid="{00000000-0005-0000-0000-000079120000}"/>
    <cellStyle name="_가양-화곡내역(토형100M)_5옹벽공_수량산출서(안양5동계단)_소학1지구수량산출서" xfId="15411" xr:uid="{00000000-0005-0000-0000-00007A120000}"/>
    <cellStyle name="_가양-화곡내역(토형100M)_5옹벽공_수량산출서(안양5동계단)_소학1지구수량산출서_소학1지구수량산출서" xfId="15412" xr:uid="{00000000-0005-0000-0000-00007B120000}"/>
    <cellStyle name="_가양-화곡내역(토형100M)_5옹벽공_수량산출서(안양5동계단)_소학1지구수량산출서_소학1지구수량산출서_소학1지구수량산출서" xfId="15413" xr:uid="{00000000-0005-0000-0000-00007C120000}"/>
    <cellStyle name="_가양-화곡내역(토형100M)_5옹벽공_수량산출서(안양5동계단)_소학1지구수량산출서_소학1지구수량산출서_소학1지구수량산출서_소학1지구수량산출서" xfId="15414" xr:uid="{00000000-0005-0000-0000-00007D120000}"/>
    <cellStyle name="_가양-화곡내역(토형100M)_5옹벽공_수량산출서(안양5동계단)_소학1지구수량산출서_신복3지구수량산출서" xfId="15415" xr:uid="{00000000-0005-0000-0000-00007E120000}"/>
    <cellStyle name="_가양-화곡내역(토형100M)_5옹벽공_수량산출서(안양5동계단)_신복3지구수량산출서" xfId="15416" xr:uid="{00000000-0005-0000-0000-00007F120000}"/>
    <cellStyle name="_가양-화곡내역(토형100M)_5옹벽공_수량산출서(안양5동계단)_신복3지구수량산출서_신복3지구수량산출서" xfId="15417" xr:uid="{00000000-0005-0000-0000-000080120000}"/>
    <cellStyle name="_가양-화곡내역(토형100M)_5옹벽공_수량산출서_소학1지구수량산출서" xfId="15418" xr:uid="{00000000-0005-0000-0000-000081120000}"/>
    <cellStyle name="_가양-화곡내역(토형100M)_5옹벽공_수량산출서_소학1지구수량산출서_소학1지구수량산출서" xfId="15419" xr:uid="{00000000-0005-0000-0000-000082120000}"/>
    <cellStyle name="_가양-화곡내역(토형100M)_5옹벽공_수량산출서_소학1지구수량산출서_소학1지구수량산출서_소학1지구수량산출서" xfId="15420" xr:uid="{00000000-0005-0000-0000-000083120000}"/>
    <cellStyle name="_가양-화곡내역(토형100M)_5옹벽공_수량산출서_소학1지구수량산출서_소학1지구수량산출서_소학1지구수량산출서_소학1지구수량산출서" xfId="15421" xr:uid="{00000000-0005-0000-0000-000084120000}"/>
    <cellStyle name="_가양-화곡내역(토형100M)_5옹벽공_수량산출서_소학1지구수량산출서_신복3지구수량산출서" xfId="15422" xr:uid="{00000000-0005-0000-0000-000085120000}"/>
    <cellStyle name="_가양-화곡내역(토형100M)_5옹벽공_수량산출서_신복3지구수량산출서" xfId="15423" xr:uid="{00000000-0005-0000-0000-000086120000}"/>
    <cellStyle name="_가양-화곡내역(토형100M)_5옹벽공_수량산출서_신복3지구수량산출서_신복3지구수량산출서" xfId="15424" xr:uid="{00000000-0005-0000-0000-000087120000}"/>
    <cellStyle name="_가양-화곡내역(토형100M)_5옹벽공_신복3지구수량산출서" xfId="15425" xr:uid="{00000000-0005-0000-0000-000088120000}"/>
    <cellStyle name="_가양-화곡내역(토형100M)_삼막천합류" xfId="15426" xr:uid="{00000000-0005-0000-0000-000089120000}"/>
    <cellStyle name="_가양-화곡내역(토형100M)_삼막천합류_소학1지구수량산출서" xfId="15427" xr:uid="{00000000-0005-0000-0000-00008A120000}"/>
    <cellStyle name="_가양-화곡내역(토형100M)_삼막천합류_소학1지구수량산출서_소학1지구수량산출서" xfId="15428" xr:uid="{00000000-0005-0000-0000-00008B120000}"/>
    <cellStyle name="_가양-화곡내역(토형100M)_삼막천합류_소학1지구수량산출서_소학1지구수량산출서_소학1지구수량산출서" xfId="15429" xr:uid="{00000000-0005-0000-0000-00008C120000}"/>
    <cellStyle name="_가양-화곡내역(토형100M)_삼막천합류_소학1지구수량산출서_소학1지구수량산출서_소학1지구수량산출서_소학1지구수량산출서" xfId="15430" xr:uid="{00000000-0005-0000-0000-00008D120000}"/>
    <cellStyle name="_가양-화곡내역(토형100M)_삼막천합류_소학1지구수량산출서_신복3지구수량산출서" xfId="15431" xr:uid="{00000000-0005-0000-0000-00008E120000}"/>
    <cellStyle name="_가양-화곡내역(토형100M)_삼막천합류_신복3지구수량산출서" xfId="15432" xr:uid="{00000000-0005-0000-0000-00008F120000}"/>
    <cellStyle name="_가양-화곡내역(토형100M)_삼막천합류_신복3지구수량산출서_신복3지구수량산출서" xfId="15433" xr:uid="{00000000-0005-0000-0000-000090120000}"/>
    <cellStyle name="_가양-화곡내역(토형100M)_삼성천합류" xfId="15434" xr:uid="{00000000-0005-0000-0000-000091120000}"/>
    <cellStyle name="_가양-화곡내역(토형100M)_삼성천합류_소학1지구수량산출서" xfId="15435" xr:uid="{00000000-0005-0000-0000-000092120000}"/>
    <cellStyle name="_가양-화곡내역(토형100M)_삼성천합류_소학1지구수량산출서_소학1지구수량산출서" xfId="15436" xr:uid="{00000000-0005-0000-0000-000093120000}"/>
    <cellStyle name="_가양-화곡내역(토형100M)_삼성천합류_소학1지구수량산출서_소학1지구수량산출서_소학1지구수량산출서" xfId="15437" xr:uid="{00000000-0005-0000-0000-000094120000}"/>
    <cellStyle name="_가양-화곡내역(토형100M)_삼성천합류_소학1지구수량산출서_소학1지구수량산출서_소학1지구수량산출서_소학1지구수량산출서" xfId="15438" xr:uid="{00000000-0005-0000-0000-000095120000}"/>
    <cellStyle name="_가양-화곡내역(토형100M)_삼성천합류_소학1지구수량산출서_신복3지구수량산출서" xfId="15439" xr:uid="{00000000-0005-0000-0000-000096120000}"/>
    <cellStyle name="_가양-화곡내역(토형100M)_삼성천합류_신복3지구수량산출서" xfId="15440" xr:uid="{00000000-0005-0000-0000-000097120000}"/>
    <cellStyle name="_가양-화곡내역(토형100M)_삼성천합류_신복3지구수량산출서_신복3지구수량산출서" xfId="15441" xr:uid="{00000000-0005-0000-0000-000098120000}"/>
    <cellStyle name="_가양-화곡내역(토형100M)_소학1지구수량산출서" xfId="15442" xr:uid="{00000000-0005-0000-0000-000099120000}"/>
    <cellStyle name="_가양-화곡내역(토형100M)_소학1지구수량산출서_소학1지구수량산출서" xfId="15443" xr:uid="{00000000-0005-0000-0000-00009A120000}"/>
    <cellStyle name="_가양-화곡내역(토형100M)_소학1지구수량산출서_소학1지구수량산출서_소학1지구수량산출서" xfId="15444" xr:uid="{00000000-0005-0000-0000-00009B120000}"/>
    <cellStyle name="_가양-화곡내역(토형100M)_소학1지구수량산출서_소학1지구수량산출서_소학1지구수량산출서_소학1지구수량산출서" xfId="15445" xr:uid="{00000000-0005-0000-0000-00009C120000}"/>
    <cellStyle name="_가양-화곡내역(토형100M)_소학1지구수량산출서_소학1지구수량산출서_소학1지구수량산출서_소학1지구수량산출서_소학1지구수량산출서" xfId="15446" xr:uid="{00000000-0005-0000-0000-00009D120000}"/>
    <cellStyle name="_가양-화곡내역(토형100M)_소학1지구수량산출서_소학1지구수량산출서_신복3지구수량산출서" xfId="15447" xr:uid="{00000000-0005-0000-0000-00009E120000}"/>
    <cellStyle name="_가양-화곡내역(토형100M)_소학1지구수량산출서_신복3지구수량산출서" xfId="15448" xr:uid="{00000000-0005-0000-0000-00009F120000}"/>
    <cellStyle name="_가양-화곡내역(토형100M)_소학1지구수량산출서_신복3지구수량산출서_신복3지구수량산출서" xfId="15449" xr:uid="{00000000-0005-0000-0000-0000A0120000}"/>
    <cellStyle name="_가양-화곡내역(토형100M)_수량산출" xfId="15450" xr:uid="{00000000-0005-0000-0000-0000A1120000}"/>
    <cellStyle name="_가양-화곡내역(토형100M)_수량산출_2합류지점수량_0306" xfId="15451" xr:uid="{00000000-0005-0000-0000-0000A2120000}"/>
    <cellStyle name="_가양-화곡내역(토형100M)_수량산출_2합류지점수량_0306_소학1지구수량산출서" xfId="15452" xr:uid="{00000000-0005-0000-0000-0000A3120000}"/>
    <cellStyle name="_가양-화곡내역(토형100M)_수량산출_2합류지점수량_0306_소학1지구수량산출서_소학1지구수량산출서" xfId="15453" xr:uid="{00000000-0005-0000-0000-0000A4120000}"/>
    <cellStyle name="_가양-화곡내역(토형100M)_수량산출_2합류지점수량_0306_소학1지구수량산출서_소학1지구수량산출서_소학1지구수량산출서" xfId="15454" xr:uid="{00000000-0005-0000-0000-0000A5120000}"/>
    <cellStyle name="_가양-화곡내역(토형100M)_수량산출_2합류지점수량_0306_소학1지구수량산출서_소학1지구수량산출서_소학1지구수량산출서_소학1지구수량산출서" xfId="15455" xr:uid="{00000000-0005-0000-0000-0000A6120000}"/>
    <cellStyle name="_가양-화곡내역(토형100M)_수량산출_2합류지점수량_0306_소학1지구수량산출서_신복3지구수량산출서" xfId="15456" xr:uid="{00000000-0005-0000-0000-0000A7120000}"/>
    <cellStyle name="_가양-화곡내역(토형100M)_수량산출_2합류지점수량_0306_신복3지구수량산출서" xfId="15457" xr:uid="{00000000-0005-0000-0000-0000A8120000}"/>
    <cellStyle name="_가양-화곡내역(토형100M)_수량산출_2합류지점수량_0306_신복3지구수량산출서_신복3지구수량산출서" xfId="15458" xr:uid="{00000000-0005-0000-0000-0000A9120000}"/>
    <cellStyle name="_가양-화곡내역(토형100M)_수량산출_5옹벽공" xfId="15459" xr:uid="{00000000-0005-0000-0000-0000AA120000}"/>
    <cellStyle name="_가양-화곡내역(토형100M)_수량산출_5옹벽공_2합류지점수량_0306" xfId="15460" xr:uid="{00000000-0005-0000-0000-0000AB120000}"/>
    <cellStyle name="_가양-화곡내역(토형100M)_수량산출_5옹벽공_2합류지점수량_0306_소학1지구수량산출서" xfId="15461" xr:uid="{00000000-0005-0000-0000-0000AC120000}"/>
    <cellStyle name="_가양-화곡내역(토형100M)_수량산출_5옹벽공_2합류지점수량_0306_소학1지구수량산출서_소학1지구수량산출서" xfId="15462" xr:uid="{00000000-0005-0000-0000-0000AD120000}"/>
    <cellStyle name="_가양-화곡내역(토형100M)_수량산출_5옹벽공_2합류지점수량_0306_소학1지구수량산출서_소학1지구수량산출서_소학1지구수량산출서" xfId="15463" xr:uid="{00000000-0005-0000-0000-0000AE120000}"/>
    <cellStyle name="_가양-화곡내역(토형100M)_수량산출_5옹벽공_2합류지점수량_0306_소학1지구수량산출서_소학1지구수량산출서_소학1지구수량산출서_소학1지구수량산출서" xfId="15464" xr:uid="{00000000-0005-0000-0000-0000AF120000}"/>
    <cellStyle name="_가양-화곡내역(토형100M)_수량산출_5옹벽공_2합류지점수량_0306_소학1지구수량산출서_신복3지구수량산출서" xfId="15465" xr:uid="{00000000-0005-0000-0000-0000B0120000}"/>
    <cellStyle name="_가양-화곡내역(토형100M)_수량산출_5옹벽공_2합류지점수량_0306_신복3지구수량산출서" xfId="15466" xr:uid="{00000000-0005-0000-0000-0000B1120000}"/>
    <cellStyle name="_가양-화곡내역(토형100M)_수량산출_5옹벽공_2합류지점수량_0306_신복3지구수량산출서_신복3지구수량산출서" xfId="15467" xr:uid="{00000000-0005-0000-0000-0000B2120000}"/>
    <cellStyle name="_가양-화곡내역(토형100M)_수량산출_5옹벽공_삼막천합류" xfId="15468" xr:uid="{00000000-0005-0000-0000-0000B3120000}"/>
    <cellStyle name="_가양-화곡내역(토형100M)_수량산출_5옹벽공_삼막천합류_소학1지구수량산출서" xfId="15469" xr:uid="{00000000-0005-0000-0000-0000B4120000}"/>
    <cellStyle name="_가양-화곡내역(토형100M)_수량산출_5옹벽공_삼막천합류_소학1지구수량산출서_소학1지구수량산출서" xfId="15470" xr:uid="{00000000-0005-0000-0000-0000B5120000}"/>
    <cellStyle name="_가양-화곡내역(토형100M)_수량산출_5옹벽공_삼막천합류_소학1지구수량산출서_소학1지구수량산출서_소학1지구수량산출서" xfId="15471" xr:uid="{00000000-0005-0000-0000-0000B6120000}"/>
    <cellStyle name="_가양-화곡내역(토형100M)_수량산출_5옹벽공_삼막천합류_소학1지구수량산출서_소학1지구수량산출서_소학1지구수량산출서_소학1지구수량산출서" xfId="15472" xr:uid="{00000000-0005-0000-0000-0000B7120000}"/>
    <cellStyle name="_가양-화곡내역(토형100M)_수량산출_5옹벽공_삼막천합류_소학1지구수량산출서_신복3지구수량산출서" xfId="15473" xr:uid="{00000000-0005-0000-0000-0000B8120000}"/>
    <cellStyle name="_가양-화곡내역(토형100M)_수량산출_5옹벽공_삼막천합류_신복3지구수량산출서" xfId="15474" xr:uid="{00000000-0005-0000-0000-0000B9120000}"/>
    <cellStyle name="_가양-화곡내역(토형100M)_수량산출_5옹벽공_삼막천합류_신복3지구수량산출서_신복3지구수량산출서" xfId="15475" xr:uid="{00000000-0005-0000-0000-0000BA120000}"/>
    <cellStyle name="_가양-화곡내역(토형100M)_수량산출_5옹벽공_삼성천합류" xfId="15476" xr:uid="{00000000-0005-0000-0000-0000BB120000}"/>
    <cellStyle name="_가양-화곡내역(토형100M)_수량산출_5옹벽공_삼성천합류_소학1지구수량산출서" xfId="15477" xr:uid="{00000000-0005-0000-0000-0000BC120000}"/>
    <cellStyle name="_가양-화곡내역(토형100M)_수량산출_5옹벽공_삼성천합류_소학1지구수량산출서_소학1지구수량산출서" xfId="15478" xr:uid="{00000000-0005-0000-0000-0000BD120000}"/>
    <cellStyle name="_가양-화곡내역(토형100M)_수량산출_5옹벽공_삼성천합류_소학1지구수량산출서_소학1지구수량산출서_소학1지구수량산출서" xfId="15479" xr:uid="{00000000-0005-0000-0000-0000BE120000}"/>
    <cellStyle name="_가양-화곡내역(토형100M)_수량산출_5옹벽공_삼성천합류_소학1지구수량산출서_소학1지구수량산출서_소학1지구수량산출서_소학1지구수량산출서" xfId="15480" xr:uid="{00000000-0005-0000-0000-0000BF120000}"/>
    <cellStyle name="_가양-화곡내역(토형100M)_수량산출_5옹벽공_삼성천합류_소학1지구수량산출서_신복3지구수량산출서" xfId="15481" xr:uid="{00000000-0005-0000-0000-0000C0120000}"/>
    <cellStyle name="_가양-화곡내역(토형100M)_수량산출_5옹벽공_삼성천합류_신복3지구수량산출서" xfId="15482" xr:uid="{00000000-0005-0000-0000-0000C1120000}"/>
    <cellStyle name="_가양-화곡내역(토형100M)_수량산출_5옹벽공_삼성천합류_신복3지구수량산출서_신복3지구수량산출서" xfId="15483" xr:uid="{00000000-0005-0000-0000-0000C2120000}"/>
    <cellStyle name="_가양-화곡내역(토형100M)_수량산출_5옹벽공_소학1지구수량산출서" xfId="15484" xr:uid="{00000000-0005-0000-0000-0000C3120000}"/>
    <cellStyle name="_가양-화곡내역(토형100M)_수량산출_5옹벽공_소학1지구수량산출서_소학1지구수량산출서" xfId="15485" xr:uid="{00000000-0005-0000-0000-0000C4120000}"/>
    <cellStyle name="_가양-화곡내역(토형100M)_수량산출_5옹벽공_소학1지구수량산출서_소학1지구수량산출서_소학1지구수량산출서" xfId="15486" xr:uid="{00000000-0005-0000-0000-0000C5120000}"/>
    <cellStyle name="_가양-화곡내역(토형100M)_수량산출_5옹벽공_소학1지구수량산출서_소학1지구수량산출서_소학1지구수량산출서_소학1지구수량산출서" xfId="15487" xr:uid="{00000000-0005-0000-0000-0000C6120000}"/>
    <cellStyle name="_가양-화곡내역(토형100M)_수량산출_5옹벽공_소학1지구수량산출서_소학1지구수량산출서_소학1지구수량산출서_소학1지구수량산출서_소학1지구수량산출서" xfId="15488" xr:uid="{00000000-0005-0000-0000-0000C7120000}"/>
    <cellStyle name="_가양-화곡내역(토형100M)_수량산출_5옹벽공_소학1지구수량산출서_소학1지구수량산출서_신복3지구수량산출서" xfId="15489" xr:uid="{00000000-0005-0000-0000-0000C8120000}"/>
    <cellStyle name="_가양-화곡내역(토형100M)_수량산출_5옹벽공_소학1지구수량산출서_신복3지구수량산출서" xfId="15490" xr:uid="{00000000-0005-0000-0000-0000C9120000}"/>
    <cellStyle name="_가양-화곡내역(토형100M)_수량산출_5옹벽공_소학1지구수량산출서_신복3지구수량산출서_신복3지구수량산출서" xfId="15491" xr:uid="{00000000-0005-0000-0000-0000CA120000}"/>
    <cellStyle name="_가양-화곡내역(토형100M)_수량산출_5옹벽공_수량산출서" xfId="15492" xr:uid="{00000000-0005-0000-0000-0000CB120000}"/>
    <cellStyle name="_가양-화곡내역(토형100M)_수량산출_5옹벽공_수량산출서(삼막천합류)" xfId="15493" xr:uid="{00000000-0005-0000-0000-0000CC120000}"/>
    <cellStyle name="_가양-화곡내역(토형100M)_수량산출_5옹벽공_수량산출서(삼막천합류)_소학1지구수량산출서" xfId="15494" xr:uid="{00000000-0005-0000-0000-0000CD120000}"/>
    <cellStyle name="_가양-화곡내역(토형100M)_수량산출_5옹벽공_수량산출서(삼막천합류)_소학1지구수량산출서_소학1지구수량산출서" xfId="15495" xr:uid="{00000000-0005-0000-0000-0000CE120000}"/>
    <cellStyle name="_가양-화곡내역(토형100M)_수량산출_5옹벽공_수량산출서(삼막천합류)_소학1지구수량산출서_소학1지구수량산출서_소학1지구수량산출서" xfId="15496" xr:uid="{00000000-0005-0000-0000-0000CF120000}"/>
    <cellStyle name="_가양-화곡내역(토형100M)_수량산출_5옹벽공_수량산출서(삼막천합류)_소학1지구수량산출서_소학1지구수량산출서_소학1지구수량산출서_소학1지구수량산출서" xfId="15497" xr:uid="{00000000-0005-0000-0000-0000D0120000}"/>
    <cellStyle name="_가양-화곡내역(토형100M)_수량산출_5옹벽공_수량산출서(삼막천합류)_소학1지구수량산출서_신복3지구수량산출서" xfId="15498" xr:uid="{00000000-0005-0000-0000-0000D1120000}"/>
    <cellStyle name="_가양-화곡내역(토형100M)_수량산출_5옹벽공_수량산출서(삼막천합류)_신복3지구수량산출서" xfId="15499" xr:uid="{00000000-0005-0000-0000-0000D2120000}"/>
    <cellStyle name="_가양-화곡내역(토형100M)_수량산출_5옹벽공_수량산출서(삼막천합류)_신복3지구수량산출서_신복3지구수량산출서" xfId="15500" xr:uid="{00000000-0005-0000-0000-0000D3120000}"/>
    <cellStyle name="_가양-화곡내역(토형100M)_수량산출_5옹벽공_수량산출서(삼성천합류)" xfId="15501" xr:uid="{00000000-0005-0000-0000-0000D4120000}"/>
    <cellStyle name="_가양-화곡내역(토형100M)_수량산출_5옹벽공_수량산출서(삼성천합류)_소학1지구수량산출서" xfId="15502" xr:uid="{00000000-0005-0000-0000-0000D5120000}"/>
    <cellStyle name="_가양-화곡내역(토형100M)_수량산출_5옹벽공_수량산출서(삼성천합류)_소학1지구수량산출서_소학1지구수량산출서" xfId="15503" xr:uid="{00000000-0005-0000-0000-0000D6120000}"/>
    <cellStyle name="_가양-화곡내역(토형100M)_수량산출_5옹벽공_수량산출서(삼성천합류)_소학1지구수량산출서_소학1지구수량산출서_소학1지구수량산출서" xfId="15504" xr:uid="{00000000-0005-0000-0000-0000D7120000}"/>
    <cellStyle name="_가양-화곡내역(토형100M)_수량산출_5옹벽공_수량산출서(삼성천합류)_소학1지구수량산출서_소학1지구수량산출서_소학1지구수량산출서_소학1지구수량산출서" xfId="15505" xr:uid="{00000000-0005-0000-0000-0000D8120000}"/>
    <cellStyle name="_가양-화곡내역(토형100M)_수량산출_5옹벽공_수량산출서(삼성천합류)_소학1지구수량산출서_신복3지구수량산출서" xfId="15506" xr:uid="{00000000-0005-0000-0000-0000D9120000}"/>
    <cellStyle name="_가양-화곡내역(토형100M)_수량산출_5옹벽공_수량산출서(삼성천합류)_신복3지구수량산출서" xfId="15507" xr:uid="{00000000-0005-0000-0000-0000DA120000}"/>
    <cellStyle name="_가양-화곡내역(토형100M)_수량산출_5옹벽공_수량산출서(삼성천합류)_신복3지구수량산출서_신복3지구수량산출서" xfId="15508" xr:uid="{00000000-0005-0000-0000-0000DB120000}"/>
    <cellStyle name="_가양-화곡내역(토형100M)_수량산출_5옹벽공_수량산출서(안양5동계단)" xfId="15509" xr:uid="{00000000-0005-0000-0000-0000DC120000}"/>
    <cellStyle name="_가양-화곡내역(토형100M)_수량산출_5옹벽공_수량산출서(안양5동계단)_소학1지구수량산출서" xfId="15510" xr:uid="{00000000-0005-0000-0000-0000DD120000}"/>
    <cellStyle name="_가양-화곡내역(토형100M)_수량산출_5옹벽공_수량산출서(안양5동계단)_소학1지구수량산출서_소학1지구수량산출서" xfId="15511" xr:uid="{00000000-0005-0000-0000-0000DE120000}"/>
    <cellStyle name="_가양-화곡내역(토형100M)_수량산출_5옹벽공_수량산출서(안양5동계단)_소학1지구수량산출서_소학1지구수량산출서_소학1지구수량산출서" xfId="15512" xr:uid="{00000000-0005-0000-0000-0000DF120000}"/>
    <cellStyle name="_가양-화곡내역(토형100M)_수량산출_5옹벽공_수량산출서(안양5동계단)_소학1지구수량산출서_소학1지구수량산출서_소학1지구수량산출서_소학1지구수량산출서" xfId="15513" xr:uid="{00000000-0005-0000-0000-0000E0120000}"/>
    <cellStyle name="_가양-화곡내역(토형100M)_수량산출_5옹벽공_수량산출서(안양5동계단)_소학1지구수량산출서_신복3지구수량산출서" xfId="15514" xr:uid="{00000000-0005-0000-0000-0000E1120000}"/>
    <cellStyle name="_가양-화곡내역(토형100M)_수량산출_5옹벽공_수량산출서(안양5동계단)_신복3지구수량산출서" xfId="15515" xr:uid="{00000000-0005-0000-0000-0000E2120000}"/>
    <cellStyle name="_가양-화곡내역(토형100M)_수량산출_5옹벽공_수량산출서(안양5동계단)_신복3지구수량산출서_신복3지구수량산출서" xfId="15516" xr:uid="{00000000-0005-0000-0000-0000E3120000}"/>
    <cellStyle name="_가양-화곡내역(토형100M)_수량산출_5옹벽공_수량산출서_소학1지구수량산출서" xfId="15517" xr:uid="{00000000-0005-0000-0000-0000E4120000}"/>
    <cellStyle name="_가양-화곡내역(토형100M)_수량산출_5옹벽공_수량산출서_소학1지구수량산출서_소학1지구수량산출서" xfId="15518" xr:uid="{00000000-0005-0000-0000-0000E5120000}"/>
    <cellStyle name="_가양-화곡내역(토형100M)_수량산출_5옹벽공_수량산출서_소학1지구수량산출서_소학1지구수량산출서_소학1지구수량산출서" xfId="15519" xr:uid="{00000000-0005-0000-0000-0000E6120000}"/>
    <cellStyle name="_가양-화곡내역(토형100M)_수량산출_5옹벽공_수량산출서_소학1지구수량산출서_소학1지구수량산출서_소학1지구수량산출서_소학1지구수량산출서" xfId="15520" xr:uid="{00000000-0005-0000-0000-0000E7120000}"/>
    <cellStyle name="_가양-화곡내역(토형100M)_수량산출_5옹벽공_수량산출서_소학1지구수량산출서_신복3지구수량산출서" xfId="15521" xr:uid="{00000000-0005-0000-0000-0000E8120000}"/>
    <cellStyle name="_가양-화곡내역(토형100M)_수량산출_5옹벽공_수량산출서_신복3지구수량산출서" xfId="15522" xr:uid="{00000000-0005-0000-0000-0000E9120000}"/>
    <cellStyle name="_가양-화곡내역(토형100M)_수량산출_5옹벽공_수량산출서_신복3지구수량산출서_신복3지구수량산출서" xfId="15523" xr:uid="{00000000-0005-0000-0000-0000EA120000}"/>
    <cellStyle name="_가양-화곡내역(토형100M)_수량산출_5옹벽공_신복3지구수량산출서" xfId="15524" xr:uid="{00000000-0005-0000-0000-0000EB120000}"/>
    <cellStyle name="_가양-화곡내역(토형100M)_수량산출_삼막천합류" xfId="15525" xr:uid="{00000000-0005-0000-0000-0000EC120000}"/>
    <cellStyle name="_가양-화곡내역(토형100M)_수량산출_삼막천합류_소학1지구수량산출서" xfId="15526" xr:uid="{00000000-0005-0000-0000-0000ED120000}"/>
    <cellStyle name="_가양-화곡내역(토형100M)_수량산출_삼막천합류_소학1지구수량산출서_소학1지구수량산출서" xfId="15527" xr:uid="{00000000-0005-0000-0000-0000EE120000}"/>
    <cellStyle name="_가양-화곡내역(토형100M)_수량산출_삼막천합류_소학1지구수량산출서_소학1지구수량산출서_소학1지구수량산출서" xfId="15528" xr:uid="{00000000-0005-0000-0000-0000EF120000}"/>
    <cellStyle name="_가양-화곡내역(토형100M)_수량산출_삼막천합류_소학1지구수량산출서_소학1지구수량산출서_소학1지구수량산출서_소학1지구수량산출서" xfId="15529" xr:uid="{00000000-0005-0000-0000-0000F0120000}"/>
    <cellStyle name="_가양-화곡내역(토형100M)_수량산출_삼막천합류_소학1지구수량산출서_신복3지구수량산출서" xfId="15530" xr:uid="{00000000-0005-0000-0000-0000F1120000}"/>
    <cellStyle name="_가양-화곡내역(토형100M)_수량산출_삼막천합류_신복3지구수량산출서" xfId="15531" xr:uid="{00000000-0005-0000-0000-0000F2120000}"/>
    <cellStyle name="_가양-화곡내역(토형100M)_수량산출_삼막천합류_신복3지구수량산출서_신복3지구수량산출서" xfId="15532" xr:uid="{00000000-0005-0000-0000-0000F3120000}"/>
    <cellStyle name="_가양-화곡내역(토형100M)_수량산출_삼성천합류" xfId="15533" xr:uid="{00000000-0005-0000-0000-0000F4120000}"/>
    <cellStyle name="_가양-화곡내역(토형100M)_수량산출_삼성천합류_소학1지구수량산출서" xfId="15534" xr:uid="{00000000-0005-0000-0000-0000F5120000}"/>
    <cellStyle name="_가양-화곡내역(토형100M)_수량산출_삼성천합류_소학1지구수량산출서_소학1지구수량산출서" xfId="15535" xr:uid="{00000000-0005-0000-0000-0000F6120000}"/>
    <cellStyle name="_가양-화곡내역(토형100M)_수량산출_삼성천합류_소학1지구수량산출서_소학1지구수량산출서_소학1지구수량산출서" xfId="15536" xr:uid="{00000000-0005-0000-0000-0000F7120000}"/>
    <cellStyle name="_가양-화곡내역(토형100M)_수량산출_삼성천합류_소학1지구수량산출서_소학1지구수량산출서_소학1지구수량산출서_소학1지구수량산출서" xfId="15537" xr:uid="{00000000-0005-0000-0000-0000F8120000}"/>
    <cellStyle name="_가양-화곡내역(토형100M)_수량산출_삼성천합류_소학1지구수량산출서_신복3지구수량산출서" xfId="15538" xr:uid="{00000000-0005-0000-0000-0000F9120000}"/>
    <cellStyle name="_가양-화곡내역(토형100M)_수량산출_삼성천합류_신복3지구수량산출서" xfId="15539" xr:uid="{00000000-0005-0000-0000-0000FA120000}"/>
    <cellStyle name="_가양-화곡내역(토형100M)_수량산출_삼성천합류_신복3지구수량산출서_신복3지구수량산출서" xfId="15540" xr:uid="{00000000-0005-0000-0000-0000FB120000}"/>
    <cellStyle name="_가양-화곡내역(토형100M)_수량산출_소학1지구수량산출서" xfId="15541" xr:uid="{00000000-0005-0000-0000-0000FC120000}"/>
    <cellStyle name="_가양-화곡내역(토형100M)_수량산출_소학1지구수량산출서_소학1지구수량산출서" xfId="15542" xr:uid="{00000000-0005-0000-0000-0000FD120000}"/>
    <cellStyle name="_가양-화곡내역(토형100M)_수량산출_소학1지구수량산출서_소학1지구수량산출서_소학1지구수량산출서" xfId="15543" xr:uid="{00000000-0005-0000-0000-0000FE120000}"/>
    <cellStyle name="_가양-화곡내역(토형100M)_수량산출_소학1지구수량산출서_소학1지구수량산출서_소학1지구수량산출서_소학1지구수량산출서" xfId="15544" xr:uid="{00000000-0005-0000-0000-0000FF120000}"/>
    <cellStyle name="_가양-화곡내역(토형100M)_수량산출_소학1지구수량산출서_소학1지구수량산출서_소학1지구수량산출서_소학1지구수량산출서_소학1지구수량산출서" xfId="15545" xr:uid="{00000000-0005-0000-0000-000000130000}"/>
    <cellStyle name="_가양-화곡내역(토형100M)_수량산출_소학1지구수량산출서_소학1지구수량산출서_신복3지구수량산출서" xfId="15546" xr:uid="{00000000-0005-0000-0000-000001130000}"/>
    <cellStyle name="_가양-화곡내역(토형100M)_수량산출_소학1지구수량산출서_신복3지구수량산출서" xfId="15547" xr:uid="{00000000-0005-0000-0000-000002130000}"/>
    <cellStyle name="_가양-화곡내역(토형100M)_수량산출_소학1지구수량산출서_신복3지구수량산출서_신복3지구수량산출서" xfId="15548" xr:uid="{00000000-0005-0000-0000-000003130000}"/>
    <cellStyle name="_가양-화곡내역(토형100M)_수량산출_수량산출서" xfId="15549" xr:uid="{00000000-0005-0000-0000-000004130000}"/>
    <cellStyle name="_가양-화곡내역(토형100M)_수량산출_수량산출서(삼막천합류)" xfId="15550" xr:uid="{00000000-0005-0000-0000-000005130000}"/>
    <cellStyle name="_가양-화곡내역(토형100M)_수량산출_수량산출서(삼막천합류)_소학1지구수량산출서" xfId="15551" xr:uid="{00000000-0005-0000-0000-000006130000}"/>
    <cellStyle name="_가양-화곡내역(토형100M)_수량산출_수량산출서(삼막천합류)_소학1지구수량산출서_소학1지구수량산출서" xfId="15552" xr:uid="{00000000-0005-0000-0000-000007130000}"/>
    <cellStyle name="_가양-화곡내역(토형100M)_수량산출_수량산출서(삼막천합류)_소학1지구수량산출서_소학1지구수량산출서_소학1지구수량산출서" xfId="15553" xr:uid="{00000000-0005-0000-0000-000008130000}"/>
    <cellStyle name="_가양-화곡내역(토형100M)_수량산출_수량산출서(삼막천합류)_소학1지구수량산출서_소학1지구수량산출서_소학1지구수량산출서_소학1지구수량산출서" xfId="15554" xr:uid="{00000000-0005-0000-0000-000009130000}"/>
    <cellStyle name="_가양-화곡내역(토형100M)_수량산출_수량산출서(삼막천합류)_소학1지구수량산출서_신복3지구수량산출서" xfId="15555" xr:uid="{00000000-0005-0000-0000-00000A130000}"/>
    <cellStyle name="_가양-화곡내역(토형100M)_수량산출_수량산출서(삼막천합류)_신복3지구수량산출서" xfId="15556" xr:uid="{00000000-0005-0000-0000-00000B130000}"/>
    <cellStyle name="_가양-화곡내역(토형100M)_수량산출_수량산출서(삼막천합류)_신복3지구수량산출서_신복3지구수량산출서" xfId="15557" xr:uid="{00000000-0005-0000-0000-00000C130000}"/>
    <cellStyle name="_가양-화곡내역(토형100M)_수량산출_수량산출서(삼성천합류)" xfId="15558" xr:uid="{00000000-0005-0000-0000-00000D130000}"/>
    <cellStyle name="_가양-화곡내역(토형100M)_수량산출_수량산출서(삼성천합류)_소학1지구수량산출서" xfId="15559" xr:uid="{00000000-0005-0000-0000-00000E130000}"/>
    <cellStyle name="_가양-화곡내역(토형100M)_수량산출_수량산출서(삼성천합류)_소학1지구수량산출서_소학1지구수량산출서" xfId="15560" xr:uid="{00000000-0005-0000-0000-00000F130000}"/>
    <cellStyle name="_가양-화곡내역(토형100M)_수량산출_수량산출서(삼성천합류)_소학1지구수량산출서_소학1지구수량산출서_소학1지구수량산출서" xfId="15561" xr:uid="{00000000-0005-0000-0000-000010130000}"/>
    <cellStyle name="_가양-화곡내역(토형100M)_수량산출_수량산출서(삼성천합류)_소학1지구수량산출서_소학1지구수량산출서_소학1지구수량산출서_소학1지구수량산출서" xfId="15562" xr:uid="{00000000-0005-0000-0000-000011130000}"/>
    <cellStyle name="_가양-화곡내역(토형100M)_수량산출_수량산출서(삼성천합류)_소학1지구수량산출서_신복3지구수량산출서" xfId="15563" xr:uid="{00000000-0005-0000-0000-000012130000}"/>
    <cellStyle name="_가양-화곡내역(토형100M)_수량산출_수량산출서(삼성천합류)_신복3지구수량산출서" xfId="15564" xr:uid="{00000000-0005-0000-0000-000013130000}"/>
    <cellStyle name="_가양-화곡내역(토형100M)_수량산출_수량산출서(삼성천합류)_신복3지구수량산출서_신복3지구수량산출서" xfId="15565" xr:uid="{00000000-0005-0000-0000-000014130000}"/>
    <cellStyle name="_가양-화곡내역(토형100M)_수량산출_수량산출서(안양5동계단)" xfId="15566" xr:uid="{00000000-0005-0000-0000-000015130000}"/>
    <cellStyle name="_가양-화곡내역(토형100M)_수량산출_수량산출서(안양5동계단)_소학1지구수량산출서" xfId="15567" xr:uid="{00000000-0005-0000-0000-000016130000}"/>
    <cellStyle name="_가양-화곡내역(토형100M)_수량산출_수량산출서(안양5동계단)_소학1지구수량산출서_소학1지구수량산출서" xfId="15568" xr:uid="{00000000-0005-0000-0000-000017130000}"/>
    <cellStyle name="_가양-화곡내역(토형100M)_수량산출_수량산출서(안양5동계단)_소학1지구수량산출서_소학1지구수량산출서_소학1지구수량산출서" xfId="15569" xr:uid="{00000000-0005-0000-0000-000018130000}"/>
    <cellStyle name="_가양-화곡내역(토형100M)_수량산출_수량산출서(안양5동계단)_소학1지구수량산출서_소학1지구수량산출서_소학1지구수량산출서_소학1지구수량산출서" xfId="15570" xr:uid="{00000000-0005-0000-0000-000019130000}"/>
    <cellStyle name="_가양-화곡내역(토형100M)_수량산출_수량산출서(안양5동계단)_소학1지구수량산출서_신복3지구수량산출서" xfId="15571" xr:uid="{00000000-0005-0000-0000-00001A130000}"/>
    <cellStyle name="_가양-화곡내역(토형100M)_수량산출_수량산출서(안양5동계단)_신복3지구수량산출서" xfId="15572" xr:uid="{00000000-0005-0000-0000-00001B130000}"/>
    <cellStyle name="_가양-화곡내역(토형100M)_수량산출_수량산출서(안양5동계단)_신복3지구수량산출서_신복3지구수량산출서" xfId="15573" xr:uid="{00000000-0005-0000-0000-00001C130000}"/>
    <cellStyle name="_가양-화곡내역(토형100M)_수량산출_수량산출서_소학1지구수량산출서" xfId="15574" xr:uid="{00000000-0005-0000-0000-00001D130000}"/>
    <cellStyle name="_가양-화곡내역(토형100M)_수량산출_수량산출서_소학1지구수량산출서_소학1지구수량산출서" xfId="15575" xr:uid="{00000000-0005-0000-0000-00001E130000}"/>
    <cellStyle name="_가양-화곡내역(토형100M)_수량산출_수량산출서_소학1지구수량산출서_소학1지구수량산출서_소학1지구수량산출서" xfId="15576" xr:uid="{00000000-0005-0000-0000-00001F130000}"/>
    <cellStyle name="_가양-화곡내역(토형100M)_수량산출_수량산출서_소학1지구수량산출서_소학1지구수량산출서_소학1지구수량산출서_소학1지구수량산출서" xfId="15577" xr:uid="{00000000-0005-0000-0000-000020130000}"/>
    <cellStyle name="_가양-화곡내역(토형100M)_수량산출_수량산출서_소학1지구수량산출서_신복3지구수량산출서" xfId="15578" xr:uid="{00000000-0005-0000-0000-000021130000}"/>
    <cellStyle name="_가양-화곡내역(토형100M)_수량산출_수량산출서_신복3지구수량산출서" xfId="15579" xr:uid="{00000000-0005-0000-0000-000022130000}"/>
    <cellStyle name="_가양-화곡내역(토형100M)_수량산출_수량산출서_신복3지구수량산출서_신복3지구수량산출서" xfId="15580" xr:uid="{00000000-0005-0000-0000-000023130000}"/>
    <cellStyle name="_가양-화곡내역(토형100M)_수량산출_신복3지구수량산출서" xfId="15581" xr:uid="{00000000-0005-0000-0000-000024130000}"/>
    <cellStyle name="_가양-화곡내역(토형100M)_수량산출_옹벽공" xfId="15582" xr:uid="{00000000-0005-0000-0000-000025130000}"/>
    <cellStyle name="_가양-화곡내역(토형100M)_수량산출_옹벽공_2합류지점수량_0306" xfId="15583" xr:uid="{00000000-0005-0000-0000-000026130000}"/>
    <cellStyle name="_가양-화곡내역(토형100M)_수량산출_옹벽공_2합류지점수량_0306_소학1지구수량산출서" xfId="15584" xr:uid="{00000000-0005-0000-0000-000027130000}"/>
    <cellStyle name="_가양-화곡내역(토형100M)_수량산출_옹벽공_2합류지점수량_0306_소학1지구수량산출서_소학1지구수량산출서" xfId="15585" xr:uid="{00000000-0005-0000-0000-000028130000}"/>
    <cellStyle name="_가양-화곡내역(토형100M)_수량산출_옹벽공_2합류지점수량_0306_소학1지구수량산출서_소학1지구수량산출서_소학1지구수량산출서" xfId="15586" xr:uid="{00000000-0005-0000-0000-000029130000}"/>
    <cellStyle name="_가양-화곡내역(토형100M)_수량산출_옹벽공_2합류지점수량_0306_소학1지구수량산출서_소학1지구수량산출서_소학1지구수량산출서_소학1지구수량산출서" xfId="15587" xr:uid="{00000000-0005-0000-0000-00002A130000}"/>
    <cellStyle name="_가양-화곡내역(토형100M)_수량산출_옹벽공_2합류지점수량_0306_소학1지구수량산출서_신복3지구수량산출서" xfId="15588" xr:uid="{00000000-0005-0000-0000-00002B130000}"/>
    <cellStyle name="_가양-화곡내역(토형100M)_수량산출_옹벽공_2합류지점수량_0306_신복3지구수량산출서" xfId="15589" xr:uid="{00000000-0005-0000-0000-00002C130000}"/>
    <cellStyle name="_가양-화곡내역(토형100M)_수량산출_옹벽공_2합류지점수량_0306_신복3지구수량산출서_신복3지구수량산출서" xfId="15590" xr:uid="{00000000-0005-0000-0000-00002D130000}"/>
    <cellStyle name="_가양-화곡내역(토형100M)_수량산출_옹벽공_삼막천합류" xfId="15591" xr:uid="{00000000-0005-0000-0000-00002E130000}"/>
    <cellStyle name="_가양-화곡내역(토형100M)_수량산출_옹벽공_삼막천합류_소학1지구수량산출서" xfId="15592" xr:uid="{00000000-0005-0000-0000-00002F130000}"/>
    <cellStyle name="_가양-화곡내역(토형100M)_수량산출_옹벽공_삼막천합류_소학1지구수량산출서_소학1지구수량산출서" xfId="15593" xr:uid="{00000000-0005-0000-0000-000030130000}"/>
    <cellStyle name="_가양-화곡내역(토형100M)_수량산출_옹벽공_삼막천합류_소학1지구수량산출서_소학1지구수량산출서_소학1지구수량산출서" xfId="15594" xr:uid="{00000000-0005-0000-0000-000031130000}"/>
    <cellStyle name="_가양-화곡내역(토형100M)_수량산출_옹벽공_삼막천합류_소학1지구수량산출서_소학1지구수량산출서_소학1지구수량산출서_소학1지구수량산출서" xfId="15595" xr:uid="{00000000-0005-0000-0000-000032130000}"/>
    <cellStyle name="_가양-화곡내역(토형100M)_수량산출_옹벽공_삼막천합류_소학1지구수량산출서_신복3지구수량산출서" xfId="15596" xr:uid="{00000000-0005-0000-0000-000033130000}"/>
    <cellStyle name="_가양-화곡내역(토형100M)_수량산출_옹벽공_삼막천합류_신복3지구수량산출서" xfId="15597" xr:uid="{00000000-0005-0000-0000-000034130000}"/>
    <cellStyle name="_가양-화곡내역(토형100M)_수량산출_옹벽공_삼막천합류_신복3지구수량산출서_신복3지구수량산출서" xfId="15598" xr:uid="{00000000-0005-0000-0000-000035130000}"/>
    <cellStyle name="_가양-화곡내역(토형100M)_수량산출_옹벽공_삼성천합류" xfId="15599" xr:uid="{00000000-0005-0000-0000-000036130000}"/>
    <cellStyle name="_가양-화곡내역(토형100M)_수량산출_옹벽공_삼성천합류_소학1지구수량산출서" xfId="15600" xr:uid="{00000000-0005-0000-0000-000037130000}"/>
    <cellStyle name="_가양-화곡내역(토형100M)_수량산출_옹벽공_삼성천합류_소학1지구수량산출서_소학1지구수량산출서" xfId="15601" xr:uid="{00000000-0005-0000-0000-000038130000}"/>
    <cellStyle name="_가양-화곡내역(토형100M)_수량산출_옹벽공_삼성천합류_소학1지구수량산출서_소학1지구수량산출서_소학1지구수량산출서" xfId="15602" xr:uid="{00000000-0005-0000-0000-000039130000}"/>
    <cellStyle name="_가양-화곡내역(토형100M)_수량산출_옹벽공_삼성천합류_소학1지구수량산출서_소학1지구수량산출서_소학1지구수량산출서_소학1지구수량산출서" xfId="15603" xr:uid="{00000000-0005-0000-0000-00003A130000}"/>
    <cellStyle name="_가양-화곡내역(토형100M)_수량산출_옹벽공_삼성천합류_소학1지구수량산출서_신복3지구수량산출서" xfId="15604" xr:uid="{00000000-0005-0000-0000-00003B130000}"/>
    <cellStyle name="_가양-화곡내역(토형100M)_수량산출_옹벽공_삼성천합류_신복3지구수량산출서" xfId="15605" xr:uid="{00000000-0005-0000-0000-00003C130000}"/>
    <cellStyle name="_가양-화곡내역(토형100M)_수량산출_옹벽공_삼성천합류_신복3지구수량산출서_신복3지구수량산출서" xfId="15606" xr:uid="{00000000-0005-0000-0000-00003D130000}"/>
    <cellStyle name="_가양-화곡내역(토형100M)_수량산출_옹벽공_소학1지구수량산출서" xfId="15607" xr:uid="{00000000-0005-0000-0000-00003E130000}"/>
    <cellStyle name="_가양-화곡내역(토형100M)_수량산출_옹벽공_소학1지구수량산출서_소학1지구수량산출서" xfId="15608" xr:uid="{00000000-0005-0000-0000-00003F130000}"/>
    <cellStyle name="_가양-화곡내역(토형100M)_수량산출_옹벽공_소학1지구수량산출서_소학1지구수량산출서_소학1지구수량산출서" xfId="15609" xr:uid="{00000000-0005-0000-0000-000040130000}"/>
    <cellStyle name="_가양-화곡내역(토형100M)_수량산출_옹벽공_소학1지구수량산출서_소학1지구수량산출서_소학1지구수량산출서_소학1지구수량산출서" xfId="15610" xr:uid="{00000000-0005-0000-0000-000041130000}"/>
    <cellStyle name="_가양-화곡내역(토형100M)_수량산출_옹벽공_소학1지구수량산출서_소학1지구수량산출서_소학1지구수량산출서_소학1지구수량산출서_소학1지구수량산출서" xfId="15611" xr:uid="{00000000-0005-0000-0000-000042130000}"/>
    <cellStyle name="_가양-화곡내역(토형100M)_수량산출_옹벽공_소학1지구수량산출서_소학1지구수량산출서_신복3지구수량산출서" xfId="15612" xr:uid="{00000000-0005-0000-0000-000043130000}"/>
    <cellStyle name="_가양-화곡내역(토형100M)_수량산출_옹벽공_소학1지구수량산출서_신복3지구수량산출서" xfId="15613" xr:uid="{00000000-0005-0000-0000-000044130000}"/>
    <cellStyle name="_가양-화곡내역(토형100M)_수량산출_옹벽공_소학1지구수량산출서_신복3지구수량산출서_신복3지구수량산출서" xfId="15614" xr:uid="{00000000-0005-0000-0000-000045130000}"/>
    <cellStyle name="_가양-화곡내역(토형100M)_수량산출_옹벽공_수량산출서" xfId="15615" xr:uid="{00000000-0005-0000-0000-000046130000}"/>
    <cellStyle name="_가양-화곡내역(토형100M)_수량산출_옹벽공_수량산출서(삼막천합류)" xfId="15616" xr:uid="{00000000-0005-0000-0000-000047130000}"/>
    <cellStyle name="_가양-화곡내역(토형100M)_수량산출_옹벽공_수량산출서(삼막천합류)_소학1지구수량산출서" xfId="15617" xr:uid="{00000000-0005-0000-0000-000048130000}"/>
    <cellStyle name="_가양-화곡내역(토형100M)_수량산출_옹벽공_수량산출서(삼막천합류)_소학1지구수량산출서_소학1지구수량산출서" xfId="15618" xr:uid="{00000000-0005-0000-0000-000049130000}"/>
    <cellStyle name="_가양-화곡내역(토형100M)_수량산출_옹벽공_수량산출서(삼막천합류)_소학1지구수량산출서_소학1지구수량산출서_소학1지구수량산출서" xfId="15619" xr:uid="{00000000-0005-0000-0000-00004A130000}"/>
    <cellStyle name="_가양-화곡내역(토형100M)_수량산출_옹벽공_수량산출서(삼막천합류)_소학1지구수량산출서_소학1지구수량산출서_소학1지구수량산출서_소학1지구수량산출서" xfId="15620" xr:uid="{00000000-0005-0000-0000-00004B130000}"/>
    <cellStyle name="_가양-화곡내역(토형100M)_수량산출_옹벽공_수량산출서(삼막천합류)_소학1지구수량산출서_신복3지구수량산출서" xfId="15621" xr:uid="{00000000-0005-0000-0000-00004C130000}"/>
    <cellStyle name="_가양-화곡내역(토형100M)_수량산출_옹벽공_수량산출서(삼막천합류)_신복3지구수량산출서" xfId="15622" xr:uid="{00000000-0005-0000-0000-00004D130000}"/>
    <cellStyle name="_가양-화곡내역(토형100M)_수량산출_옹벽공_수량산출서(삼막천합류)_신복3지구수량산출서_신복3지구수량산출서" xfId="15623" xr:uid="{00000000-0005-0000-0000-00004E130000}"/>
    <cellStyle name="_가양-화곡내역(토형100M)_수량산출_옹벽공_수량산출서(삼성천합류)" xfId="15624" xr:uid="{00000000-0005-0000-0000-00004F130000}"/>
    <cellStyle name="_가양-화곡내역(토형100M)_수량산출_옹벽공_수량산출서(삼성천합류)_소학1지구수량산출서" xfId="15625" xr:uid="{00000000-0005-0000-0000-000050130000}"/>
    <cellStyle name="_가양-화곡내역(토형100M)_수량산출_옹벽공_수량산출서(삼성천합류)_소학1지구수량산출서_소학1지구수량산출서" xfId="15626" xr:uid="{00000000-0005-0000-0000-000051130000}"/>
    <cellStyle name="_가양-화곡내역(토형100M)_수량산출_옹벽공_수량산출서(삼성천합류)_소학1지구수량산출서_소학1지구수량산출서_소학1지구수량산출서" xfId="15627" xr:uid="{00000000-0005-0000-0000-000052130000}"/>
    <cellStyle name="_가양-화곡내역(토형100M)_수량산출_옹벽공_수량산출서(삼성천합류)_소학1지구수량산출서_소학1지구수량산출서_소학1지구수량산출서_소학1지구수량산출서" xfId="15628" xr:uid="{00000000-0005-0000-0000-000053130000}"/>
    <cellStyle name="_가양-화곡내역(토형100M)_수량산출_옹벽공_수량산출서(삼성천합류)_소학1지구수량산출서_신복3지구수량산출서" xfId="15629" xr:uid="{00000000-0005-0000-0000-000054130000}"/>
    <cellStyle name="_가양-화곡내역(토형100M)_수량산출_옹벽공_수량산출서(삼성천합류)_신복3지구수량산출서" xfId="15630" xr:uid="{00000000-0005-0000-0000-000055130000}"/>
    <cellStyle name="_가양-화곡내역(토형100M)_수량산출_옹벽공_수량산출서(삼성천합류)_신복3지구수량산출서_신복3지구수량산출서" xfId="15631" xr:uid="{00000000-0005-0000-0000-000056130000}"/>
    <cellStyle name="_가양-화곡내역(토형100M)_수량산출_옹벽공_수량산출서(안양5동계단)" xfId="15632" xr:uid="{00000000-0005-0000-0000-000057130000}"/>
    <cellStyle name="_가양-화곡내역(토형100M)_수량산출_옹벽공_수량산출서(안양5동계단)_소학1지구수량산출서" xfId="15633" xr:uid="{00000000-0005-0000-0000-000058130000}"/>
    <cellStyle name="_가양-화곡내역(토형100M)_수량산출_옹벽공_수량산출서(안양5동계단)_소학1지구수량산출서_소학1지구수량산출서" xfId="15634" xr:uid="{00000000-0005-0000-0000-000059130000}"/>
    <cellStyle name="_가양-화곡내역(토형100M)_수량산출_옹벽공_수량산출서(안양5동계단)_소학1지구수량산출서_소학1지구수량산출서_소학1지구수량산출서" xfId="15635" xr:uid="{00000000-0005-0000-0000-00005A130000}"/>
    <cellStyle name="_가양-화곡내역(토형100M)_수량산출_옹벽공_수량산출서(안양5동계단)_소학1지구수량산출서_소학1지구수량산출서_소학1지구수량산출서_소학1지구수량산출서" xfId="15636" xr:uid="{00000000-0005-0000-0000-00005B130000}"/>
    <cellStyle name="_가양-화곡내역(토형100M)_수량산출_옹벽공_수량산출서(안양5동계단)_소학1지구수량산출서_신복3지구수량산출서" xfId="15637" xr:uid="{00000000-0005-0000-0000-00005C130000}"/>
    <cellStyle name="_가양-화곡내역(토형100M)_수량산출_옹벽공_수량산출서(안양5동계단)_신복3지구수량산출서" xfId="15638" xr:uid="{00000000-0005-0000-0000-00005D130000}"/>
    <cellStyle name="_가양-화곡내역(토형100M)_수량산출_옹벽공_수량산출서(안양5동계단)_신복3지구수량산출서_신복3지구수량산출서" xfId="15639" xr:uid="{00000000-0005-0000-0000-00005E130000}"/>
    <cellStyle name="_가양-화곡내역(토형100M)_수량산출_옹벽공_수량산출서_소학1지구수량산출서" xfId="15640" xr:uid="{00000000-0005-0000-0000-00005F130000}"/>
    <cellStyle name="_가양-화곡내역(토형100M)_수량산출_옹벽공_수량산출서_소학1지구수량산출서_소학1지구수량산출서" xfId="15641" xr:uid="{00000000-0005-0000-0000-000060130000}"/>
    <cellStyle name="_가양-화곡내역(토형100M)_수량산출_옹벽공_수량산출서_소학1지구수량산출서_소학1지구수량산출서_소학1지구수량산출서" xfId="15642" xr:uid="{00000000-0005-0000-0000-000061130000}"/>
    <cellStyle name="_가양-화곡내역(토형100M)_수량산출_옹벽공_수량산출서_소학1지구수량산출서_소학1지구수량산출서_소학1지구수량산출서_소학1지구수량산출서" xfId="15643" xr:uid="{00000000-0005-0000-0000-000062130000}"/>
    <cellStyle name="_가양-화곡내역(토형100M)_수량산출_옹벽공_수량산출서_소학1지구수량산출서_신복3지구수량산출서" xfId="15644" xr:uid="{00000000-0005-0000-0000-000063130000}"/>
    <cellStyle name="_가양-화곡내역(토형100M)_수량산출_옹벽공_수량산출서_신복3지구수량산출서" xfId="15645" xr:uid="{00000000-0005-0000-0000-000064130000}"/>
    <cellStyle name="_가양-화곡내역(토형100M)_수량산출_옹벽공_수량산출서_신복3지구수량산출서_신복3지구수량산출서" xfId="15646" xr:uid="{00000000-0005-0000-0000-000065130000}"/>
    <cellStyle name="_가양-화곡내역(토형100M)_수량산출_옹벽공_신복3지구수량산출서" xfId="15647" xr:uid="{00000000-0005-0000-0000-000066130000}"/>
    <cellStyle name="_가양-화곡내역(토형100M)_수량산출_옹벽수량" xfId="15648" xr:uid="{00000000-0005-0000-0000-000067130000}"/>
    <cellStyle name="_가양-화곡내역(토형100M)_수량산출_옹벽수량_2합류지점수량_0306" xfId="15649" xr:uid="{00000000-0005-0000-0000-000068130000}"/>
    <cellStyle name="_가양-화곡내역(토형100M)_수량산출_옹벽수량_2합류지점수량_0306_소학1지구수량산출서" xfId="15650" xr:uid="{00000000-0005-0000-0000-000069130000}"/>
    <cellStyle name="_가양-화곡내역(토형100M)_수량산출_옹벽수량_2합류지점수량_0306_소학1지구수량산출서_소학1지구수량산출서" xfId="15651" xr:uid="{00000000-0005-0000-0000-00006A130000}"/>
    <cellStyle name="_가양-화곡내역(토형100M)_수량산출_옹벽수량_2합류지점수량_0306_소학1지구수량산출서_소학1지구수량산출서_소학1지구수량산출서" xfId="15652" xr:uid="{00000000-0005-0000-0000-00006B130000}"/>
    <cellStyle name="_가양-화곡내역(토형100M)_수량산출_옹벽수량_2합류지점수량_0306_소학1지구수량산출서_소학1지구수량산출서_소학1지구수량산출서_소학1지구수량산출서" xfId="15653" xr:uid="{00000000-0005-0000-0000-00006C130000}"/>
    <cellStyle name="_가양-화곡내역(토형100M)_수량산출_옹벽수량_2합류지점수량_0306_소학1지구수량산출서_신복3지구수량산출서" xfId="15654" xr:uid="{00000000-0005-0000-0000-00006D130000}"/>
    <cellStyle name="_가양-화곡내역(토형100M)_수량산출_옹벽수량_2합류지점수량_0306_신복3지구수량산출서" xfId="15655" xr:uid="{00000000-0005-0000-0000-00006E130000}"/>
    <cellStyle name="_가양-화곡내역(토형100M)_수량산출_옹벽수량_2합류지점수량_0306_신복3지구수량산출서_신복3지구수량산출서" xfId="15656" xr:uid="{00000000-0005-0000-0000-00006F130000}"/>
    <cellStyle name="_가양-화곡내역(토형100M)_수량산출_옹벽수량_삼막천합류" xfId="15657" xr:uid="{00000000-0005-0000-0000-000070130000}"/>
    <cellStyle name="_가양-화곡내역(토형100M)_수량산출_옹벽수량_삼막천합류_소학1지구수량산출서" xfId="15658" xr:uid="{00000000-0005-0000-0000-000071130000}"/>
    <cellStyle name="_가양-화곡내역(토형100M)_수량산출_옹벽수량_삼막천합류_소학1지구수량산출서_소학1지구수량산출서" xfId="15659" xr:uid="{00000000-0005-0000-0000-000072130000}"/>
    <cellStyle name="_가양-화곡내역(토형100M)_수량산출_옹벽수량_삼막천합류_소학1지구수량산출서_소학1지구수량산출서_소학1지구수량산출서" xfId="15660" xr:uid="{00000000-0005-0000-0000-000073130000}"/>
    <cellStyle name="_가양-화곡내역(토형100M)_수량산출_옹벽수량_삼막천합류_소학1지구수량산출서_소학1지구수량산출서_소학1지구수량산출서_소학1지구수량산출서" xfId="15661" xr:uid="{00000000-0005-0000-0000-000074130000}"/>
    <cellStyle name="_가양-화곡내역(토형100M)_수량산출_옹벽수량_삼막천합류_소학1지구수량산출서_신복3지구수량산출서" xfId="15662" xr:uid="{00000000-0005-0000-0000-000075130000}"/>
    <cellStyle name="_가양-화곡내역(토형100M)_수량산출_옹벽수량_삼막천합류_신복3지구수량산출서" xfId="15663" xr:uid="{00000000-0005-0000-0000-000076130000}"/>
    <cellStyle name="_가양-화곡내역(토형100M)_수량산출_옹벽수량_삼막천합류_신복3지구수량산출서_신복3지구수량산출서" xfId="15664" xr:uid="{00000000-0005-0000-0000-000077130000}"/>
    <cellStyle name="_가양-화곡내역(토형100M)_수량산출_옹벽수량_삼성천합류" xfId="15665" xr:uid="{00000000-0005-0000-0000-000078130000}"/>
    <cellStyle name="_가양-화곡내역(토형100M)_수량산출_옹벽수량_삼성천합류_소학1지구수량산출서" xfId="15666" xr:uid="{00000000-0005-0000-0000-000079130000}"/>
    <cellStyle name="_가양-화곡내역(토형100M)_수량산출_옹벽수량_삼성천합류_소학1지구수량산출서_소학1지구수량산출서" xfId="15667" xr:uid="{00000000-0005-0000-0000-00007A130000}"/>
    <cellStyle name="_가양-화곡내역(토형100M)_수량산출_옹벽수량_삼성천합류_소학1지구수량산출서_소학1지구수량산출서_소학1지구수량산출서" xfId="15668" xr:uid="{00000000-0005-0000-0000-00007B130000}"/>
    <cellStyle name="_가양-화곡내역(토형100M)_수량산출_옹벽수량_삼성천합류_소학1지구수량산출서_소학1지구수량산출서_소학1지구수량산출서_소학1지구수량산출서" xfId="15669" xr:uid="{00000000-0005-0000-0000-00007C130000}"/>
    <cellStyle name="_가양-화곡내역(토형100M)_수량산출_옹벽수량_삼성천합류_소학1지구수량산출서_신복3지구수량산출서" xfId="15670" xr:uid="{00000000-0005-0000-0000-00007D130000}"/>
    <cellStyle name="_가양-화곡내역(토형100M)_수량산출_옹벽수량_삼성천합류_신복3지구수량산출서" xfId="15671" xr:uid="{00000000-0005-0000-0000-00007E130000}"/>
    <cellStyle name="_가양-화곡내역(토형100M)_수량산출_옹벽수량_삼성천합류_신복3지구수량산출서_신복3지구수량산출서" xfId="15672" xr:uid="{00000000-0005-0000-0000-00007F130000}"/>
    <cellStyle name="_가양-화곡내역(토형100M)_수량산출_옹벽수량_소학1지구수량산출서" xfId="15673" xr:uid="{00000000-0005-0000-0000-000080130000}"/>
    <cellStyle name="_가양-화곡내역(토형100M)_수량산출_옹벽수량_소학1지구수량산출서_소학1지구수량산출서" xfId="15674" xr:uid="{00000000-0005-0000-0000-000081130000}"/>
    <cellStyle name="_가양-화곡내역(토형100M)_수량산출_옹벽수량_소학1지구수량산출서_소학1지구수량산출서_소학1지구수량산출서" xfId="15675" xr:uid="{00000000-0005-0000-0000-000082130000}"/>
    <cellStyle name="_가양-화곡내역(토형100M)_수량산출_옹벽수량_소학1지구수량산출서_소학1지구수량산출서_소학1지구수량산출서_소학1지구수량산출서" xfId="15676" xr:uid="{00000000-0005-0000-0000-000083130000}"/>
    <cellStyle name="_가양-화곡내역(토형100M)_수량산출_옹벽수량_소학1지구수량산출서_소학1지구수량산출서_소학1지구수량산출서_소학1지구수량산출서_소학1지구수량산출서" xfId="15677" xr:uid="{00000000-0005-0000-0000-000084130000}"/>
    <cellStyle name="_가양-화곡내역(토형100M)_수량산출_옹벽수량_소학1지구수량산출서_소학1지구수량산출서_신복3지구수량산출서" xfId="15678" xr:uid="{00000000-0005-0000-0000-000085130000}"/>
    <cellStyle name="_가양-화곡내역(토형100M)_수량산출_옹벽수량_소학1지구수량산출서_신복3지구수량산출서" xfId="15679" xr:uid="{00000000-0005-0000-0000-000086130000}"/>
    <cellStyle name="_가양-화곡내역(토형100M)_수량산출_옹벽수량_소학1지구수량산출서_신복3지구수량산출서_신복3지구수량산출서" xfId="15680" xr:uid="{00000000-0005-0000-0000-000087130000}"/>
    <cellStyle name="_가양-화곡내역(토형100M)_수량산출_옹벽수량_수량산출서" xfId="15681" xr:uid="{00000000-0005-0000-0000-000088130000}"/>
    <cellStyle name="_가양-화곡내역(토형100M)_수량산출_옹벽수량_수량산출서(삼막천합류)" xfId="15682" xr:uid="{00000000-0005-0000-0000-000089130000}"/>
    <cellStyle name="_가양-화곡내역(토형100M)_수량산출_옹벽수량_수량산출서(삼막천합류)_소학1지구수량산출서" xfId="15683" xr:uid="{00000000-0005-0000-0000-00008A130000}"/>
    <cellStyle name="_가양-화곡내역(토형100M)_수량산출_옹벽수량_수량산출서(삼막천합류)_소학1지구수량산출서_소학1지구수량산출서" xfId="15684" xr:uid="{00000000-0005-0000-0000-00008B130000}"/>
    <cellStyle name="_가양-화곡내역(토형100M)_수량산출_옹벽수량_수량산출서(삼막천합류)_소학1지구수량산출서_소학1지구수량산출서_소학1지구수량산출서" xfId="15685" xr:uid="{00000000-0005-0000-0000-00008C130000}"/>
    <cellStyle name="_가양-화곡내역(토형100M)_수량산출_옹벽수량_수량산출서(삼막천합류)_소학1지구수량산출서_소학1지구수량산출서_소학1지구수량산출서_소학1지구수량산출서" xfId="15686" xr:uid="{00000000-0005-0000-0000-00008D130000}"/>
    <cellStyle name="_가양-화곡내역(토형100M)_수량산출_옹벽수량_수량산출서(삼막천합류)_소학1지구수량산출서_신복3지구수량산출서" xfId="15687" xr:uid="{00000000-0005-0000-0000-00008E130000}"/>
    <cellStyle name="_가양-화곡내역(토형100M)_수량산출_옹벽수량_수량산출서(삼막천합류)_신복3지구수량산출서" xfId="15688" xr:uid="{00000000-0005-0000-0000-00008F130000}"/>
    <cellStyle name="_가양-화곡내역(토형100M)_수량산출_옹벽수량_수량산출서(삼막천합류)_신복3지구수량산출서_신복3지구수량산출서" xfId="15689" xr:uid="{00000000-0005-0000-0000-000090130000}"/>
    <cellStyle name="_가양-화곡내역(토형100M)_수량산출_옹벽수량_수량산출서(삼성천합류)" xfId="15690" xr:uid="{00000000-0005-0000-0000-000091130000}"/>
    <cellStyle name="_가양-화곡내역(토형100M)_수량산출_옹벽수량_수량산출서(삼성천합류)_소학1지구수량산출서" xfId="15691" xr:uid="{00000000-0005-0000-0000-000092130000}"/>
    <cellStyle name="_가양-화곡내역(토형100M)_수량산출_옹벽수량_수량산출서(삼성천합류)_소학1지구수량산출서_소학1지구수량산출서" xfId="15692" xr:uid="{00000000-0005-0000-0000-000093130000}"/>
    <cellStyle name="_가양-화곡내역(토형100M)_수량산출_옹벽수량_수량산출서(삼성천합류)_소학1지구수량산출서_소학1지구수량산출서_소학1지구수량산출서" xfId="15693" xr:uid="{00000000-0005-0000-0000-000094130000}"/>
    <cellStyle name="_가양-화곡내역(토형100M)_수량산출_옹벽수량_수량산출서(삼성천합류)_소학1지구수량산출서_소학1지구수량산출서_소학1지구수량산출서_소학1지구수량산출서" xfId="15694" xr:uid="{00000000-0005-0000-0000-000095130000}"/>
    <cellStyle name="_가양-화곡내역(토형100M)_수량산출_옹벽수량_수량산출서(삼성천합류)_소학1지구수량산출서_신복3지구수량산출서" xfId="15695" xr:uid="{00000000-0005-0000-0000-000096130000}"/>
    <cellStyle name="_가양-화곡내역(토형100M)_수량산출_옹벽수량_수량산출서(삼성천합류)_신복3지구수량산출서" xfId="15696" xr:uid="{00000000-0005-0000-0000-000097130000}"/>
    <cellStyle name="_가양-화곡내역(토형100M)_수량산출_옹벽수량_수량산출서(삼성천합류)_신복3지구수량산출서_신복3지구수량산출서" xfId="15697" xr:uid="{00000000-0005-0000-0000-000098130000}"/>
    <cellStyle name="_가양-화곡내역(토형100M)_수량산출_옹벽수량_수량산출서(안양5동계단)" xfId="15698" xr:uid="{00000000-0005-0000-0000-000099130000}"/>
    <cellStyle name="_가양-화곡내역(토형100M)_수량산출_옹벽수량_수량산출서(안양5동계단)_소학1지구수량산출서" xfId="15699" xr:uid="{00000000-0005-0000-0000-00009A130000}"/>
    <cellStyle name="_가양-화곡내역(토형100M)_수량산출_옹벽수량_수량산출서(안양5동계단)_소학1지구수량산출서_소학1지구수량산출서" xfId="15700" xr:uid="{00000000-0005-0000-0000-00009B130000}"/>
    <cellStyle name="_가양-화곡내역(토형100M)_수량산출_옹벽수량_수량산출서(안양5동계단)_소학1지구수량산출서_소학1지구수량산출서_소학1지구수량산출서" xfId="15701" xr:uid="{00000000-0005-0000-0000-00009C130000}"/>
    <cellStyle name="_가양-화곡내역(토형100M)_수량산출_옹벽수량_수량산출서(안양5동계단)_소학1지구수량산출서_소학1지구수량산출서_소학1지구수량산출서_소학1지구수량산출서" xfId="15702" xr:uid="{00000000-0005-0000-0000-00009D130000}"/>
    <cellStyle name="_가양-화곡내역(토형100M)_수량산출_옹벽수량_수량산출서(안양5동계단)_소학1지구수량산출서_신복3지구수량산출서" xfId="15703" xr:uid="{00000000-0005-0000-0000-00009E130000}"/>
    <cellStyle name="_가양-화곡내역(토형100M)_수량산출_옹벽수량_수량산출서(안양5동계단)_신복3지구수량산출서" xfId="15704" xr:uid="{00000000-0005-0000-0000-00009F130000}"/>
    <cellStyle name="_가양-화곡내역(토형100M)_수량산출_옹벽수량_수량산출서(안양5동계단)_신복3지구수량산출서_신복3지구수량산출서" xfId="15705" xr:uid="{00000000-0005-0000-0000-0000A0130000}"/>
    <cellStyle name="_가양-화곡내역(토형100M)_수량산출_옹벽수량_수량산출서_소학1지구수량산출서" xfId="15706" xr:uid="{00000000-0005-0000-0000-0000A1130000}"/>
    <cellStyle name="_가양-화곡내역(토형100M)_수량산출_옹벽수량_수량산출서_소학1지구수량산출서_소학1지구수량산출서" xfId="15707" xr:uid="{00000000-0005-0000-0000-0000A2130000}"/>
    <cellStyle name="_가양-화곡내역(토형100M)_수량산출_옹벽수량_수량산출서_소학1지구수량산출서_소학1지구수량산출서_소학1지구수량산출서" xfId="15708" xr:uid="{00000000-0005-0000-0000-0000A3130000}"/>
    <cellStyle name="_가양-화곡내역(토형100M)_수량산출_옹벽수량_수량산출서_소학1지구수량산출서_소학1지구수량산출서_소학1지구수량산출서_소학1지구수량산출서" xfId="15709" xr:uid="{00000000-0005-0000-0000-0000A4130000}"/>
    <cellStyle name="_가양-화곡내역(토형100M)_수량산출_옹벽수량_수량산출서_소학1지구수량산출서_신복3지구수량산출서" xfId="15710" xr:uid="{00000000-0005-0000-0000-0000A5130000}"/>
    <cellStyle name="_가양-화곡내역(토형100M)_수량산출_옹벽수량_수량산출서_신복3지구수량산출서" xfId="15711" xr:uid="{00000000-0005-0000-0000-0000A6130000}"/>
    <cellStyle name="_가양-화곡내역(토형100M)_수량산출_옹벽수량_수량산출서_신복3지구수량산출서_신복3지구수량산출서" xfId="15712" xr:uid="{00000000-0005-0000-0000-0000A7130000}"/>
    <cellStyle name="_가양-화곡내역(토형100M)_수량산출_옹벽수량_신복3지구수량산출서" xfId="15713" xr:uid="{00000000-0005-0000-0000-0000A8130000}"/>
    <cellStyle name="_가양-화곡내역(토형100M)_수량산출서" xfId="15714" xr:uid="{00000000-0005-0000-0000-0000A9130000}"/>
    <cellStyle name="_가양-화곡내역(토형100M)_수량산출서(삼막천합류)" xfId="15715" xr:uid="{00000000-0005-0000-0000-0000AA130000}"/>
    <cellStyle name="_가양-화곡내역(토형100M)_수량산출서(삼막천합류)_소학1지구수량산출서" xfId="15716" xr:uid="{00000000-0005-0000-0000-0000AB130000}"/>
    <cellStyle name="_가양-화곡내역(토형100M)_수량산출서(삼막천합류)_소학1지구수량산출서_소학1지구수량산출서" xfId="15717" xr:uid="{00000000-0005-0000-0000-0000AC130000}"/>
    <cellStyle name="_가양-화곡내역(토형100M)_수량산출서(삼막천합류)_소학1지구수량산출서_소학1지구수량산출서_소학1지구수량산출서" xfId="15718" xr:uid="{00000000-0005-0000-0000-0000AD130000}"/>
    <cellStyle name="_가양-화곡내역(토형100M)_수량산출서(삼막천합류)_소학1지구수량산출서_소학1지구수량산출서_소학1지구수량산출서_소학1지구수량산출서" xfId="15719" xr:uid="{00000000-0005-0000-0000-0000AE130000}"/>
    <cellStyle name="_가양-화곡내역(토형100M)_수량산출서(삼막천합류)_소학1지구수량산출서_신복3지구수량산출서" xfId="15720" xr:uid="{00000000-0005-0000-0000-0000AF130000}"/>
    <cellStyle name="_가양-화곡내역(토형100M)_수량산출서(삼막천합류)_신복3지구수량산출서" xfId="15721" xr:uid="{00000000-0005-0000-0000-0000B0130000}"/>
    <cellStyle name="_가양-화곡내역(토형100M)_수량산출서(삼막천합류)_신복3지구수량산출서_신복3지구수량산출서" xfId="15722" xr:uid="{00000000-0005-0000-0000-0000B1130000}"/>
    <cellStyle name="_가양-화곡내역(토형100M)_수량산출서(삼성천합류)" xfId="15723" xr:uid="{00000000-0005-0000-0000-0000B2130000}"/>
    <cellStyle name="_가양-화곡내역(토형100M)_수량산출서(삼성천합류)_소학1지구수량산출서" xfId="15724" xr:uid="{00000000-0005-0000-0000-0000B3130000}"/>
    <cellStyle name="_가양-화곡내역(토형100M)_수량산출서(삼성천합류)_소학1지구수량산출서_소학1지구수량산출서" xfId="15725" xr:uid="{00000000-0005-0000-0000-0000B4130000}"/>
    <cellStyle name="_가양-화곡내역(토형100M)_수량산출서(삼성천합류)_소학1지구수량산출서_소학1지구수량산출서_소학1지구수량산출서" xfId="15726" xr:uid="{00000000-0005-0000-0000-0000B5130000}"/>
    <cellStyle name="_가양-화곡내역(토형100M)_수량산출서(삼성천합류)_소학1지구수량산출서_소학1지구수량산출서_소학1지구수량산출서_소학1지구수량산출서" xfId="15727" xr:uid="{00000000-0005-0000-0000-0000B6130000}"/>
    <cellStyle name="_가양-화곡내역(토형100M)_수량산출서(삼성천합류)_소학1지구수량산출서_신복3지구수량산출서" xfId="15728" xr:uid="{00000000-0005-0000-0000-0000B7130000}"/>
    <cellStyle name="_가양-화곡내역(토형100M)_수량산출서(삼성천합류)_신복3지구수량산출서" xfId="15729" xr:uid="{00000000-0005-0000-0000-0000B8130000}"/>
    <cellStyle name="_가양-화곡내역(토형100M)_수량산출서(삼성천합류)_신복3지구수량산출서_신복3지구수량산출서" xfId="15730" xr:uid="{00000000-0005-0000-0000-0000B9130000}"/>
    <cellStyle name="_가양-화곡내역(토형100M)_수량산출서(안양5동계단)" xfId="15731" xr:uid="{00000000-0005-0000-0000-0000BA130000}"/>
    <cellStyle name="_가양-화곡내역(토형100M)_수량산출서(안양5동계단)_소학1지구수량산출서" xfId="15732" xr:uid="{00000000-0005-0000-0000-0000BB130000}"/>
    <cellStyle name="_가양-화곡내역(토형100M)_수량산출서(안양5동계단)_소학1지구수량산출서_소학1지구수량산출서" xfId="15733" xr:uid="{00000000-0005-0000-0000-0000BC130000}"/>
    <cellStyle name="_가양-화곡내역(토형100M)_수량산출서(안양5동계단)_소학1지구수량산출서_소학1지구수량산출서_소학1지구수량산출서" xfId="15734" xr:uid="{00000000-0005-0000-0000-0000BD130000}"/>
    <cellStyle name="_가양-화곡내역(토형100M)_수량산출서(안양5동계단)_소학1지구수량산출서_소학1지구수량산출서_소학1지구수량산출서_소학1지구수량산출서" xfId="15735" xr:uid="{00000000-0005-0000-0000-0000BE130000}"/>
    <cellStyle name="_가양-화곡내역(토형100M)_수량산출서(안양5동계단)_소학1지구수량산출서_신복3지구수량산출서" xfId="15736" xr:uid="{00000000-0005-0000-0000-0000BF130000}"/>
    <cellStyle name="_가양-화곡내역(토형100M)_수량산출서(안양5동계단)_신복3지구수량산출서" xfId="15737" xr:uid="{00000000-0005-0000-0000-0000C0130000}"/>
    <cellStyle name="_가양-화곡내역(토형100M)_수량산출서(안양5동계단)_신복3지구수량산출서_신복3지구수량산출서" xfId="15738" xr:uid="{00000000-0005-0000-0000-0000C1130000}"/>
    <cellStyle name="_가양-화곡내역(토형100M)_수량산출서_소학1지구수량산출서" xfId="15739" xr:uid="{00000000-0005-0000-0000-0000C2130000}"/>
    <cellStyle name="_가양-화곡내역(토형100M)_수량산출서_소학1지구수량산출서_소학1지구수량산출서" xfId="15740" xr:uid="{00000000-0005-0000-0000-0000C3130000}"/>
    <cellStyle name="_가양-화곡내역(토형100M)_수량산출서_소학1지구수량산출서_소학1지구수량산출서_소학1지구수량산출서" xfId="15741" xr:uid="{00000000-0005-0000-0000-0000C4130000}"/>
    <cellStyle name="_가양-화곡내역(토형100M)_수량산출서_소학1지구수량산출서_소학1지구수량산출서_소학1지구수량산출서_소학1지구수량산출서" xfId="15742" xr:uid="{00000000-0005-0000-0000-0000C5130000}"/>
    <cellStyle name="_가양-화곡내역(토형100M)_수량산출서_소학1지구수량산출서_신복3지구수량산출서" xfId="15743" xr:uid="{00000000-0005-0000-0000-0000C6130000}"/>
    <cellStyle name="_가양-화곡내역(토형100M)_수량산출서_신복3지구수량산출서" xfId="15744" xr:uid="{00000000-0005-0000-0000-0000C7130000}"/>
    <cellStyle name="_가양-화곡내역(토형100M)_수량산출서_신복3지구수량산출서_신복3지구수량산출서" xfId="15745" xr:uid="{00000000-0005-0000-0000-0000C8130000}"/>
    <cellStyle name="_가양-화곡내역(토형100M)_신복3지구수량산출서" xfId="15746" xr:uid="{00000000-0005-0000-0000-0000C9130000}"/>
    <cellStyle name="_가양-화곡내역(토형100M)_옹벽공" xfId="15747" xr:uid="{00000000-0005-0000-0000-0000CA130000}"/>
    <cellStyle name="_가양-화곡내역(토형100M)_옹벽공_2합류지점수량_0306" xfId="15748" xr:uid="{00000000-0005-0000-0000-0000CB130000}"/>
    <cellStyle name="_가양-화곡내역(토형100M)_옹벽공_2합류지점수량_0306_소학1지구수량산출서" xfId="15749" xr:uid="{00000000-0005-0000-0000-0000CC130000}"/>
    <cellStyle name="_가양-화곡내역(토형100M)_옹벽공_2합류지점수량_0306_소학1지구수량산출서_소학1지구수량산출서" xfId="15750" xr:uid="{00000000-0005-0000-0000-0000CD130000}"/>
    <cellStyle name="_가양-화곡내역(토형100M)_옹벽공_2합류지점수량_0306_소학1지구수량산출서_소학1지구수량산출서_소학1지구수량산출서" xfId="15751" xr:uid="{00000000-0005-0000-0000-0000CE130000}"/>
    <cellStyle name="_가양-화곡내역(토형100M)_옹벽공_2합류지점수량_0306_소학1지구수량산출서_소학1지구수량산출서_소학1지구수량산출서_소학1지구수량산출서" xfId="15752" xr:uid="{00000000-0005-0000-0000-0000CF130000}"/>
    <cellStyle name="_가양-화곡내역(토형100M)_옹벽공_2합류지점수량_0306_소학1지구수량산출서_신복3지구수량산출서" xfId="15753" xr:uid="{00000000-0005-0000-0000-0000D0130000}"/>
    <cellStyle name="_가양-화곡내역(토형100M)_옹벽공_2합류지점수량_0306_신복3지구수량산출서" xfId="15754" xr:uid="{00000000-0005-0000-0000-0000D1130000}"/>
    <cellStyle name="_가양-화곡내역(토형100M)_옹벽공_2합류지점수량_0306_신복3지구수량산출서_신복3지구수량산출서" xfId="15755" xr:uid="{00000000-0005-0000-0000-0000D2130000}"/>
    <cellStyle name="_가양-화곡내역(토형100M)_옹벽공_삼막천합류" xfId="15756" xr:uid="{00000000-0005-0000-0000-0000D3130000}"/>
    <cellStyle name="_가양-화곡내역(토형100M)_옹벽공_삼막천합류_소학1지구수량산출서" xfId="15757" xr:uid="{00000000-0005-0000-0000-0000D4130000}"/>
    <cellStyle name="_가양-화곡내역(토형100M)_옹벽공_삼막천합류_소학1지구수량산출서_소학1지구수량산출서" xfId="15758" xr:uid="{00000000-0005-0000-0000-0000D5130000}"/>
    <cellStyle name="_가양-화곡내역(토형100M)_옹벽공_삼막천합류_소학1지구수량산출서_소학1지구수량산출서_소학1지구수량산출서" xfId="15759" xr:uid="{00000000-0005-0000-0000-0000D6130000}"/>
    <cellStyle name="_가양-화곡내역(토형100M)_옹벽공_삼막천합류_소학1지구수량산출서_소학1지구수량산출서_소학1지구수량산출서_소학1지구수량산출서" xfId="15760" xr:uid="{00000000-0005-0000-0000-0000D7130000}"/>
    <cellStyle name="_가양-화곡내역(토형100M)_옹벽공_삼막천합류_소학1지구수량산출서_신복3지구수량산출서" xfId="15761" xr:uid="{00000000-0005-0000-0000-0000D8130000}"/>
    <cellStyle name="_가양-화곡내역(토형100M)_옹벽공_삼막천합류_신복3지구수량산출서" xfId="15762" xr:uid="{00000000-0005-0000-0000-0000D9130000}"/>
    <cellStyle name="_가양-화곡내역(토형100M)_옹벽공_삼막천합류_신복3지구수량산출서_신복3지구수량산출서" xfId="15763" xr:uid="{00000000-0005-0000-0000-0000DA130000}"/>
    <cellStyle name="_가양-화곡내역(토형100M)_옹벽공_삼성천합류" xfId="15764" xr:uid="{00000000-0005-0000-0000-0000DB130000}"/>
    <cellStyle name="_가양-화곡내역(토형100M)_옹벽공_삼성천합류_소학1지구수량산출서" xfId="15765" xr:uid="{00000000-0005-0000-0000-0000DC130000}"/>
    <cellStyle name="_가양-화곡내역(토형100M)_옹벽공_삼성천합류_소학1지구수량산출서_소학1지구수량산출서" xfId="15766" xr:uid="{00000000-0005-0000-0000-0000DD130000}"/>
    <cellStyle name="_가양-화곡내역(토형100M)_옹벽공_삼성천합류_소학1지구수량산출서_소학1지구수량산출서_소학1지구수량산출서" xfId="15767" xr:uid="{00000000-0005-0000-0000-0000DE130000}"/>
    <cellStyle name="_가양-화곡내역(토형100M)_옹벽공_삼성천합류_소학1지구수량산출서_소학1지구수량산출서_소학1지구수량산출서_소학1지구수량산출서" xfId="15768" xr:uid="{00000000-0005-0000-0000-0000DF130000}"/>
    <cellStyle name="_가양-화곡내역(토형100M)_옹벽공_삼성천합류_소학1지구수량산출서_신복3지구수량산출서" xfId="15769" xr:uid="{00000000-0005-0000-0000-0000E0130000}"/>
    <cellStyle name="_가양-화곡내역(토형100M)_옹벽공_삼성천합류_신복3지구수량산출서" xfId="15770" xr:uid="{00000000-0005-0000-0000-0000E1130000}"/>
    <cellStyle name="_가양-화곡내역(토형100M)_옹벽공_삼성천합류_신복3지구수량산출서_신복3지구수량산출서" xfId="15771" xr:uid="{00000000-0005-0000-0000-0000E2130000}"/>
    <cellStyle name="_가양-화곡내역(토형100M)_옹벽공_소학1지구수량산출서" xfId="15772" xr:uid="{00000000-0005-0000-0000-0000E3130000}"/>
    <cellStyle name="_가양-화곡내역(토형100M)_옹벽공_소학1지구수량산출서_소학1지구수량산출서" xfId="15773" xr:uid="{00000000-0005-0000-0000-0000E4130000}"/>
    <cellStyle name="_가양-화곡내역(토형100M)_옹벽공_소학1지구수량산출서_소학1지구수량산출서_소학1지구수량산출서" xfId="15774" xr:uid="{00000000-0005-0000-0000-0000E5130000}"/>
    <cellStyle name="_가양-화곡내역(토형100M)_옹벽공_소학1지구수량산출서_소학1지구수량산출서_소학1지구수량산출서_소학1지구수량산출서" xfId="15775" xr:uid="{00000000-0005-0000-0000-0000E6130000}"/>
    <cellStyle name="_가양-화곡내역(토형100M)_옹벽공_소학1지구수량산출서_소학1지구수량산출서_소학1지구수량산출서_소학1지구수량산출서_소학1지구수량산출서" xfId="15776" xr:uid="{00000000-0005-0000-0000-0000E7130000}"/>
    <cellStyle name="_가양-화곡내역(토형100M)_옹벽공_소학1지구수량산출서_소학1지구수량산출서_신복3지구수량산출서" xfId="15777" xr:uid="{00000000-0005-0000-0000-0000E8130000}"/>
    <cellStyle name="_가양-화곡내역(토형100M)_옹벽공_소학1지구수량산출서_신복3지구수량산출서" xfId="15778" xr:uid="{00000000-0005-0000-0000-0000E9130000}"/>
    <cellStyle name="_가양-화곡내역(토형100M)_옹벽공_소학1지구수량산출서_신복3지구수량산출서_신복3지구수량산출서" xfId="15779" xr:uid="{00000000-0005-0000-0000-0000EA130000}"/>
    <cellStyle name="_가양-화곡내역(토형100M)_옹벽공_수량산출서" xfId="15780" xr:uid="{00000000-0005-0000-0000-0000EB130000}"/>
    <cellStyle name="_가양-화곡내역(토형100M)_옹벽공_수량산출서(삼막천합류)" xfId="15781" xr:uid="{00000000-0005-0000-0000-0000EC130000}"/>
    <cellStyle name="_가양-화곡내역(토형100M)_옹벽공_수량산출서(삼막천합류)_소학1지구수량산출서" xfId="15782" xr:uid="{00000000-0005-0000-0000-0000ED130000}"/>
    <cellStyle name="_가양-화곡내역(토형100M)_옹벽공_수량산출서(삼막천합류)_소학1지구수량산출서_소학1지구수량산출서" xfId="15783" xr:uid="{00000000-0005-0000-0000-0000EE130000}"/>
    <cellStyle name="_가양-화곡내역(토형100M)_옹벽공_수량산출서(삼막천합류)_소학1지구수량산출서_소학1지구수량산출서_소학1지구수량산출서" xfId="15784" xr:uid="{00000000-0005-0000-0000-0000EF130000}"/>
    <cellStyle name="_가양-화곡내역(토형100M)_옹벽공_수량산출서(삼막천합류)_소학1지구수량산출서_소학1지구수량산출서_소학1지구수량산출서_소학1지구수량산출서" xfId="15785" xr:uid="{00000000-0005-0000-0000-0000F0130000}"/>
    <cellStyle name="_가양-화곡내역(토형100M)_옹벽공_수량산출서(삼막천합류)_소학1지구수량산출서_신복3지구수량산출서" xfId="15786" xr:uid="{00000000-0005-0000-0000-0000F1130000}"/>
    <cellStyle name="_가양-화곡내역(토형100M)_옹벽공_수량산출서(삼막천합류)_신복3지구수량산출서" xfId="15787" xr:uid="{00000000-0005-0000-0000-0000F2130000}"/>
    <cellStyle name="_가양-화곡내역(토형100M)_옹벽공_수량산출서(삼막천합류)_신복3지구수량산출서_신복3지구수량산출서" xfId="15788" xr:uid="{00000000-0005-0000-0000-0000F3130000}"/>
    <cellStyle name="_가양-화곡내역(토형100M)_옹벽공_수량산출서(삼성천합류)" xfId="15789" xr:uid="{00000000-0005-0000-0000-0000F4130000}"/>
    <cellStyle name="_가양-화곡내역(토형100M)_옹벽공_수량산출서(삼성천합류)_소학1지구수량산출서" xfId="15790" xr:uid="{00000000-0005-0000-0000-0000F5130000}"/>
    <cellStyle name="_가양-화곡내역(토형100M)_옹벽공_수량산출서(삼성천합류)_소학1지구수량산출서_소학1지구수량산출서" xfId="15791" xr:uid="{00000000-0005-0000-0000-0000F6130000}"/>
    <cellStyle name="_가양-화곡내역(토형100M)_옹벽공_수량산출서(삼성천합류)_소학1지구수량산출서_소학1지구수량산출서_소학1지구수량산출서" xfId="15792" xr:uid="{00000000-0005-0000-0000-0000F7130000}"/>
    <cellStyle name="_가양-화곡내역(토형100M)_옹벽공_수량산출서(삼성천합류)_소학1지구수량산출서_소학1지구수량산출서_소학1지구수량산출서_소학1지구수량산출서" xfId="15793" xr:uid="{00000000-0005-0000-0000-0000F8130000}"/>
    <cellStyle name="_가양-화곡내역(토형100M)_옹벽공_수량산출서(삼성천합류)_소학1지구수량산출서_신복3지구수량산출서" xfId="15794" xr:uid="{00000000-0005-0000-0000-0000F9130000}"/>
    <cellStyle name="_가양-화곡내역(토형100M)_옹벽공_수량산출서(삼성천합류)_신복3지구수량산출서" xfId="15795" xr:uid="{00000000-0005-0000-0000-0000FA130000}"/>
    <cellStyle name="_가양-화곡내역(토형100M)_옹벽공_수량산출서(삼성천합류)_신복3지구수량산출서_신복3지구수량산출서" xfId="15796" xr:uid="{00000000-0005-0000-0000-0000FB130000}"/>
    <cellStyle name="_가양-화곡내역(토형100M)_옹벽공_수량산출서(안양5동계단)" xfId="15797" xr:uid="{00000000-0005-0000-0000-0000FC130000}"/>
    <cellStyle name="_가양-화곡내역(토형100M)_옹벽공_수량산출서(안양5동계단)_소학1지구수량산출서" xfId="15798" xr:uid="{00000000-0005-0000-0000-0000FD130000}"/>
    <cellStyle name="_가양-화곡내역(토형100M)_옹벽공_수량산출서(안양5동계단)_소학1지구수량산출서_소학1지구수량산출서" xfId="15799" xr:uid="{00000000-0005-0000-0000-0000FE130000}"/>
    <cellStyle name="_가양-화곡내역(토형100M)_옹벽공_수량산출서(안양5동계단)_소학1지구수량산출서_소학1지구수량산출서_소학1지구수량산출서" xfId="15800" xr:uid="{00000000-0005-0000-0000-0000FF130000}"/>
    <cellStyle name="_가양-화곡내역(토형100M)_옹벽공_수량산출서(안양5동계단)_소학1지구수량산출서_소학1지구수량산출서_소학1지구수량산출서_소학1지구수량산출서" xfId="15801" xr:uid="{00000000-0005-0000-0000-000000140000}"/>
    <cellStyle name="_가양-화곡내역(토형100M)_옹벽공_수량산출서(안양5동계단)_소학1지구수량산출서_신복3지구수량산출서" xfId="15802" xr:uid="{00000000-0005-0000-0000-000001140000}"/>
    <cellStyle name="_가양-화곡내역(토형100M)_옹벽공_수량산출서(안양5동계단)_신복3지구수량산출서" xfId="15803" xr:uid="{00000000-0005-0000-0000-000002140000}"/>
    <cellStyle name="_가양-화곡내역(토형100M)_옹벽공_수량산출서(안양5동계단)_신복3지구수량산출서_신복3지구수량산출서" xfId="15804" xr:uid="{00000000-0005-0000-0000-000003140000}"/>
    <cellStyle name="_가양-화곡내역(토형100M)_옹벽공_수량산출서_소학1지구수량산출서" xfId="15805" xr:uid="{00000000-0005-0000-0000-000004140000}"/>
    <cellStyle name="_가양-화곡내역(토형100M)_옹벽공_수량산출서_소학1지구수량산출서_소학1지구수량산출서" xfId="15806" xr:uid="{00000000-0005-0000-0000-000005140000}"/>
    <cellStyle name="_가양-화곡내역(토형100M)_옹벽공_수량산출서_소학1지구수량산출서_소학1지구수량산출서_소학1지구수량산출서" xfId="15807" xr:uid="{00000000-0005-0000-0000-000006140000}"/>
    <cellStyle name="_가양-화곡내역(토형100M)_옹벽공_수량산출서_소학1지구수량산출서_소학1지구수량산출서_소학1지구수량산출서_소학1지구수량산출서" xfId="15808" xr:uid="{00000000-0005-0000-0000-000007140000}"/>
    <cellStyle name="_가양-화곡내역(토형100M)_옹벽공_수량산출서_소학1지구수량산출서_신복3지구수량산출서" xfId="15809" xr:uid="{00000000-0005-0000-0000-000008140000}"/>
    <cellStyle name="_가양-화곡내역(토형100M)_옹벽공_수량산출서_신복3지구수량산출서" xfId="15810" xr:uid="{00000000-0005-0000-0000-000009140000}"/>
    <cellStyle name="_가양-화곡내역(토형100M)_옹벽공_수량산출서_신복3지구수량산출서_신복3지구수량산출서" xfId="15811" xr:uid="{00000000-0005-0000-0000-00000A140000}"/>
    <cellStyle name="_가양-화곡내역(토형100M)_옹벽공_신복3지구수량산출서" xfId="15812" xr:uid="{00000000-0005-0000-0000-00000B140000}"/>
    <cellStyle name="_가양-화곡내역(토형100M)_옹벽수량" xfId="15813" xr:uid="{00000000-0005-0000-0000-00000C140000}"/>
    <cellStyle name="_가양-화곡내역(토형100M)_옹벽수량_2합류지점수량_0306" xfId="15814" xr:uid="{00000000-0005-0000-0000-00000D140000}"/>
    <cellStyle name="_가양-화곡내역(토형100M)_옹벽수량_2합류지점수량_0306_소학1지구수량산출서" xfId="15815" xr:uid="{00000000-0005-0000-0000-00000E140000}"/>
    <cellStyle name="_가양-화곡내역(토형100M)_옹벽수량_2합류지점수량_0306_소학1지구수량산출서_소학1지구수량산출서" xfId="15816" xr:uid="{00000000-0005-0000-0000-00000F140000}"/>
    <cellStyle name="_가양-화곡내역(토형100M)_옹벽수량_2합류지점수량_0306_소학1지구수량산출서_소학1지구수량산출서_소학1지구수량산출서" xfId="15817" xr:uid="{00000000-0005-0000-0000-000010140000}"/>
    <cellStyle name="_가양-화곡내역(토형100M)_옹벽수량_2합류지점수량_0306_소학1지구수량산출서_소학1지구수량산출서_소학1지구수량산출서_소학1지구수량산출서" xfId="15818" xr:uid="{00000000-0005-0000-0000-000011140000}"/>
    <cellStyle name="_가양-화곡내역(토형100M)_옹벽수량_2합류지점수량_0306_소학1지구수량산출서_신복3지구수량산출서" xfId="15819" xr:uid="{00000000-0005-0000-0000-000012140000}"/>
    <cellStyle name="_가양-화곡내역(토형100M)_옹벽수량_2합류지점수량_0306_신복3지구수량산출서" xfId="15820" xr:uid="{00000000-0005-0000-0000-000013140000}"/>
    <cellStyle name="_가양-화곡내역(토형100M)_옹벽수량_2합류지점수량_0306_신복3지구수량산출서_신복3지구수량산출서" xfId="15821" xr:uid="{00000000-0005-0000-0000-000014140000}"/>
    <cellStyle name="_가양-화곡내역(토형100M)_옹벽수량_삼막천합류" xfId="15822" xr:uid="{00000000-0005-0000-0000-000015140000}"/>
    <cellStyle name="_가양-화곡내역(토형100M)_옹벽수량_삼막천합류_소학1지구수량산출서" xfId="15823" xr:uid="{00000000-0005-0000-0000-000016140000}"/>
    <cellStyle name="_가양-화곡내역(토형100M)_옹벽수량_삼막천합류_소학1지구수량산출서_소학1지구수량산출서" xfId="15824" xr:uid="{00000000-0005-0000-0000-000017140000}"/>
    <cellStyle name="_가양-화곡내역(토형100M)_옹벽수량_삼막천합류_소학1지구수량산출서_소학1지구수량산출서_소학1지구수량산출서" xfId="15825" xr:uid="{00000000-0005-0000-0000-000018140000}"/>
    <cellStyle name="_가양-화곡내역(토형100M)_옹벽수량_삼막천합류_소학1지구수량산출서_소학1지구수량산출서_소학1지구수량산출서_소학1지구수량산출서" xfId="15826" xr:uid="{00000000-0005-0000-0000-000019140000}"/>
    <cellStyle name="_가양-화곡내역(토형100M)_옹벽수량_삼막천합류_소학1지구수량산출서_신복3지구수량산출서" xfId="15827" xr:uid="{00000000-0005-0000-0000-00001A140000}"/>
    <cellStyle name="_가양-화곡내역(토형100M)_옹벽수량_삼막천합류_신복3지구수량산출서" xfId="15828" xr:uid="{00000000-0005-0000-0000-00001B140000}"/>
    <cellStyle name="_가양-화곡내역(토형100M)_옹벽수량_삼막천합류_신복3지구수량산출서_신복3지구수량산출서" xfId="15829" xr:uid="{00000000-0005-0000-0000-00001C140000}"/>
    <cellStyle name="_가양-화곡내역(토형100M)_옹벽수량_삼성천합류" xfId="15830" xr:uid="{00000000-0005-0000-0000-00001D140000}"/>
    <cellStyle name="_가양-화곡내역(토형100M)_옹벽수량_삼성천합류_소학1지구수량산출서" xfId="15831" xr:uid="{00000000-0005-0000-0000-00001E140000}"/>
    <cellStyle name="_가양-화곡내역(토형100M)_옹벽수량_삼성천합류_소학1지구수량산출서_소학1지구수량산출서" xfId="15832" xr:uid="{00000000-0005-0000-0000-00001F140000}"/>
    <cellStyle name="_가양-화곡내역(토형100M)_옹벽수량_삼성천합류_소학1지구수량산출서_소학1지구수량산출서_소학1지구수량산출서" xfId="15833" xr:uid="{00000000-0005-0000-0000-000020140000}"/>
    <cellStyle name="_가양-화곡내역(토형100M)_옹벽수량_삼성천합류_소학1지구수량산출서_소학1지구수량산출서_소학1지구수량산출서_소학1지구수량산출서" xfId="15834" xr:uid="{00000000-0005-0000-0000-000021140000}"/>
    <cellStyle name="_가양-화곡내역(토형100M)_옹벽수량_삼성천합류_소학1지구수량산출서_신복3지구수량산출서" xfId="15835" xr:uid="{00000000-0005-0000-0000-000022140000}"/>
    <cellStyle name="_가양-화곡내역(토형100M)_옹벽수량_삼성천합류_신복3지구수량산출서" xfId="15836" xr:uid="{00000000-0005-0000-0000-000023140000}"/>
    <cellStyle name="_가양-화곡내역(토형100M)_옹벽수량_삼성천합류_신복3지구수량산출서_신복3지구수량산출서" xfId="15837" xr:uid="{00000000-0005-0000-0000-000024140000}"/>
    <cellStyle name="_가양-화곡내역(토형100M)_옹벽수량_소학1지구수량산출서" xfId="15838" xr:uid="{00000000-0005-0000-0000-000025140000}"/>
    <cellStyle name="_가양-화곡내역(토형100M)_옹벽수량_소학1지구수량산출서_소학1지구수량산출서" xfId="15839" xr:uid="{00000000-0005-0000-0000-000026140000}"/>
    <cellStyle name="_가양-화곡내역(토형100M)_옹벽수량_소학1지구수량산출서_소학1지구수량산출서_소학1지구수량산출서" xfId="15840" xr:uid="{00000000-0005-0000-0000-000027140000}"/>
    <cellStyle name="_가양-화곡내역(토형100M)_옹벽수량_소학1지구수량산출서_소학1지구수량산출서_소학1지구수량산출서_소학1지구수량산출서" xfId="15841" xr:uid="{00000000-0005-0000-0000-000028140000}"/>
    <cellStyle name="_가양-화곡내역(토형100M)_옹벽수량_소학1지구수량산출서_소학1지구수량산출서_소학1지구수량산출서_소학1지구수량산출서_소학1지구수량산출서" xfId="15842" xr:uid="{00000000-0005-0000-0000-000029140000}"/>
    <cellStyle name="_가양-화곡내역(토형100M)_옹벽수량_소학1지구수량산출서_소학1지구수량산출서_신복3지구수량산출서" xfId="15843" xr:uid="{00000000-0005-0000-0000-00002A140000}"/>
    <cellStyle name="_가양-화곡내역(토형100M)_옹벽수량_소학1지구수량산출서_신복3지구수량산출서" xfId="15844" xr:uid="{00000000-0005-0000-0000-00002B140000}"/>
    <cellStyle name="_가양-화곡내역(토형100M)_옹벽수량_소학1지구수량산출서_신복3지구수량산출서_신복3지구수량산출서" xfId="15845" xr:uid="{00000000-0005-0000-0000-00002C140000}"/>
    <cellStyle name="_가양-화곡내역(토형100M)_옹벽수량_수량산출서" xfId="15846" xr:uid="{00000000-0005-0000-0000-00002D140000}"/>
    <cellStyle name="_가양-화곡내역(토형100M)_옹벽수량_수량산출서(삼막천합류)" xfId="15847" xr:uid="{00000000-0005-0000-0000-00002E140000}"/>
    <cellStyle name="_가양-화곡내역(토형100M)_옹벽수량_수량산출서(삼막천합류)_소학1지구수량산출서" xfId="15848" xr:uid="{00000000-0005-0000-0000-00002F140000}"/>
    <cellStyle name="_가양-화곡내역(토형100M)_옹벽수량_수량산출서(삼막천합류)_소학1지구수량산출서_소학1지구수량산출서" xfId="15849" xr:uid="{00000000-0005-0000-0000-000030140000}"/>
    <cellStyle name="_가양-화곡내역(토형100M)_옹벽수량_수량산출서(삼막천합류)_소학1지구수량산출서_소학1지구수량산출서_소학1지구수량산출서" xfId="15850" xr:uid="{00000000-0005-0000-0000-000031140000}"/>
    <cellStyle name="_가양-화곡내역(토형100M)_옹벽수량_수량산출서(삼막천합류)_소학1지구수량산출서_소학1지구수량산출서_소학1지구수량산출서_소학1지구수량산출서" xfId="15851" xr:uid="{00000000-0005-0000-0000-000032140000}"/>
    <cellStyle name="_가양-화곡내역(토형100M)_옹벽수량_수량산출서(삼막천합류)_소학1지구수량산출서_신복3지구수량산출서" xfId="15852" xr:uid="{00000000-0005-0000-0000-000033140000}"/>
    <cellStyle name="_가양-화곡내역(토형100M)_옹벽수량_수량산출서(삼막천합류)_신복3지구수량산출서" xfId="15853" xr:uid="{00000000-0005-0000-0000-000034140000}"/>
    <cellStyle name="_가양-화곡내역(토형100M)_옹벽수량_수량산출서(삼막천합류)_신복3지구수량산출서_신복3지구수량산출서" xfId="15854" xr:uid="{00000000-0005-0000-0000-000035140000}"/>
    <cellStyle name="_가양-화곡내역(토형100M)_옹벽수량_수량산출서(삼성천합류)" xfId="15855" xr:uid="{00000000-0005-0000-0000-000036140000}"/>
    <cellStyle name="_가양-화곡내역(토형100M)_옹벽수량_수량산출서(삼성천합류)_소학1지구수량산출서" xfId="15856" xr:uid="{00000000-0005-0000-0000-000037140000}"/>
    <cellStyle name="_가양-화곡내역(토형100M)_옹벽수량_수량산출서(삼성천합류)_소학1지구수량산출서_소학1지구수량산출서" xfId="15857" xr:uid="{00000000-0005-0000-0000-000038140000}"/>
    <cellStyle name="_가양-화곡내역(토형100M)_옹벽수량_수량산출서(삼성천합류)_소학1지구수량산출서_소학1지구수량산출서_소학1지구수량산출서" xfId="15858" xr:uid="{00000000-0005-0000-0000-000039140000}"/>
    <cellStyle name="_가양-화곡내역(토형100M)_옹벽수량_수량산출서(삼성천합류)_소학1지구수량산출서_소학1지구수량산출서_소학1지구수량산출서_소학1지구수량산출서" xfId="15859" xr:uid="{00000000-0005-0000-0000-00003A140000}"/>
    <cellStyle name="_가양-화곡내역(토형100M)_옹벽수량_수량산출서(삼성천합류)_소학1지구수량산출서_신복3지구수량산출서" xfId="15860" xr:uid="{00000000-0005-0000-0000-00003B140000}"/>
    <cellStyle name="_가양-화곡내역(토형100M)_옹벽수량_수량산출서(삼성천합류)_신복3지구수량산출서" xfId="15861" xr:uid="{00000000-0005-0000-0000-00003C140000}"/>
    <cellStyle name="_가양-화곡내역(토형100M)_옹벽수량_수량산출서(삼성천합류)_신복3지구수량산출서_신복3지구수량산출서" xfId="15862" xr:uid="{00000000-0005-0000-0000-00003D140000}"/>
    <cellStyle name="_가양-화곡내역(토형100M)_옹벽수량_수량산출서(안양5동계단)" xfId="15863" xr:uid="{00000000-0005-0000-0000-00003E140000}"/>
    <cellStyle name="_가양-화곡내역(토형100M)_옹벽수량_수량산출서(안양5동계단)_소학1지구수량산출서" xfId="15864" xr:uid="{00000000-0005-0000-0000-00003F140000}"/>
    <cellStyle name="_가양-화곡내역(토형100M)_옹벽수량_수량산출서(안양5동계단)_소학1지구수량산출서_소학1지구수량산출서" xfId="15865" xr:uid="{00000000-0005-0000-0000-000040140000}"/>
    <cellStyle name="_가양-화곡내역(토형100M)_옹벽수량_수량산출서(안양5동계단)_소학1지구수량산출서_소학1지구수량산출서_소학1지구수량산출서" xfId="15866" xr:uid="{00000000-0005-0000-0000-000041140000}"/>
    <cellStyle name="_가양-화곡내역(토형100M)_옹벽수량_수량산출서(안양5동계단)_소학1지구수량산출서_소학1지구수량산출서_소학1지구수량산출서_소학1지구수량산출서" xfId="15867" xr:uid="{00000000-0005-0000-0000-000042140000}"/>
    <cellStyle name="_가양-화곡내역(토형100M)_옹벽수량_수량산출서(안양5동계단)_소학1지구수량산출서_신복3지구수량산출서" xfId="15868" xr:uid="{00000000-0005-0000-0000-000043140000}"/>
    <cellStyle name="_가양-화곡내역(토형100M)_옹벽수량_수량산출서(안양5동계단)_신복3지구수량산출서" xfId="15869" xr:uid="{00000000-0005-0000-0000-000044140000}"/>
    <cellStyle name="_가양-화곡내역(토형100M)_옹벽수량_수량산출서(안양5동계단)_신복3지구수량산출서_신복3지구수량산출서" xfId="15870" xr:uid="{00000000-0005-0000-0000-000045140000}"/>
    <cellStyle name="_가양-화곡내역(토형100M)_옹벽수량_수량산출서_소학1지구수량산출서" xfId="15871" xr:uid="{00000000-0005-0000-0000-000046140000}"/>
    <cellStyle name="_가양-화곡내역(토형100M)_옹벽수량_수량산출서_소학1지구수량산출서_소학1지구수량산출서" xfId="15872" xr:uid="{00000000-0005-0000-0000-000047140000}"/>
    <cellStyle name="_가양-화곡내역(토형100M)_옹벽수량_수량산출서_소학1지구수량산출서_소학1지구수량산출서_소학1지구수량산출서" xfId="15873" xr:uid="{00000000-0005-0000-0000-000048140000}"/>
    <cellStyle name="_가양-화곡내역(토형100M)_옹벽수량_수량산출서_소학1지구수량산출서_소학1지구수량산출서_소학1지구수량산출서_소학1지구수량산출서" xfId="15874" xr:uid="{00000000-0005-0000-0000-000049140000}"/>
    <cellStyle name="_가양-화곡내역(토형100M)_옹벽수량_수량산출서_소학1지구수량산출서_신복3지구수량산출서" xfId="15875" xr:uid="{00000000-0005-0000-0000-00004A140000}"/>
    <cellStyle name="_가양-화곡내역(토형100M)_옹벽수량_수량산출서_신복3지구수량산출서" xfId="15876" xr:uid="{00000000-0005-0000-0000-00004B140000}"/>
    <cellStyle name="_가양-화곡내역(토형100M)_옹벽수량_수량산출서_신복3지구수량산출서_신복3지구수량산출서" xfId="15877" xr:uid="{00000000-0005-0000-0000-00004C140000}"/>
    <cellStyle name="_가양-화곡내역(토형100M)_옹벽수량_신복3지구수량산출서" xfId="15878" xr:uid="{00000000-0005-0000-0000-00004D140000}"/>
    <cellStyle name="_가옥폐기물 철거" xfId="15879" xr:uid="{00000000-0005-0000-0000-00004E140000}"/>
    <cellStyle name="_가이식공사(2002.4)" xfId="15880" xr:uid="{00000000-0005-0000-0000-00004F140000}"/>
    <cellStyle name="_가축도수량(용암2교)" xfId="12346" xr:uid="{00000000-0005-0000-0000-000050140000}"/>
    <cellStyle name="_간접부대공+공통" xfId="2819" xr:uid="{00000000-0005-0000-0000-000051140000}"/>
    <cellStyle name="_간접부대공+공통 2" xfId="2820" xr:uid="{00000000-0005-0000-0000-000052140000}"/>
    <cellStyle name="_간접부대공+공통_기계실_벽체_산출근거" xfId="2821" xr:uid="{00000000-0005-0000-0000-000053140000}"/>
    <cellStyle name="_간접부대공+공통_율북양수장" xfId="2822" xr:uid="{00000000-0005-0000-0000-000054140000}"/>
    <cellStyle name="_간접부대공+공통_홍보지구2004내역서" xfId="2823" xr:uid="{00000000-0005-0000-0000-000055140000}"/>
    <cellStyle name="_간접부대공+공통_홍보지구2004내역서 2" xfId="2824" xr:uid="{00000000-0005-0000-0000-000056140000}"/>
    <cellStyle name="_간접부대공+공통_홍보지구2004내역서(기성)" xfId="2825" xr:uid="{00000000-0005-0000-0000-000057140000}"/>
    <cellStyle name="_간접부대공+공통_홍보지구2004내역서(기성) 2" xfId="2826" xr:uid="{00000000-0005-0000-0000-000058140000}"/>
    <cellStyle name="_간접부대공+공통_홍보지구2004내역서(기성)_기계실_벽체_산출근거" xfId="2827" xr:uid="{00000000-0005-0000-0000-000059140000}"/>
    <cellStyle name="_간접부대공+공통_홍보지구2004내역서(기성)_율북양수장" xfId="2828" xr:uid="{00000000-0005-0000-0000-00005A140000}"/>
    <cellStyle name="_간접부대공+공통_홍보지구2004내역서_기계실_벽체_산출근거" xfId="2829" xr:uid="{00000000-0005-0000-0000-00005B140000}"/>
    <cellStyle name="_간접부대공+공통_홍보지구2004내역서_율북양수장" xfId="2830" xr:uid="{00000000-0005-0000-0000-00005C140000}"/>
    <cellStyle name="_간접부대공+공통_홍보지구계약내역서(총괄)" xfId="2831" xr:uid="{00000000-0005-0000-0000-00005D140000}"/>
    <cellStyle name="_간접부대공+공통_홍보지구계약내역서(총괄) 2" xfId="2832" xr:uid="{00000000-0005-0000-0000-00005E140000}"/>
    <cellStyle name="_간접부대공+공통_홍보지구계약내역서(총괄)_기계실_벽체_산출근거" xfId="2833" xr:uid="{00000000-0005-0000-0000-00005F140000}"/>
    <cellStyle name="_간접부대공+공통_홍보지구계약내역서(총괄)_율북양수장" xfId="2834" xr:uid="{00000000-0005-0000-0000-000060140000}"/>
    <cellStyle name="_간접부대공+공통_홍보지구오천공구하자공종분할내역" xfId="2835" xr:uid="{00000000-0005-0000-0000-000061140000}"/>
    <cellStyle name="_간접부대공+공통_홍보지구오천공구하자공종분할내역 2" xfId="2836" xr:uid="{00000000-0005-0000-0000-000062140000}"/>
    <cellStyle name="_간접부대공+공통_홍보지구오천공구하자공종분할내역_기계실_벽체_산출근거" xfId="2837" xr:uid="{00000000-0005-0000-0000-000063140000}"/>
    <cellStyle name="_간접부대공+공통_홍보지구오천공구하자공종분할내역_율북양수장" xfId="2838" xr:uid="{00000000-0005-0000-0000-000064140000}"/>
    <cellStyle name="_간지" xfId="15881" xr:uid="{00000000-0005-0000-0000-000065140000}"/>
    <cellStyle name="_갈마곡2리 홍여중 옆 마을포장공사" xfId="15882" xr:uid="{00000000-0005-0000-0000-000066140000}"/>
    <cellStyle name="_갈사배수장내역서" xfId="2839" xr:uid="{00000000-0005-0000-0000-000067140000}"/>
    <cellStyle name="_갈현동 내역" xfId="15883" xr:uid="{00000000-0005-0000-0000-000068140000}"/>
    <cellStyle name="_갑지 (2)" xfId="15884" xr:uid="{00000000-0005-0000-0000-000069140000}"/>
    <cellStyle name="_갑지(0127)" xfId="15885" xr:uid="{00000000-0005-0000-0000-00006A140000}"/>
    <cellStyle name="_강관파일운반" xfId="15886" xr:uid="{00000000-0005-0000-0000-00006B140000}"/>
    <cellStyle name="_강남역실행" xfId="9483" xr:uid="{00000000-0005-0000-0000-00006C140000}"/>
    <cellStyle name="_강남역실행_분석" xfId="9484" xr:uid="{00000000-0005-0000-0000-00006D140000}"/>
    <cellStyle name="_강동종합병원-전기내역" xfId="9485" xr:uid="{00000000-0005-0000-0000-00006E140000}"/>
    <cellStyle name="_강릉대학술정보지원센터총괄(월드2낙찰)" xfId="9486" xr:uid="{00000000-0005-0000-0000-00006F140000}"/>
    <cellStyle name="_강산FRP" xfId="15887" xr:uid="{00000000-0005-0000-0000-000070140000}"/>
    <cellStyle name="_강산내역서" xfId="2840" xr:uid="{00000000-0005-0000-0000-000071140000}"/>
    <cellStyle name="_강재집계표" xfId="15888" xr:uid="{00000000-0005-0000-0000-000072140000}"/>
    <cellStyle name="_강재집계표_귀운교 총괄 집계표" xfId="15889" xr:uid="{00000000-0005-0000-0000-000073140000}"/>
    <cellStyle name="_개거공사비" xfId="15890" xr:uid="{00000000-0005-0000-0000-000074140000}"/>
    <cellStyle name="_개소별(본설계신설 익산~초강)-01준공" xfId="9487" xr:uid="{00000000-0005-0000-0000-000075140000}"/>
    <cellStyle name="_개운천수량" xfId="15891" xr:uid="{00000000-0005-0000-0000-000076140000}"/>
    <cellStyle name="_거창공장 가공치즈전문동 증축공사(1)" xfId="9488" xr:uid="{00000000-0005-0000-0000-000077140000}"/>
    <cellStyle name="_거창공장치즈동증축견적서제출(상아토건)(1)" xfId="9489" xr:uid="{00000000-0005-0000-0000-000078140000}"/>
    <cellStyle name="_거창군공설운동장1203" xfId="9490" xr:uid="{00000000-0005-0000-0000-000079140000}"/>
    <cellStyle name="_거창치즈동증축견적제출-상아토건(1)" xfId="9491" xr:uid="{00000000-0005-0000-0000-00007A140000}"/>
    <cellStyle name="_건물" xfId="15892" xr:uid="{00000000-0005-0000-0000-00007B140000}"/>
    <cellStyle name="_건물조서(작업1)" xfId="15893" xr:uid="{00000000-0005-0000-0000-00007C140000}"/>
    <cellStyle name="_건축물철거1" xfId="2841" xr:uid="{00000000-0005-0000-0000-00007D140000}"/>
    <cellStyle name="_검1석장골(수량)" xfId="15894" xr:uid="{00000000-0005-0000-0000-00007E140000}"/>
    <cellStyle name="_게다블럭" xfId="15895" xr:uid="{00000000-0005-0000-0000-00007F140000}"/>
    <cellStyle name="_게이트볼장 사진대지" xfId="15896" xr:uid="{00000000-0005-0000-0000-000080140000}"/>
    <cellStyle name="_게이트볼장설치" xfId="15897" xr:uid="{00000000-0005-0000-0000-000081140000}"/>
    <cellStyle name="_견적-00321" xfId="9492" xr:uid="{00000000-0005-0000-0000-000082140000}"/>
    <cellStyle name="_견적-00422제출용" xfId="9493" xr:uid="{00000000-0005-0000-0000-000083140000}"/>
    <cellStyle name="_견적공종" xfId="15898" xr:uid="{00000000-0005-0000-0000-000084140000}"/>
    <cellStyle name="_견적공종_동해남부선4공구입찰내역(경남-조달청)" xfId="15899" xr:uid="{00000000-0005-0000-0000-000085140000}"/>
    <cellStyle name="_견적비교(광명철산,2004.11.29)" xfId="9494" xr:uid="{00000000-0005-0000-0000-000086140000}"/>
    <cellStyle name="_견적비교(광명철산,2004.11.29)_분석" xfId="9495" xr:uid="{00000000-0005-0000-0000-000087140000}"/>
    <cellStyle name="_견적비교(녹촌리,2005.03.07)" xfId="9496" xr:uid="{00000000-0005-0000-0000-000088140000}"/>
    <cellStyle name="_견적비교(녹촌리,2005.03.07)_분석" xfId="9497" xr:uid="{00000000-0005-0000-0000-000089140000}"/>
    <cellStyle name="_견적비교(녹촌리,20050517-마감변경)" xfId="9498" xr:uid="{00000000-0005-0000-0000-00008A140000}"/>
    <cellStyle name="_견적비교(녹촌리,20050517-마감변경)_분석" xfId="9499" xr:uid="{00000000-0005-0000-0000-00008B140000}"/>
    <cellStyle name="_견적비교10(잠실시영)" xfId="9500" xr:uid="{00000000-0005-0000-0000-00008C140000}"/>
    <cellStyle name="_견적서 표준" xfId="9501" xr:uid="{00000000-0005-0000-0000-00008D140000}"/>
    <cellStyle name="_견적서-(주)효석종합건설(1)" xfId="9502" xr:uid="{00000000-0005-0000-0000-00008E140000}"/>
    <cellStyle name="_견적서-00710" xfId="9503" xr:uid="{00000000-0005-0000-0000-00008F140000}"/>
    <cellStyle name="_견적서1" xfId="9504" xr:uid="{00000000-0005-0000-0000-000090140000}"/>
    <cellStyle name="_견적조건(풍동C2)" xfId="9505" xr:uid="{00000000-0005-0000-0000-000091140000}"/>
    <cellStyle name="_결성3공구하자공종분할및03내역" xfId="2842" xr:uid="{00000000-0005-0000-0000-000092140000}"/>
    <cellStyle name="_결운1리 2반 농로포장 배수로" xfId="15900" xr:uid="{00000000-0005-0000-0000-000093140000}"/>
    <cellStyle name="_경계휀스" xfId="15901" xr:uid="{00000000-0005-0000-0000-000094140000}"/>
    <cellStyle name="_경관조명 일위대가 및 물량 산출" xfId="9506" xr:uid="{00000000-0005-0000-0000-000095140000}"/>
    <cellStyle name="_경기예고(수정)" xfId="9507" xr:uid="{00000000-0005-0000-0000-000096140000}"/>
    <cellStyle name="_경기예고내역서" xfId="9508" xr:uid="{00000000-0005-0000-0000-000097140000}"/>
    <cellStyle name="_경방말2수량" xfId="15902" xr:uid="{00000000-0005-0000-0000-000098140000}"/>
    <cellStyle name="_경방말2수량_농경지복구" xfId="15903" xr:uid="{00000000-0005-0000-0000-000099140000}"/>
    <cellStyle name="_경방말2수량_농경지복구_구정리내역" xfId="15904" xr:uid="{00000000-0005-0000-0000-00009A140000}"/>
    <cellStyle name="_경방말2수량_농경지복구_본관후면도로내역" xfId="15905" xr:uid="{00000000-0005-0000-0000-00009B140000}"/>
    <cellStyle name="_경방말2수량_담장기초내역" xfId="15906" xr:uid="{00000000-0005-0000-0000-00009C140000}"/>
    <cellStyle name="_경방말2수량_담장기초내역_구정리내역" xfId="15907" xr:uid="{00000000-0005-0000-0000-00009D140000}"/>
    <cellStyle name="_경방말2수량_담장기초내역_본관후면도로내역" xfId="15908" xr:uid="{00000000-0005-0000-0000-00009E140000}"/>
    <cellStyle name="_경방말2수량_대기수량" xfId="15909" xr:uid="{00000000-0005-0000-0000-00009F140000}"/>
    <cellStyle name="_경방말2수량_대기수량_구정리내역" xfId="15910" xr:uid="{00000000-0005-0000-0000-0000A0140000}"/>
    <cellStyle name="_경방말2수량_대기수량_본관후면도로내역" xfId="15911" xr:uid="{00000000-0005-0000-0000-0000A1140000}"/>
    <cellStyle name="_경영개선활동상반기실적(990708)" xfId="2843" xr:uid="{00000000-0005-0000-0000-0000A2140000}"/>
    <cellStyle name="_경영개선활동상반기실적(990708)_1" xfId="2844" xr:uid="{00000000-0005-0000-0000-0000A3140000}"/>
    <cellStyle name="_경영개선활동상반기실적(990708)_2" xfId="2845" xr:uid="{00000000-0005-0000-0000-0000A4140000}"/>
    <cellStyle name="_경영개선활성화방안(990802)" xfId="2846" xr:uid="{00000000-0005-0000-0000-0000A5140000}"/>
    <cellStyle name="_경영개선활성화방안(990802)_1" xfId="2847" xr:uid="{00000000-0005-0000-0000-0000A6140000}"/>
    <cellStyle name="_경주여중신축-전기소방" xfId="9509" xr:uid="{00000000-0005-0000-0000-0000A7140000}"/>
    <cellStyle name="_계약내역서(전체분 진호)" xfId="15912" xr:uid="{00000000-0005-0000-0000-0000A8140000}"/>
    <cellStyle name="_계약내역서(전체분 진호)_계약내역서(전체분)" xfId="15913" xr:uid="{00000000-0005-0000-0000-0000A9140000}"/>
    <cellStyle name="_계약내역서(전체분)" xfId="15914" xr:uid="{00000000-0005-0000-0000-0000AA140000}"/>
    <cellStyle name="_계약내역서(전체분)_계약내역서(전체분)" xfId="15915" xr:uid="{00000000-0005-0000-0000-0000AB140000}"/>
    <cellStyle name="_계약수정안_B" xfId="15916" xr:uid="{00000000-0005-0000-0000-0000AC140000}"/>
    <cellStyle name="_계원정산건(최종)" xfId="9510" xr:uid="{00000000-0005-0000-0000-0000AD140000}"/>
    <cellStyle name="_고련지추가변경(우치곡)" xfId="2848" xr:uid="{00000000-0005-0000-0000-0000AE140000}"/>
    <cellStyle name="_고련지추가변경(우치곡) 2" xfId="2849" xr:uid="{00000000-0005-0000-0000-0000AF140000}"/>
    <cellStyle name="_고련지추가변경(우치곡)_500.논산 지구사업비" xfId="2850" xr:uid="{00000000-0005-0000-0000-0000B0140000}"/>
    <cellStyle name="_고련지추가변경(우치곡)_500.논산 지구사업비_00.세부_복심공사비v422" xfId="2851" xr:uid="{00000000-0005-0000-0000-0000B1140000}"/>
    <cellStyle name="_고련지추가변경(우치곡)_500.논산 지구사업비_10.세부_도림공사비v2" xfId="2852" xr:uid="{00000000-0005-0000-0000-0000B2140000}"/>
    <cellStyle name="_고련지추가변경(우치곡)_500.논산 지구사업비_10.세부_복심공사비v2" xfId="2853" xr:uid="{00000000-0005-0000-0000-0000B3140000}"/>
    <cellStyle name="_고련지추가변경(우치곡)_500.논산 지구사업비_50.계룡공사비(2009.11.12)" xfId="2854" xr:uid="{00000000-0005-0000-0000-0000B4140000}"/>
    <cellStyle name="_고련지추가변경(우치곡)_500.논산 지구사업비_50.계룡공사비(2009.11.29사업시행계획 용지매수 증가)" xfId="2855" xr:uid="{00000000-0005-0000-0000-0000B5140000}"/>
    <cellStyle name="_고련지추가변경(우치곡)_500.논산 지구사업비_Book1" xfId="2856" xr:uid="{00000000-0005-0000-0000-0000B6140000}"/>
    <cellStyle name="_고련지추가변경(우치곡)_500.논산 지구사업비_계룡기본 공사비" xfId="2857" xr:uid="{00000000-0005-0000-0000-0000B7140000}"/>
    <cellStyle name="_고련지추가변경(우치곡)_500.논산 지구사업비_계룡세부설계 공사비" xfId="2858" xr:uid="{00000000-0005-0000-0000-0000B8140000}"/>
    <cellStyle name="_고련지추가변경(우치곡)_500.논산 지구사업비_기본조사비" xfId="2859" xr:uid="{00000000-0005-0000-0000-0000B9140000}"/>
    <cellStyle name="_고련지추가변경(우치곡)_500.논산 지구사업비_생태보전협력금" xfId="2860" xr:uid="{00000000-0005-0000-0000-0000BA140000}"/>
    <cellStyle name="_고련지추가변경(우치곡)_500.논산 지구사업비_지급자재대1118" xfId="2861" xr:uid="{00000000-0005-0000-0000-0000BB140000}"/>
    <cellStyle name="_고련지추가변경(우치곡)_500.논산 지구사업비_지출(년차별)" xfId="2862" xr:uid="{00000000-0005-0000-0000-0000BC140000}"/>
    <cellStyle name="_고련지추가변경(우치곡)_510.논산 지구사업비" xfId="2863" xr:uid="{00000000-0005-0000-0000-0000BD140000}"/>
    <cellStyle name="_고련지추가변경(우치곡)_510.논산 지구사업비_00.세부_복심공사비v422" xfId="2864" xr:uid="{00000000-0005-0000-0000-0000BE140000}"/>
    <cellStyle name="_고련지추가변경(우치곡)_510.논산 지구사업비_10.세부_도림공사비v2" xfId="2865" xr:uid="{00000000-0005-0000-0000-0000BF140000}"/>
    <cellStyle name="_고련지추가변경(우치곡)_510.논산 지구사업비_10.세부_복심공사비v2" xfId="2866" xr:uid="{00000000-0005-0000-0000-0000C0140000}"/>
    <cellStyle name="_고련지추가변경(우치곡)_510.논산 지구사업비_50.계룡공사비(2009.11.12)" xfId="2867" xr:uid="{00000000-0005-0000-0000-0000C1140000}"/>
    <cellStyle name="_고련지추가변경(우치곡)_510.논산 지구사업비_50.계룡공사비(2009.11.29사업시행계획 용지매수 증가)" xfId="2868" xr:uid="{00000000-0005-0000-0000-0000C2140000}"/>
    <cellStyle name="_고련지추가변경(우치곡)_510.논산 지구사업비_Book1" xfId="2869" xr:uid="{00000000-0005-0000-0000-0000C3140000}"/>
    <cellStyle name="_고련지추가변경(우치곡)_510.논산 지구사업비_계룡기본 공사비" xfId="2870" xr:uid="{00000000-0005-0000-0000-0000C4140000}"/>
    <cellStyle name="_고련지추가변경(우치곡)_510.논산 지구사업비_계룡세부설계 공사비" xfId="2871" xr:uid="{00000000-0005-0000-0000-0000C5140000}"/>
    <cellStyle name="_고련지추가변경(우치곡)_510.논산 지구사업비_기본조사비" xfId="2872" xr:uid="{00000000-0005-0000-0000-0000C6140000}"/>
    <cellStyle name="_고련지추가변경(우치곡)_510.논산 지구사업비_생태보전협력금" xfId="2873" xr:uid="{00000000-0005-0000-0000-0000C7140000}"/>
    <cellStyle name="_고련지추가변경(우치곡)_510.논산 지구사업비_지급자재대1118" xfId="2874" xr:uid="{00000000-0005-0000-0000-0000C8140000}"/>
    <cellStyle name="_고련지추가변경(우치곡)_510.논산 지구사업비_지출(년차별)" xfId="2875" xr:uid="{00000000-0005-0000-0000-0000C9140000}"/>
    <cellStyle name="_고련지추가변경(우치곡)_신기2지구 수지예산서" xfId="2876" xr:uid="{00000000-0005-0000-0000-0000CA140000}"/>
    <cellStyle name="_고복리 1공구 수량산출서" xfId="12347" xr:uid="{00000000-0005-0000-0000-0000CB140000}"/>
    <cellStyle name="_고성2리마을회관설계서(0922-전달)" xfId="9511" xr:uid="{00000000-0005-0000-0000-0000CC140000}"/>
    <cellStyle name="_공내역서" xfId="9512" xr:uid="{00000000-0005-0000-0000-0000CD140000}"/>
    <cellStyle name="_공내역서-3(1)(1). 조경" xfId="15917" xr:uid="{00000000-0005-0000-0000-0000CE140000}"/>
    <cellStyle name="_공량산출1105" xfId="9513" xr:uid="{00000000-0005-0000-0000-0000CF140000}"/>
    <cellStyle name="_공문" xfId="9514" xr:uid="{00000000-0005-0000-0000-0000D0140000}"/>
    <cellStyle name="_공문 " xfId="2877" xr:uid="{00000000-0005-0000-0000-0000D1140000}"/>
    <cellStyle name="_공문 (2)" xfId="15918" xr:uid="{00000000-0005-0000-0000-0000D2140000}"/>
    <cellStyle name="_공문 _내역서" xfId="9515" xr:uid="{00000000-0005-0000-0000-0000D3140000}"/>
    <cellStyle name="_공문양식" xfId="9516" xr:uid="{00000000-0005-0000-0000-0000D4140000}"/>
    <cellStyle name="_공사비비교(제수변실)" xfId="15919" xr:uid="{00000000-0005-0000-0000-0000D5140000}"/>
    <cellStyle name="_공사안내 표지판" xfId="15920" xr:uid="{00000000-0005-0000-0000-0000D6140000}"/>
    <cellStyle name="_공사안내 표지판_방어_일산_주전동 일원 보안등 설치공사" xfId="15921" xr:uid="{00000000-0005-0000-0000-0000D7140000}"/>
    <cellStyle name="_공사안내 표지판_방어_일산_주전동 일원 보안등 설치공사_신호등 수량설계" xfId="15922" xr:uid="{00000000-0005-0000-0000-0000D8140000}"/>
    <cellStyle name="_공사안내 표지판_신호등 수량설계" xfId="15923" xr:uid="{00000000-0005-0000-0000-0000D9140000}"/>
    <cellStyle name="_공사원가계산서(0310-최종원본)" xfId="9517" xr:uid="{00000000-0005-0000-0000-0000DA140000}"/>
    <cellStyle name="_공사일지(동천2월)" xfId="15924" xr:uid="{00000000-0005-0000-0000-0000DB140000}"/>
    <cellStyle name="_공양식(레인보우스케이프)" xfId="15925" xr:uid="{00000000-0005-0000-0000-0000DC140000}"/>
    <cellStyle name="_공장증축내역서" xfId="9518" xr:uid="{00000000-0005-0000-0000-0000DD140000}"/>
    <cellStyle name="_관급-(수배전반)" xfId="15926" xr:uid="{00000000-0005-0000-0000-0000DE140000}"/>
    <cellStyle name="_관급내역서" xfId="9519" xr:uid="{00000000-0005-0000-0000-0000DF140000}"/>
    <cellStyle name="_관급서류(재출용)" xfId="9520" xr:uid="{00000000-0005-0000-0000-0000E0140000}"/>
    <cellStyle name="_관로토공(송수-LINE)" xfId="15927" xr:uid="{00000000-0005-0000-0000-0000E1140000}"/>
    <cellStyle name="_관악구관내 상수도공사 건설폐기물 처리용역(단가계약)-심사결과-6.3" xfId="154" xr:uid="{00000000-0005-0000-0000-0000E2140000}"/>
    <cellStyle name="_광3-6호선(최종)" xfId="15928" xr:uid="{00000000-0005-0000-0000-0000E3140000}"/>
    <cellStyle name="_광영-옥곡간작성" xfId="15929" xr:uid="{00000000-0005-0000-0000-0000E4140000}"/>
    <cellStyle name="_광탄내역서(050722)" xfId="9521" xr:uid="{00000000-0005-0000-0000-0000E5140000}"/>
    <cellStyle name="_교각" xfId="15930" xr:uid="{00000000-0005-0000-0000-0000E6140000}"/>
    <cellStyle name="_교각_sample" xfId="15931" xr:uid="{00000000-0005-0000-0000-0000E7140000}"/>
    <cellStyle name="_교각_유방교수량" xfId="15932" xr:uid="{00000000-0005-0000-0000-0000E8140000}"/>
    <cellStyle name="_교각_유방교수량_sample" xfId="15933" xr:uid="{00000000-0005-0000-0000-0000E9140000}"/>
    <cellStyle name="_교각_유방교수량_유방교수량" xfId="15934" xr:uid="{00000000-0005-0000-0000-0000EA140000}"/>
    <cellStyle name="_교각_유방교수량_유방교수량_sample" xfId="15935" xr:uid="{00000000-0005-0000-0000-0000EB140000}"/>
    <cellStyle name="_교각_유방교수량_유방교수량_철거수량" xfId="15936" xr:uid="{00000000-0005-0000-0000-0000EC140000}"/>
    <cellStyle name="_교각_유방교수량_철거수량" xfId="15937" xr:uid="{00000000-0005-0000-0000-0000ED140000}"/>
    <cellStyle name="_교각_철거수량" xfId="15938" xr:uid="{00000000-0005-0000-0000-0000EE140000}"/>
    <cellStyle name="_교각수량_1009" xfId="2878" xr:uid="{00000000-0005-0000-0000-0000EF140000}"/>
    <cellStyle name="_교각수량_1009 2" xfId="2879" xr:uid="{00000000-0005-0000-0000-0000F0140000}"/>
    <cellStyle name="_교각수량_1009_003 봉림교(교각수량)" xfId="2880" xr:uid="{00000000-0005-0000-0000-0000F1140000}"/>
    <cellStyle name="_교각수량_1009_003 봉림교(교각수량) 2" xfId="2881" xr:uid="{00000000-0005-0000-0000-0000F2140000}"/>
    <cellStyle name="_교각수량_1009_003 봉림교(교각수량)_003 봉림교(교각수량)" xfId="2882" xr:uid="{00000000-0005-0000-0000-0000F3140000}"/>
    <cellStyle name="_교각수량_1009_003 봉림교(교각수량)_003 봉림교(교각수량) 2" xfId="2883" xr:uid="{00000000-0005-0000-0000-0000F4140000}"/>
    <cellStyle name="_교대2(종점측)" xfId="15939" xr:uid="{00000000-0005-0000-0000-0000F5140000}"/>
    <cellStyle name="_교대2(종점측)_기존구조물깨기" xfId="15940" xr:uid="{00000000-0005-0000-0000-0000F6140000}"/>
    <cellStyle name="_교대2(종점측)_깨기" xfId="15941" xr:uid="{00000000-0005-0000-0000-0000F7140000}"/>
    <cellStyle name="_교대2(종점측)_깨기-1" xfId="15942" xr:uid="{00000000-0005-0000-0000-0000F8140000}"/>
    <cellStyle name="_교대2(종점측)_깨기집계표" xfId="15943" xr:uid="{00000000-0005-0000-0000-0000F9140000}"/>
    <cellStyle name="_교대교각수량집계표" xfId="15944" xr:uid="{00000000-0005-0000-0000-0000FA140000}"/>
    <cellStyle name="_교대토공" xfId="15945" xr:uid="{00000000-0005-0000-0000-0000FB140000}"/>
    <cellStyle name="_교대토공_1.여주JCT6교" xfId="15946" xr:uid="{00000000-0005-0000-0000-0000FC140000}"/>
    <cellStyle name="_교대토공_1.여주JCT6교_귀운교 총괄 집계표" xfId="15947" xr:uid="{00000000-0005-0000-0000-0000FD140000}"/>
    <cellStyle name="_교대토공_1.여주JCT6교_소교량(1)총괄집계표" xfId="15948" xr:uid="{00000000-0005-0000-0000-0000FE140000}"/>
    <cellStyle name="_교대토공_2.여주jc7교" xfId="15949" xr:uid="{00000000-0005-0000-0000-0000FF140000}"/>
    <cellStyle name="_교대토공_귀운교 총괄 집계표" xfId="15950" xr:uid="{00000000-0005-0000-0000-000000150000}"/>
    <cellStyle name="_교대토공_소교량(1)총괄집계표" xfId="15951" xr:uid="{00000000-0005-0000-0000-000001150000}"/>
    <cellStyle name="_교대토공수량" xfId="15952" xr:uid="{00000000-0005-0000-0000-000002150000}"/>
    <cellStyle name="_교대토공수량_1.여주JCT6교" xfId="15953" xr:uid="{00000000-0005-0000-0000-000003150000}"/>
    <cellStyle name="_교대토공수량_1.여주JCT6교_귀운교 총괄 집계표" xfId="15954" xr:uid="{00000000-0005-0000-0000-000004150000}"/>
    <cellStyle name="_교대토공수량_1.여주JCT6교_소교량(1)총괄집계표" xfId="15955" xr:uid="{00000000-0005-0000-0000-000005150000}"/>
    <cellStyle name="_교대토공수량_2.여주jc7교" xfId="15956" xr:uid="{00000000-0005-0000-0000-000006150000}"/>
    <cellStyle name="_교대토공수량_귀운교 총괄 집계표" xfId="15957" xr:uid="{00000000-0005-0000-0000-000007150000}"/>
    <cellStyle name="_교대토공수량_소교량(1)총괄집계표" xfId="15958" xr:uid="{00000000-0005-0000-0000-000008150000}"/>
    <cellStyle name="_교량2_수량(하부)" xfId="2884" xr:uid="{00000000-0005-0000-0000-000009150000}"/>
    <cellStyle name="_교량난간(FCR재작성)" xfId="15959" xr:uid="{00000000-0005-0000-0000-00000A150000}"/>
    <cellStyle name="_교량별총괄집계(신리5교)" xfId="15960" xr:uid="{00000000-0005-0000-0000-00000B150000}"/>
    <cellStyle name="_교량별총괄집계(신리5교)_01-소탄교-총괄수량집계표1" xfId="15961" xr:uid="{00000000-0005-0000-0000-00000C150000}"/>
    <cellStyle name="_교량별총괄집계(신리5교)_01-소탄교-총괄수량집계표1_총괄수량집계표" xfId="15962" xr:uid="{00000000-0005-0000-0000-00000D150000}"/>
    <cellStyle name="_교량별총괄집계(신리5교)_05-안적교-BEST" xfId="15963" xr:uid="{00000000-0005-0000-0000-00000E150000}"/>
    <cellStyle name="_교량별총괄집계(신리5교)_교대교각수량집계표" xfId="15964" xr:uid="{00000000-0005-0000-0000-00000F150000}"/>
    <cellStyle name="_교량별총괄집계(신리5교)_기존구조물깨기" xfId="15965" xr:uid="{00000000-0005-0000-0000-000010150000}"/>
    <cellStyle name="_교량별총괄집계(신리5교)_깨기" xfId="15966" xr:uid="{00000000-0005-0000-0000-000011150000}"/>
    <cellStyle name="_교량별총괄집계(신리5교)_깨기-1" xfId="15967" xr:uid="{00000000-0005-0000-0000-000012150000}"/>
    <cellStyle name="_교량별총괄집계(신리5교)_깨기집계표" xfId="15968" xr:uid="{00000000-0005-0000-0000-000013150000}"/>
    <cellStyle name="_교량별총괄집계(신리5교)_철거공및포장공(현동교)" xfId="15969" xr:uid="{00000000-0005-0000-0000-000014150000}"/>
    <cellStyle name="_교량별총괄집계(신리5교)_철거공및포장공(현동교)_기존구조물깨기" xfId="15970" xr:uid="{00000000-0005-0000-0000-000015150000}"/>
    <cellStyle name="_교량별총괄집계(신리5교)_철거공및포장공(현동교)_깨기" xfId="15971" xr:uid="{00000000-0005-0000-0000-000016150000}"/>
    <cellStyle name="_교량별총괄집계(신리5교)_철거공및포장공(현동교)_깨기-1" xfId="15972" xr:uid="{00000000-0005-0000-0000-000017150000}"/>
    <cellStyle name="_교량별총괄집계(신리5교)_철거공및포장공(현동교)_깨기집계표" xfId="15973" xr:uid="{00000000-0005-0000-0000-000018150000}"/>
    <cellStyle name="_교량별총괄집계(신리5교)_철거공수량" xfId="15974" xr:uid="{00000000-0005-0000-0000-000019150000}"/>
    <cellStyle name="_교량별총괄집계(신리5교)_철거공수량(1122)" xfId="15975" xr:uid="{00000000-0005-0000-0000-00001A150000}"/>
    <cellStyle name="_교량별총괄집계(신리5교)_철거공수량(1122)_기존구조물깨기" xfId="15976" xr:uid="{00000000-0005-0000-0000-00001B150000}"/>
    <cellStyle name="_교량별총괄집계(신리5교)_철거공수량(1122)_깨기" xfId="15977" xr:uid="{00000000-0005-0000-0000-00001C150000}"/>
    <cellStyle name="_교량별총괄집계(신리5교)_철거공수량(1122)_깨기-1" xfId="15978" xr:uid="{00000000-0005-0000-0000-00001D150000}"/>
    <cellStyle name="_교량별총괄집계(신리5교)_철거공수량(1122)_깨기집계표" xfId="15979" xr:uid="{00000000-0005-0000-0000-00001E150000}"/>
    <cellStyle name="_교량별총괄집계(신리5교)_철거공수량_기존구조물깨기" xfId="15980" xr:uid="{00000000-0005-0000-0000-00001F150000}"/>
    <cellStyle name="_교량별총괄집계(신리5교)_철거공수량_깨기" xfId="15981" xr:uid="{00000000-0005-0000-0000-000020150000}"/>
    <cellStyle name="_교량별총괄집계(신리5교)_철거공수량_깨기-1" xfId="15982" xr:uid="{00000000-0005-0000-0000-000021150000}"/>
    <cellStyle name="_교량별총괄집계(신리5교)_철거공수량_깨기집계표" xfId="15983" xr:uid="{00000000-0005-0000-0000-000022150000}"/>
    <cellStyle name="_교량총괄주요자재" xfId="15984" xr:uid="{00000000-0005-0000-0000-000023150000}"/>
    <cellStyle name="_교량총집계" xfId="15985" xr:uid="{00000000-0005-0000-0000-000024150000}"/>
    <cellStyle name="_교량총집계_교량총집계" xfId="15986" xr:uid="{00000000-0005-0000-0000-000025150000}"/>
    <cellStyle name="_구관1층남여갱의실조성공사(설비내역)" xfId="9522" xr:uid="{00000000-0005-0000-0000-000026150000}"/>
    <cellStyle name="_구성수지예산(기본)" xfId="2885" xr:uid="{00000000-0005-0000-0000-000027150000}"/>
    <cellStyle name="_구시지구보고서" xfId="9523" xr:uid="{00000000-0005-0000-0000-000028150000}"/>
    <cellStyle name="_구조물(옹벽,측구,호안블럭)" xfId="12348" xr:uid="{00000000-0005-0000-0000-000029150000}"/>
    <cellStyle name="_구조물공" xfId="9524" xr:uid="{00000000-0005-0000-0000-00002A150000}"/>
    <cellStyle name="_구조물공 수량산출" xfId="15987" xr:uid="{00000000-0005-0000-0000-00002B150000}"/>
    <cellStyle name="_구조물공 수량산출_토공" xfId="15988" xr:uid="{00000000-0005-0000-0000-00002C150000}"/>
    <cellStyle name="_구조물깨기" xfId="2886" xr:uid="{00000000-0005-0000-0000-00002D150000}"/>
    <cellStyle name="_구조물깨기(3공구)" xfId="15989" xr:uid="{00000000-0005-0000-0000-00002E150000}"/>
    <cellStyle name="_구조물깨기(남일보은2-1공구) " xfId="15990" xr:uid="{00000000-0005-0000-0000-00002F150000}"/>
    <cellStyle name="_구조물전체계약(2000년2차변경)" xfId="9525" xr:uid="{00000000-0005-0000-0000-000030150000}"/>
    <cellStyle name="_구조물전체변경(2000년1차)" xfId="9526" xr:uid="{00000000-0005-0000-0000-000031150000}"/>
    <cellStyle name="_구즉내역서" xfId="9527" xr:uid="{00000000-0005-0000-0000-000032150000}"/>
    <cellStyle name="_구체집계" xfId="9528" xr:uid="{00000000-0005-0000-0000-000033150000}"/>
    <cellStyle name="_구체철근량" xfId="9529" xr:uid="{00000000-0005-0000-0000-000034150000}"/>
    <cellStyle name="_국도23호선영암연소지구내역서" xfId="9530" xr:uid="{00000000-0005-0000-0000-000035150000}"/>
    <cellStyle name="_국도38호선통리지구내역서" xfId="9531" xr:uid="{00000000-0005-0000-0000-000036150000}"/>
    <cellStyle name="_국도3호선(040807)" xfId="15991" xr:uid="{00000000-0005-0000-0000-000037150000}"/>
    <cellStyle name="_국도42호선여량지구오르막차로" xfId="9532" xr:uid="{00000000-0005-0000-0000-000038150000}"/>
    <cellStyle name="_국수교수량" xfId="155" xr:uid="{00000000-0005-0000-0000-000039150000}"/>
    <cellStyle name="_국수교수량 2" xfId="2887" xr:uid="{00000000-0005-0000-0000-00003A150000}"/>
    <cellStyle name="_국수교수량_(12)PC암거수량산출(성남시)" xfId="15992" xr:uid="{00000000-0005-0000-0000-00003B150000}"/>
    <cellStyle name="_국수교수량_(12)PC암거수량산출(성남시)_00.공통공사-최종" xfId="15993" xr:uid="{00000000-0005-0000-0000-00003C150000}"/>
    <cellStyle name="_국수교수량_(12)PC암거수량산출(성남시)_00.공통공사-최종_08.집수정수량" xfId="15994" xr:uid="{00000000-0005-0000-0000-00003D150000}"/>
    <cellStyle name="_국수교수량_(12)PC암거수량산출(성남시)_02.공통공사" xfId="15995" xr:uid="{00000000-0005-0000-0000-00003E150000}"/>
    <cellStyle name="_국수교수량_(12)PC암거수량산출(성남시)_02.공통공사_08.집수정수량" xfId="15996" xr:uid="{00000000-0005-0000-0000-00003F150000}"/>
    <cellStyle name="_국수교수량_(12)PC암거수량산출(성남시)_08.집수정수량" xfId="15997" xr:uid="{00000000-0005-0000-0000-000040150000}"/>
    <cellStyle name="_국수교수량_00.공통공사-최종" xfId="15998" xr:uid="{00000000-0005-0000-0000-000041150000}"/>
    <cellStyle name="_국수교수량_00.공통공사-최종_08.집수정수량" xfId="15999" xr:uid="{00000000-0005-0000-0000-000042150000}"/>
    <cellStyle name="_국수교수량_02.공통공사" xfId="16000" xr:uid="{00000000-0005-0000-0000-000043150000}"/>
    <cellStyle name="_국수교수량_02.공통공사_08.집수정수량" xfId="16001" xr:uid="{00000000-0005-0000-0000-000044150000}"/>
    <cellStyle name="_국수교수량_02.토공" xfId="16002" xr:uid="{00000000-0005-0000-0000-000045150000}"/>
    <cellStyle name="_국수교수량_02.토공." xfId="16003" xr:uid="{00000000-0005-0000-0000-000046150000}"/>
    <cellStyle name="_국수교수량_02.토공._02.토공" xfId="16004" xr:uid="{00000000-0005-0000-0000-000047150000}"/>
    <cellStyle name="_국수교수량_02.토공._깨기수량" xfId="16005" xr:uid="{00000000-0005-0000-0000-000048150000}"/>
    <cellStyle name="_국수교수량_02.토공_02.토공" xfId="16006" xr:uid="{00000000-0005-0000-0000-000049150000}"/>
    <cellStyle name="_국수교수량_02.토공_깨기수량" xfId="16007" xr:uid="{00000000-0005-0000-0000-00004A150000}"/>
    <cellStyle name="_국수교수량_02_1.폐기물" xfId="16008" xr:uid="{00000000-0005-0000-0000-00004B150000}"/>
    <cellStyle name="_국수교수량_03. 배수공" xfId="16009" xr:uid="{00000000-0005-0000-0000-00004C150000}"/>
    <cellStyle name="_국수교수량_04-4암거날개벽 수량" xfId="16010" xr:uid="{00000000-0005-0000-0000-00004D150000}"/>
    <cellStyle name="_국수교수량_04-4암거날개벽 수량_05-암거수량" xfId="16011" xr:uid="{00000000-0005-0000-0000-00004E150000}"/>
    <cellStyle name="_국수교수량_04-4암거날개벽 수량_05-암거수량_05-암거수량" xfId="16012" xr:uid="{00000000-0005-0000-0000-00004F150000}"/>
    <cellStyle name="_국수교수량_04-4암거날개벽 수량_05-암거수량_05-암거수량_08.집수정수량" xfId="16013" xr:uid="{00000000-0005-0000-0000-000050150000}"/>
    <cellStyle name="_국수교수량_04-4암거날개벽 수량_05-암거수량_08.집수정수량" xfId="16014" xr:uid="{00000000-0005-0000-0000-000051150000}"/>
    <cellStyle name="_국수교수량_04-4암거날개벽 수량_05-암거수량-O.K" xfId="16015" xr:uid="{00000000-0005-0000-0000-000052150000}"/>
    <cellStyle name="_국수교수량_04-4암거날개벽 수량_05-암거수량-O.K_05-암거수량" xfId="16016" xr:uid="{00000000-0005-0000-0000-000053150000}"/>
    <cellStyle name="_국수교수량_04-4암거날개벽 수량_05-암거수량-O.K_05-암거수량_08.집수정수량" xfId="16017" xr:uid="{00000000-0005-0000-0000-000054150000}"/>
    <cellStyle name="_국수교수량_04-4암거날개벽 수량_05-암거수량-O.K_08.집수정수량" xfId="16018" xr:uid="{00000000-0005-0000-0000-000055150000}"/>
    <cellStyle name="_국수교수량_04-4암거날개벽 수량_08.집수정수량" xfId="16019" xr:uid="{00000000-0005-0000-0000-000056150000}"/>
    <cellStyle name="_국수교수량_05.구조물공" xfId="16020" xr:uid="{00000000-0005-0000-0000-000057150000}"/>
    <cellStyle name="_국수교수량_05.구조물공_02.토공" xfId="16021" xr:uid="{00000000-0005-0000-0000-000058150000}"/>
    <cellStyle name="_국수교수량_05.구조물공_깨기수량" xfId="16022" xr:uid="{00000000-0005-0000-0000-000059150000}"/>
    <cellStyle name="_국수교수량_05-암거수량" xfId="16023" xr:uid="{00000000-0005-0000-0000-00005A150000}"/>
    <cellStyle name="_국수교수량_05-암거수량_05-암거수량" xfId="16024" xr:uid="{00000000-0005-0000-0000-00005B150000}"/>
    <cellStyle name="_국수교수량_05-암거수량_05-암거수량_08.집수정수량" xfId="16025" xr:uid="{00000000-0005-0000-0000-00005C150000}"/>
    <cellStyle name="_국수교수량_05-암거수량_08.집수정수량" xfId="16026" xr:uid="{00000000-0005-0000-0000-00005D150000}"/>
    <cellStyle name="_국수교수량_05-암거수량-O.K" xfId="16027" xr:uid="{00000000-0005-0000-0000-00005E150000}"/>
    <cellStyle name="_국수교수량_05-암거수량-O.K_05-암거수량" xfId="16028" xr:uid="{00000000-0005-0000-0000-00005F150000}"/>
    <cellStyle name="_국수교수량_05-암거수량-O.K_05-암거수량_08.집수정수량" xfId="16029" xr:uid="{00000000-0005-0000-0000-000060150000}"/>
    <cellStyle name="_국수교수량_05-암거수량-O.K_08.집수정수량" xfId="16030" xr:uid="{00000000-0005-0000-0000-000061150000}"/>
    <cellStyle name="_국수교수량_05-우수맨홀" xfId="16031" xr:uid="{00000000-0005-0000-0000-000062150000}"/>
    <cellStyle name="_국수교수량_06-우수받이" xfId="16032" xr:uid="{00000000-0005-0000-0000-000063150000}"/>
    <cellStyle name="_국수교수량_07.포장공" xfId="9533" xr:uid="{00000000-0005-0000-0000-000064150000}"/>
    <cellStyle name="_국수교수량_07.포장공_06.포장공" xfId="16033" xr:uid="{00000000-0005-0000-0000-000065150000}"/>
    <cellStyle name="_국수교수량_08.부대공" xfId="16034" xr:uid="{00000000-0005-0000-0000-000066150000}"/>
    <cellStyle name="_국수교수량_08.부대공_02.토공" xfId="16035" xr:uid="{00000000-0005-0000-0000-000067150000}"/>
    <cellStyle name="_국수교수량_08.부대공_깨기수량" xfId="16036" xr:uid="{00000000-0005-0000-0000-000068150000}"/>
    <cellStyle name="_국수교수량_08.집수정수량" xfId="16037" xr:uid="{00000000-0005-0000-0000-000069150000}"/>
    <cellStyle name="_국수교수량_2.배수공" xfId="2888" xr:uid="{00000000-0005-0000-0000-00006A150000}"/>
    <cellStyle name="_국수교수량_2.배수공 2" xfId="2889" xr:uid="{00000000-0005-0000-0000-00006B150000}"/>
    <cellStyle name="_국수교수량_2.배수공_01대곳간선" xfId="2890" xr:uid="{00000000-0005-0000-0000-00006C150000}"/>
    <cellStyle name="_국수교수량_2.배수공_01대곳간선 2" xfId="2891" xr:uid="{00000000-0005-0000-0000-00006D150000}"/>
    <cellStyle name="_국수교수량_2.배수공_01대곳간선_8부대공사" xfId="11666" xr:uid="{00000000-0005-0000-0000-00006E150000}"/>
    <cellStyle name="_국수교수량_2.배수공_1-1방조제" xfId="2892" xr:uid="{00000000-0005-0000-0000-00006F150000}"/>
    <cellStyle name="_국수교수량_2.배수공_1-1방조제 2" xfId="2893" xr:uid="{00000000-0005-0000-0000-000070150000}"/>
    <cellStyle name="_국수교수량_2.배수공_1-1방조제_8부대공사" xfId="11667" xr:uid="{00000000-0005-0000-0000-000071150000}"/>
    <cellStyle name="_국수교수량_2.배수공_1-1방조제_적량마을" xfId="2894" xr:uid="{00000000-0005-0000-0000-000072150000}"/>
    <cellStyle name="_국수교수량_2.배수공_1-1방조제_적량마을 2" xfId="2895" xr:uid="{00000000-0005-0000-0000-000073150000}"/>
    <cellStyle name="_국수교수량_2.배수공_1-1방조제_적량마을_8부대공사" xfId="11668" xr:uid="{00000000-0005-0000-0000-000074150000}"/>
    <cellStyle name="_국수교수량_2.배수공_1-1방조제_적량마을_조경공" xfId="2896" xr:uid="{00000000-0005-0000-0000-000075150000}"/>
    <cellStyle name="_국수교수량_2.배수공_1-1방조제_적량마을_조경공 2" xfId="2897" xr:uid="{00000000-0005-0000-0000-000076150000}"/>
    <cellStyle name="_국수교수량_2.배수공_1-1방조제_적량마을_조경공_8부대공사" xfId="11669" xr:uid="{00000000-0005-0000-0000-000077150000}"/>
    <cellStyle name="_국수교수량_2.배수공_1공구" xfId="2898" xr:uid="{00000000-0005-0000-0000-000078150000}"/>
    <cellStyle name="_국수교수량_2.배수공_1공구 2" xfId="2899" xr:uid="{00000000-0005-0000-0000-000079150000}"/>
    <cellStyle name="_국수교수량_2.배수공_1공구(원본)" xfId="2900" xr:uid="{00000000-0005-0000-0000-00007A150000}"/>
    <cellStyle name="_국수교수량_2.배수공_1공구(원본) 2" xfId="2901" xr:uid="{00000000-0005-0000-0000-00007B150000}"/>
    <cellStyle name="_국수교수량_2.배수공_1공구(원본)_8부대공사" xfId="11670" xr:uid="{00000000-0005-0000-0000-00007C150000}"/>
    <cellStyle name="_국수교수량_2.배수공_1공구(원본)_적량마을" xfId="2902" xr:uid="{00000000-0005-0000-0000-00007D150000}"/>
    <cellStyle name="_국수교수량_2.배수공_1공구(원본)_적량마을 2" xfId="2903" xr:uid="{00000000-0005-0000-0000-00007E150000}"/>
    <cellStyle name="_국수교수량_2.배수공_1공구(원본)_적량마을_8부대공사" xfId="11671" xr:uid="{00000000-0005-0000-0000-00007F150000}"/>
    <cellStyle name="_국수교수량_2.배수공_1공구(원본)_적량마을_조경공" xfId="2904" xr:uid="{00000000-0005-0000-0000-000080150000}"/>
    <cellStyle name="_국수교수량_2.배수공_1공구(원본)_적량마을_조경공 2" xfId="2905" xr:uid="{00000000-0005-0000-0000-000081150000}"/>
    <cellStyle name="_국수교수량_2.배수공_1공구(원본)_적량마을_조경공_8부대공사" xfId="11672" xr:uid="{00000000-0005-0000-0000-000082150000}"/>
    <cellStyle name="_국수교수량_2.배수공_1공구_8부대공사" xfId="11673" xr:uid="{00000000-0005-0000-0000-000083150000}"/>
    <cellStyle name="_국수교수량_2.배수공_1공구_적량마을" xfId="2906" xr:uid="{00000000-0005-0000-0000-000084150000}"/>
    <cellStyle name="_국수교수량_2.배수공_1공구_적량마을 2" xfId="2907" xr:uid="{00000000-0005-0000-0000-000085150000}"/>
    <cellStyle name="_국수교수량_2.배수공_1공구_적량마을_8부대공사" xfId="11674" xr:uid="{00000000-0005-0000-0000-000086150000}"/>
    <cellStyle name="_국수교수량_2.배수공_1공구_적량마을_조경공" xfId="2908" xr:uid="{00000000-0005-0000-0000-000087150000}"/>
    <cellStyle name="_국수교수량_2.배수공_1공구_적량마을_조경공 2" xfId="2909" xr:uid="{00000000-0005-0000-0000-000088150000}"/>
    <cellStyle name="_국수교수량_2.배수공_1공구_적량마을_조경공_8부대공사" xfId="11675" xr:uid="{00000000-0005-0000-0000-000089150000}"/>
    <cellStyle name="_국수교수량_2.배수공_1평촌마을" xfId="2910" xr:uid="{00000000-0005-0000-0000-00008A150000}"/>
    <cellStyle name="_국수교수량_2.배수공_1평촌마을 2" xfId="2911" xr:uid="{00000000-0005-0000-0000-00008B150000}"/>
    <cellStyle name="_국수교수량_2.배수공_1평촌마을_4백천천(원본)" xfId="11676" xr:uid="{00000000-0005-0000-0000-00008C150000}"/>
    <cellStyle name="_국수교수량_2.배수공_1평촌마을_4백천천(원본)_8부대공사" xfId="11677" xr:uid="{00000000-0005-0000-0000-00008D150000}"/>
    <cellStyle name="_국수교수량_2.배수공_1평촌마을_8부대공사" xfId="11678" xr:uid="{00000000-0005-0000-0000-00008E150000}"/>
    <cellStyle name="_국수교수량_2.배수공_1평촌마을_고봉15통(안골)(수량)" xfId="2912" xr:uid="{00000000-0005-0000-0000-00008F150000}"/>
    <cellStyle name="_국수교수량_2.배수공_1평촌마을_고봉15통(안골)(수량) 2" xfId="2913" xr:uid="{00000000-0005-0000-0000-000090150000}"/>
    <cellStyle name="_국수교수량_2.배수공_1평촌마을_고봉15통(안골)(수량)_8부대공사" xfId="11679" xr:uid="{00000000-0005-0000-0000-000091150000}"/>
    <cellStyle name="_국수교수량_2.배수공_1평촌마을_적량마을" xfId="2914" xr:uid="{00000000-0005-0000-0000-000092150000}"/>
    <cellStyle name="_국수교수량_2.배수공_1평촌마을_적량마을 2" xfId="2915" xr:uid="{00000000-0005-0000-0000-000093150000}"/>
    <cellStyle name="_국수교수량_2.배수공_1평촌마을_적량마을_8부대공사" xfId="11680" xr:uid="{00000000-0005-0000-0000-000094150000}"/>
    <cellStyle name="_국수교수량_2.배수공_1평촌마을_적량마을_조경공" xfId="2916" xr:uid="{00000000-0005-0000-0000-000095150000}"/>
    <cellStyle name="_국수교수량_2.배수공_1평촌마을_적량마을_조경공 2" xfId="2917" xr:uid="{00000000-0005-0000-0000-000096150000}"/>
    <cellStyle name="_국수교수량_2.배수공_1평촌마을_적량마을_조경공_8부대공사" xfId="11681" xr:uid="{00000000-0005-0000-0000-000097150000}"/>
    <cellStyle name="_국수교수량_2.배수공_1평촌마을_접경지역개발(율포리3공구)" xfId="11682" xr:uid="{00000000-0005-0000-0000-000098150000}"/>
    <cellStyle name="_국수교수량_2.배수공_1평촌마을_접경지역개발(율포리3공구)_8부대공사" xfId="11683" xr:uid="{00000000-0005-0000-0000-000099150000}"/>
    <cellStyle name="_국수교수량_2.배수공_2-1무고저수지(용수로)" xfId="2918" xr:uid="{00000000-0005-0000-0000-00009A150000}"/>
    <cellStyle name="_국수교수량_2.배수공_2-1무고저수지(용수로) 2" xfId="2919" xr:uid="{00000000-0005-0000-0000-00009B150000}"/>
    <cellStyle name="_국수교수량_2.배수공_2-1무고저수지(용수로)_8부대공사" xfId="11684" xr:uid="{00000000-0005-0000-0000-00009C150000}"/>
    <cellStyle name="_국수교수량_2.배수공_2-1무고저수지(용수로)_조경공" xfId="2920" xr:uid="{00000000-0005-0000-0000-00009D150000}"/>
    <cellStyle name="_국수교수량_2.배수공_2-1무고저수지(용수로)_조경공 2" xfId="2921" xr:uid="{00000000-0005-0000-0000-00009E150000}"/>
    <cellStyle name="_국수교수량_2.배수공_2-1무고저수지(용수로)_조경공_8부대공사" xfId="11685" xr:uid="{00000000-0005-0000-0000-00009F150000}"/>
    <cellStyle name="_국수교수량_2.배수공_2-1신천저수지" xfId="2922" xr:uid="{00000000-0005-0000-0000-0000A0150000}"/>
    <cellStyle name="_국수교수량_2.배수공_2-1신천저수지 2" xfId="2923" xr:uid="{00000000-0005-0000-0000-0000A1150000}"/>
    <cellStyle name="_국수교수량_2.배수공_2-1신천저수지_8부대공사" xfId="11686" xr:uid="{00000000-0005-0000-0000-0000A2150000}"/>
    <cellStyle name="_국수교수량_2.배수공_2-1신천저수지_적량마을" xfId="2924" xr:uid="{00000000-0005-0000-0000-0000A3150000}"/>
    <cellStyle name="_국수교수량_2.배수공_2-1신천저수지_적량마을 2" xfId="2925" xr:uid="{00000000-0005-0000-0000-0000A4150000}"/>
    <cellStyle name="_국수교수량_2.배수공_2-1신천저수지_적량마을_8부대공사" xfId="11687" xr:uid="{00000000-0005-0000-0000-0000A5150000}"/>
    <cellStyle name="_국수교수량_2.배수공_2-1신천저수지_적량마을_조경공" xfId="2926" xr:uid="{00000000-0005-0000-0000-0000A6150000}"/>
    <cellStyle name="_국수교수량_2.배수공_2-1신천저수지_적량마을_조경공 2" xfId="2927" xr:uid="{00000000-0005-0000-0000-0000A7150000}"/>
    <cellStyle name="_국수교수량_2.배수공_2-1신천저수지_적량마을_조경공_8부대공사" xfId="11688" xr:uid="{00000000-0005-0000-0000-0000A8150000}"/>
    <cellStyle name="_국수교수량_2.배수공_2공구" xfId="2928" xr:uid="{00000000-0005-0000-0000-0000A9150000}"/>
    <cellStyle name="_국수교수량_2.배수공_2공구 2" xfId="2929" xr:uid="{00000000-0005-0000-0000-0000AA150000}"/>
    <cellStyle name="_국수교수량_2.배수공_2공구(원본)" xfId="2930" xr:uid="{00000000-0005-0000-0000-0000AB150000}"/>
    <cellStyle name="_국수교수량_2.배수공_2공구(원본) 2" xfId="2931" xr:uid="{00000000-0005-0000-0000-0000AC150000}"/>
    <cellStyle name="_국수교수량_2.배수공_2공구(원본)_8부대공사" xfId="11689" xr:uid="{00000000-0005-0000-0000-0000AD150000}"/>
    <cellStyle name="_국수교수량_2.배수공_2공구(원본)_적량마을" xfId="2932" xr:uid="{00000000-0005-0000-0000-0000AE150000}"/>
    <cellStyle name="_국수교수량_2.배수공_2공구(원본)_적량마을 2" xfId="2933" xr:uid="{00000000-0005-0000-0000-0000AF150000}"/>
    <cellStyle name="_국수교수량_2.배수공_2공구(원본)_적량마을_8부대공사" xfId="11690" xr:uid="{00000000-0005-0000-0000-0000B0150000}"/>
    <cellStyle name="_국수교수량_2.배수공_2공구(원본)_적량마을_조경공" xfId="2934" xr:uid="{00000000-0005-0000-0000-0000B1150000}"/>
    <cellStyle name="_국수교수량_2.배수공_2공구(원본)_적량마을_조경공 2" xfId="2935" xr:uid="{00000000-0005-0000-0000-0000B2150000}"/>
    <cellStyle name="_국수교수량_2.배수공_2공구(원본)_적량마을_조경공_8부대공사" xfId="11691" xr:uid="{00000000-0005-0000-0000-0000B3150000}"/>
    <cellStyle name="_국수교수량_2.배수공_2공구_8부대공사" xfId="11692" xr:uid="{00000000-0005-0000-0000-0000B4150000}"/>
    <cellStyle name="_국수교수량_2.배수공_2공구_적량마을" xfId="2936" xr:uid="{00000000-0005-0000-0000-0000B5150000}"/>
    <cellStyle name="_국수교수량_2.배수공_2공구_적량마을 2" xfId="2937" xr:uid="{00000000-0005-0000-0000-0000B6150000}"/>
    <cellStyle name="_국수교수량_2.배수공_2공구_적량마을_8부대공사" xfId="11693" xr:uid="{00000000-0005-0000-0000-0000B7150000}"/>
    <cellStyle name="_국수교수량_2.배수공_2공구_적량마을_조경공" xfId="2938" xr:uid="{00000000-0005-0000-0000-0000B8150000}"/>
    <cellStyle name="_국수교수량_2.배수공_2공구_적량마을_조경공 2" xfId="2939" xr:uid="{00000000-0005-0000-0000-0000B9150000}"/>
    <cellStyle name="_국수교수량_2.배수공_2공구_적량마을_조경공_8부대공사" xfId="11694" xr:uid="{00000000-0005-0000-0000-0000BA150000}"/>
    <cellStyle name="_국수교수량_2.배수공_3-1평촌마을" xfId="2940" xr:uid="{00000000-0005-0000-0000-0000BB150000}"/>
    <cellStyle name="_국수교수량_2.배수공_3-1평촌마을 2" xfId="2941" xr:uid="{00000000-0005-0000-0000-0000BC150000}"/>
    <cellStyle name="_국수교수량_2.배수공_3-1평촌마을_8부대공사" xfId="11695" xr:uid="{00000000-0005-0000-0000-0000BD150000}"/>
    <cellStyle name="_국수교수량_2.배수공_3-2평촌마을" xfId="2942" xr:uid="{00000000-0005-0000-0000-0000BE150000}"/>
    <cellStyle name="_국수교수량_2.배수공_3-2평촌마을 2" xfId="2943" xr:uid="{00000000-0005-0000-0000-0000BF150000}"/>
    <cellStyle name="_국수교수량_2.배수공_3-2평촌마을_8부대공사" xfId="11696" xr:uid="{00000000-0005-0000-0000-0000C0150000}"/>
    <cellStyle name="_국수교수량_2.배수공_3-2평촌마을_적량마을" xfId="2944" xr:uid="{00000000-0005-0000-0000-0000C1150000}"/>
    <cellStyle name="_국수교수량_2.배수공_3-2평촌마을_적량마을 2" xfId="2945" xr:uid="{00000000-0005-0000-0000-0000C2150000}"/>
    <cellStyle name="_국수교수량_2.배수공_3-2평촌마을_적량마을_8부대공사" xfId="11697" xr:uid="{00000000-0005-0000-0000-0000C3150000}"/>
    <cellStyle name="_국수교수량_2.배수공_3-2평촌마을_적량마을_조경공" xfId="2946" xr:uid="{00000000-0005-0000-0000-0000C4150000}"/>
    <cellStyle name="_국수교수량_2.배수공_3-2평촌마을_적량마을_조경공 2" xfId="2947" xr:uid="{00000000-0005-0000-0000-0000C5150000}"/>
    <cellStyle name="_국수교수량_2.배수공_3-2평촌마을_적량마을_조경공_8부대공사" xfId="11698" xr:uid="{00000000-0005-0000-0000-0000C6150000}"/>
    <cellStyle name="_국수교수량_2.배수공_4백천천" xfId="2948" xr:uid="{00000000-0005-0000-0000-0000C7150000}"/>
    <cellStyle name="_국수교수량_2.배수공_4백천천 2" xfId="2949" xr:uid="{00000000-0005-0000-0000-0000C8150000}"/>
    <cellStyle name="_국수교수량_2.배수공_4백천천(원본)" xfId="11699" xr:uid="{00000000-0005-0000-0000-0000C9150000}"/>
    <cellStyle name="_국수교수량_2.배수공_4백천천(원본)_8부대공사" xfId="11700" xr:uid="{00000000-0005-0000-0000-0000CA150000}"/>
    <cellStyle name="_국수교수량_2.배수공_4백천천_8부대공사" xfId="11701" xr:uid="{00000000-0005-0000-0000-0000CB150000}"/>
    <cellStyle name="_국수교수량_2.배수공_4백천천_적량마을" xfId="2950" xr:uid="{00000000-0005-0000-0000-0000CC150000}"/>
    <cellStyle name="_국수교수량_2.배수공_4백천천_적량마을 2" xfId="2951" xr:uid="{00000000-0005-0000-0000-0000CD150000}"/>
    <cellStyle name="_국수교수량_2.배수공_4백천천_적량마을_8부대공사" xfId="11702" xr:uid="{00000000-0005-0000-0000-0000CE150000}"/>
    <cellStyle name="_국수교수량_2.배수공_4백천천_적량마을_조경공" xfId="2952" xr:uid="{00000000-0005-0000-0000-0000CF150000}"/>
    <cellStyle name="_국수교수량_2.배수공_4백천천_적량마을_조경공 2" xfId="2953" xr:uid="{00000000-0005-0000-0000-0000D0150000}"/>
    <cellStyle name="_국수교수량_2.배수공_4백천천_적량마을_조경공_8부대공사" xfId="11703" xr:uid="{00000000-0005-0000-0000-0000D1150000}"/>
    <cellStyle name="_국수교수량_2.배수공_8부대공사" xfId="11704" xr:uid="{00000000-0005-0000-0000-0000D2150000}"/>
    <cellStyle name="_국수교수량_2.배수공_개거연장조서" xfId="2954" xr:uid="{00000000-0005-0000-0000-0000D3150000}"/>
    <cellStyle name="_국수교수량_2.배수공_개거연장조서 2" xfId="2955" xr:uid="{00000000-0005-0000-0000-0000D4150000}"/>
    <cellStyle name="_국수교수량_2.배수공_개거연장조서_8부대공사" xfId="11705" xr:uid="{00000000-0005-0000-0000-0000D5150000}"/>
    <cellStyle name="_국수교수량_2.배수공_고봉15통(안골)(수량)" xfId="2956" xr:uid="{00000000-0005-0000-0000-0000D6150000}"/>
    <cellStyle name="_국수교수량_2.배수공_고봉15통(안골)(수량) 2" xfId="2957" xr:uid="{00000000-0005-0000-0000-0000D7150000}"/>
    <cellStyle name="_국수교수량_2.배수공_고봉15통(안골)(수량)_8부대공사" xfId="11706" xr:uid="{00000000-0005-0000-0000-0000D8150000}"/>
    <cellStyle name="_국수교수량_2.배수공_고봉1통(2통삭제)" xfId="2958" xr:uid="{00000000-0005-0000-0000-0000D9150000}"/>
    <cellStyle name="_국수교수량_2.배수공_고봉1통(2통삭제) 2" xfId="2959" xr:uid="{00000000-0005-0000-0000-0000DA150000}"/>
    <cellStyle name="_국수교수량_2.배수공_고봉1통(2통삭제)_8부대공사" xfId="11707" xr:uid="{00000000-0005-0000-0000-0000DB150000}"/>
    <cellStyle name="_국수교수량_2.배수공_관기초(반)" xfId="2960" xr:uid="{00000000-0005-0000-0000-0000DC150000}"/>
    <cellStyle name="_국수교수량_2.배수공_관기초(반) 2" xfId="2961" xr:uid="{00000000-0005-0000-0000-0000DD150000}"/>
    <cellStyle name="_국수교수량_2.배수공_관기초(반)_8부대공사" xfId="11708" xr:uid="{00000000-0005-0000-0000-0000DE150000}"/>
    <cellStyle name="_국수교수량_2.배수공_관기초(반)_적량마을" xfId="2962" xr:uid="{00000000-0005-0000-0000-0000DF150000}"/>
    <cellStyle name="_국수교수량_2.배수공_관기초(반)_적량마을 2" xfId="2963" xr:uid="{00000000-0005-0000-0000-0000E0150000}"/>
    <cellStyle name="_국수교수량_2.배수공_관기초(반)_적량마을_8부대공사" xfId="11709" xr:uid="{00000000-0005-0000-0000-0000E1150000}"/>
    <cellStyle name="_국수교수량_2.배수공_관기초(반)_적량마을_조경공" xfId="2964" xr:uid="{00000000-0005-0000-0000-0000E2150000}"/>
    <cellStyle name="_국수교수량_2.배수공_관기초(반)_적량마을_조경공 2" xfId="2965" xr:uid="{00000000-0005-0000-0000-0000E3150000}"/>
    <cellStyle name="_국수교수량_2.배수공_관기초(반)_적량마을_조경공_8부대공사" xfId="11710" xr:uid="{00000000-0005-0000-0000-0000E4150000}"/>
    <cellStyle name="_국수교수량_2.배수공_단항선(1공구)" xfId="2966" xr:uid="{00000000-0005-0000-0000-0000E5150000}"/>
    <cellStyle name="_국수교수량_2.배수공_단항선(1공구) 2" xfId="2967" xr:uid="{00000000-0005-0000-0000-0000E6150000}"/>
    <cellStyle name="_국수교수량_2.배수공_단항선(1공구)_8부대공사" xfId="11711" xr:uid="{00000000-0005-0000-0000-0000E7150000}"/>
    <cellStyle name="_국수교수량_2.배수공_단항선(1공구)_적량마을" xfId="2968" xr:uid="{00000000-0005-0000-0000-0000E8150000}"/>
    <cellStyle name="_국수교수량_2.배수공_단항선(1공구)_적량마을 2" xfId="2969" xr:uid="{00000000-0005-0000-0000-0000E9150000}"/>
    <cellStyle name="_국수교수량_2.배수공_단항선(1공구)_적량마을_8부대공사" xfId="11712" xr:uid="{00000000-0005-0000-0000-0000EA150000}"/>
    <cellStyle name="_국수교수량_2.배수공_단항선(1공구)_적량마을_조경공" xfId="2970" xr:uid="{00000000-0005-0000-0000-0000EB150000}"/>
    <cellStyle name="_국수교수량_2.배수공_단항선(1공구)_적량마을_조경공 2" xfId="2971" xr:uid="{00000000-0005-0000-0000-0000EC150000}"/>
    <cellStyle name="_국수교수량_2.배수공_단항선(1공구)_적량마을_조경공_8부대공사" xfId="11713" xr:uid="{00000000-0005-0000-0000-0000ED150000}"/>
    <cellStyle name="_국수교수량_2.배수공_동부선(배수공)" xfId="2972" xr:uid="{00000000-0005-0000-0000-0000EE150000}"/>
    <cellStyle name="_국수교수량_2.배수공_동부선(배수공) 2" xfId="2973" xr:uid="{00000000-0005-0000-0000-0000EF150000}"/>
    <cellStyle name="_국수교수량_2.배수공_동부선(배수공)_8부대공사" xfId="11714" xr:uid="{00000000-0005-0000-0000-0000F0150000}"/>
    <cellStyle name="_국수교수량_2.배수공_동부선(배수공)_적량마을" xfId="2974" xr:uid="{00000000-0005-0000-0000-0000F1150000}"/>
    <cellStyle name="_국수교수량_2.배수공_동부선(배수공)_적량마을 2" xfId="2975" xr:uid="{00000000-0005-0000-0000-0000F2150000}"/>
    <cellStyle name="_국수교수량_2.배수공_동부선(배수공)_적량마을_8부대공사" xfId="11715" xr:uid="{00000000-0005-0000-0000-0000F3150000}"/>
    <cellStyle name="_국수교수량_2.배수공_동부선(배수공)_적량마을_조경공" xfId="2976" xr:uid="{00000000-0005-0000-0000-0000F4150000}"/>
    <cellStyle name="_국수교수량_2.배수공_동부선(배수공)_적량마을_조경공 2" xfId="2977" xr:uid="{00000000-0005-0000-0000-0000F5150000}"/>
    <cellStyle name="_국수교수량_2.배수공_동부선(배수공)_적량마을_조경공_8부대공사" xfId="11716" xr:uid="{00000000-0005-0000-0000-0000F6150000}"/>
    <cellStyle name="_국수교수량_2.배수공_배수로" xfId="2978" xr:uid="{00000000-0005-0000-0000-0000F7150000}"/>
    <cellStyle name="_국수교수량_2.배수공_배수로 2" xfId="2979" xr:uid="{00000000-0005-0000-0000-0000F8150000}"/>
    <cellStyle name="_국수교수량_2.배수공_배수로_4백천천(원본)" xfId="11717" xr:uid="{00000000-0005-0000-0000-0000F9150000}"/>
    <cellStyle name="_국수교수량_2.배수공_배수로_4백천천(원본)_8부대공사" xfId="11718" xr:uid="{00000000-0005-0000-0000-0000FA150000}"/>
    <cellStyle name="_국수교수량_2.배수공_배수로_8부대공사" xfId="11719" xr:uid="{00000000-0005-0000-0000-0000FB150000}"/>
    <cellStyle name="_국수교수량_2.배수공_배수로_고봉15통(안골)(수량)" xfId="2980" xr:uid="{00000000-0005-0000-0000-0000FC150000}"/>
    <cellStyle name="_국수교수량_2.배수공_배수로_고봉15통(안골)(수량) 2" xfId="2981" xr:uid="{00000000-0005-0000-0000-0000FD150000}"/>
    <cellStyle name="_국수교수량_2.배수공_배수로_고봉15통(안골)(수량)_8부대공사" xfId="11720" xr:uid="{00000000-0005-0000-0000-0000FE150000}"/>
    <cellStyle name="_국수교수량_2.배수공_배수로_적량마을" xfId="2982" xr:uid="{00000000-0005-0000-0000-0000FF150000}"/>
    <cellStyle name="_국수교수량_2.배수공_배수로_적량마을 2" xfId="2983" xr:uid="{00000000-0005-0000-0000-000000160000}"/>
    <cellStyle name="_국수교수량_2.배수공_배수로_적량마을_8부대공사" xfId="11721" xr:uid="{00000000-0005-0000-0000-000001160000}"/>
    <cellStyle name="_국수교수량_2.배수공_배수로_적량마을_조경공" xfId="2984" xr:uid="{00000000-0005-0000-0000-000002160000}"/>
    <cellStyle name="_국수교수량_2.배수공_배수로_적량마을_조경공 2" xfId="2985" xr:uid="{00000000-0005-0000-0000-000003160000}"/>
    <cellStyle name="_국수교수량_2.배수공_배수로_적량마을_조경공_8부대공사" xfId="11722" xr:uid="{00000000-0005-0000-0000-000004160000}"/>
    <cellStyle name="_국수교수량_2.배수공_배수로_접경지역개발(율포리3공구)" xfId="11723" xr:uid="{00000000-0005-0000-0000-000005160000}"/>
    <cellStyle name="_국수교수량_2.배수공_배수로_접경지역개발(율포리3공구)_8부대공사" xfId="11724" xr:uid="{00000000-0005-0000-0000-000006160000}"/>
    <cellStyle name="_국수교수량_2.배수공_수량산출" xfId="2986" xr:uid="{00000000-0005-0000-0000-000007160000}"/>
    <cellStyle name="_국수교수량_2.배수공_수량산출 2" xfId="2987" xr:uid="{00000000-0005-0000-0000-000008160000}"/>
    <cellStyle name="_국수교수량_2.배수공_수량산출_4백천천(원본)" xfId="11725" xr:uid="{00000000-0005-0000-0000-000009160000}"/>
    <cellStyle name="_국수교수량_2.배수공_수량산출_4백천천(원본)_8부대공사" xfId="11726" xr:uid="{00000000-0005-0000-0000-00000A160000}"/>
    <cellStyle name="_국수교수량_2.배수공_수량산출_8부대공사" xfId="11727" xr:uid="{00000000-0005-0000-0000-00000B160000}"/>
    <cellStyle name="_국수교수량_2.배수공_수량산출_고봉15통(안골)(수량)" xfId="2988" xr:uid="{00000000-0005-0000-0000-00000C160000}"/>
    <cellStyle name="_국수교수량_2.배수공_수량산출_고봉15통(안골)(수량) 2" xfId="2989" xr:uid="{00000000-0005-0000-0000-00000D160000}"/>
    <cellStyle name="_국수교수량_2.배수공_수량산출_고봉15통(안골)(수량)_8부대공사" xfId="11728" xr:uid="{00000000-0005-0000-0000-00000E160000}"/>
    <cellStyle name="_국수교수량_2.배수공_수량산출_적량마을" xfId="2990" xr:uid="{00000000-0005-0000-0000-00000F160000}"/>
    <cellStyle name="_국수교수량_2.배수공_수량산출_적량마을 2" xfId="2991" xr:uid="{00000000-0005-0000-0000-000010160000}"/>
    <cellStyle name="_국수교수량_2.배수공_수량산출_적량마을_8부대공사" xfId="11729" xr:uid="{00000000-0005-0000-0000-000011160000}"/>
    <cellStyle name="_국수교수량_2.배수공_수량산출_적량마을_조경공" xfId="2992" xr:uid="{00000000-0005-0000-0000-000012160000}"/>
    <cellStyle name="_국수교수량_2.배수공_수량산출_적량마을_조경공 2" xfId="2993" xr:uid="{00000000-0005-0000-0000-000013160000}"/>
    <cellStyle name="_국수교수량_2.배수공_수량산출_적량마을_조경공_8부대공사" xfId="11730" xr:uid="{00000000-0005-0000-0000-000014160000}"/>
    <cellStyle name="_국수교수량_2.배수공_수량산출_접경지역개발(율포리3공구)" xfId="11731" xr:uid="{00000000-0005-0000-0000-000015160000}"/>
    <cellStyle name="_국수교수량_2.배수공_수량산출_접경지역개발(율포리3공구)_8부대공사" xfId="11732" xr:uid="{00000000-0005-0000-0000-000016160000}"/>
    <cellStyle name="_국수교수량_2.배수공_적량마을" xfId="2994" xr:uid="{00000000-0005-0000-0000-000017160000}"/>
    <cellStyle name="_국수교수량_2.배수공_적량마을 2" xfId="2995" xr:uid="{00000000-0005-0000-0000-000018160000}"/>
    <cellStyle name="_국수교수량_2.배수공_적량마을_8부대공사" xfId="11733" xr:uid="{00000000-0005-0000-0000-000019160000}"/>
    <cellStyle name="_국수교수량_2.배수공_적량마을_조경공" xfId="2996" xr:uid="{00000000-0005-0000-0000-00001A160000}"/>
    <cellStyle name="_국수교수량_2.배수공_적량마을_조경공 2" xfId="2997" xr:uid="{00000000-0005-0000-0000-00001B160000}"/>
    <cellStyle name="_국수교수량_2.배수공_적량마을_조경공_8부대공사" xfId="11734" xr:uid="{00000000-0005-0000-0000-00001C160000}"/>
    <cellStyle name="_국수교수량_2.배수공_접경지역개발(율포리3공구)" xfId="11735" xr:uid="{00000000-0005-0000-0000-00001D160000}"/>
    <cellStyle name="_국수교수량_2.배수공_접경지역개발(율포리3공구)_8부대공사" xfId="11736" xr:uid="{00000000-0005-0000-0000-00001E160000}"/>
    <cellStyle name="_국수교수량_2-1무고저수지(용수로)" xfId="2998" xr:uid="{00000000-0005-0000-0000-00001F160000}"/>
    <cellStyle name="_국수교수량_2-1무고저수지(용수로) 2" xfId="2999" xr:uid="{00000000-0005-0000-0000-000020160000}"/>
    <cellStyle name="_국수교수량_2-1무고저수지(용수로)_8부대공사" xfId="11737" xr:uid="{00000000-0005-0000-0000-000021160000}"/>
    <cellStyle name="_국수교수량_2-1무고저수지(용수로)_조경공" xfId="3000" xr:uid="{00000000-0005-0000-0000-000022160000}"/>
    <cellStyle name="_국수교수량_2-1무고저수지(용수로)_조경공 2" xfId="3001" xr:uid="{00000000-0005-0000-0000-000023160000}"/>
    <cellStyle name="_국수교수량_2-1무고저수지(용수로)_조경공_8부대공사" xfId="11738" xr:uid="{00000000-0005-0000-0000-000024160000}"/>
    <cellStyle name="_국수교수량_2공구암거토공수량" xfId="16038" xr:uid="{00000000-0005-0000-0000-000025160000}"/>
    <cellStyle name="_국수교수량_3.배수공" xfId="16039" xr:uid="{00000000-0005-0000-0000-000026160000}"/>
    <cellStyle name="_국수교수량_3배수공" xfId="16040" xr:uid="{00000000-0005-0000-0000-000027160000}"/>
    <cellStyle name="_국수교수량_3배수공_국도19호선 원주 흥업리~매지리 자전거도로설치공사(1차분-착공계)" xfId="16041" xr:uid="{00000000-0005-0000-0000-000028160000}"/>
    <cellStyle name="_국수교수량_3배수공_풍천천2지구-설계예산서" xfId="16042" xr:uid="{00000000-0005-0000-0000-000029160000}"/>
    <cellStyle name="_국수교수량_3배수공_풍천천2지구-설계예산서_국도19호선 원주 흥업리~매지리 자전거도로설치공사(1차분-착공계)" xfId="16043" xr:uid="{00000000-0005-0000-0000-00002A160000}"/>
    <cellStyle name="_국수교수량_4백천천(원본)" xfId="11739" xr:uid="{00000000-0005-0000-0000-00002B160000}"/>
    <cellStyle name="_국수교수량_4백천천(원본)_8부대공사" xfId="11740" xr:uid="{00000000-0005-0000-0000-00002C160000}"/>
    <cellStyle name="_국수교수량_8부대공사" xfId="11741" xr:uid="{00000000-0005-0000-0000-00002D160000}"/>
    <cellStyle name="_국수교수량_sample" xfId="16044" xr:uid="{00000000-0005-0000-0000-00002E160000}"/>
    <cellStyle name="_국수교수량_간동면방천1리(2공구)" xfId="16045" xr:uid="{00000000-0005-0000-0000-00002F160000}"/>
    <cellStyle name="_국수교수량_간동면방천1리(2공구)_3배수공" xfId="16046" xr:uid="{00000000-0005-0000-0000-000030160000}"/>
    <cellStyle name="_국수교수량_간동면방천1리(2공구)_3배수공_국도19호선 원주 흥업리~매지리 자전거도로설치공사(1차분-착공계)" xfId="16047" xr:uid="{00000000-0005-0000-0000-000031160000}"/>
    <cellStyle name="_국수교수량_간동면방천1리(2공구)_3배수공_풍천천2지구-설계예산서" xfId="16048" xr:uid="{00000000-0005-0000-0000-000032160000}"/>
    <cellStyle name="_국수교수량_간동면방천1리(2공구)_3배수공_풍천천2지구-설계예산서_국도19호선 원주 흥업리~매지리 자전거도로설치공사(1차분-착공계)" xfId="16049" xr:uid="{00000000-0005-0000-0000-000033160000}"/>
    <cellStyle name="_국수교수량_간동면방천1리(2공구)_간동면방천1리(1공구)" xfId="16050" xr:uid="{00000000-0005-0000-0000-000034160000}"/>
    <cellStyle name="_국수교수량_간동면방천1리(2공구)_간동면방천1리(1공구)_3배수공" xfId="16051" xr:uid="{00000000-0005-0000-0000-000035160000}"/>
    <cellStyle name="_국수교수량_간동면방천1리(2공구)_간동면방천1리(1공구)_3배수공_국도19호선 원주 흥업리~매지리 자전거도로설치공사(1차분-착공계)" xfId="16052" xr:uid="{00000000-0005-0000-0000-000036160000}"/>
    <cellStyle name="_국수교수량_간동면방천1리(2공구)_간동면방천1리(1공구)_3배수공_풍천천2지구-설계예산서" xfId="16053" xr:uid="{00000000-0005-0000-0000-000037160000}"/>
    <cellStyle name="_국수교수량_간동면방천1리(2공구)_간동면방천1리(1공구)_3배수공_풍천천2지구-설계예산서_국도19호선 원주 흥업리~매지리 자전거도로설치공사(1차분-착공계)" xfId="16054" xr:uid="{00000000-0005-0000-0000-000038160000}"/>
    <cellStyle name="_국수교수량_간동면방천1리(2공구)_간동면방천1리(1공구)_국도19호선 원주 흥업리~매지리 자전거도로설치공사(1차분-착공계)" xfId="16055" xr:uid="{00000000-0005-0000-0000-000039160000}"/>
    <cellStyle name="_국수교수량_간동면방천1리(2공구)_간동면방천1리(1공구)_설계설명서" xfId="16056" xr:uid="{00000000-0005-0000-0000-00003A160000}"/>
    <cellStyle name="_국수교수량_간동면방천1리(2공구)_간동면방천1리(1공구)_설계설명서_국도19호선 원주 흥업리~매지리 자전거도로설치공사(1차분-착공계)" xfId="16057" xr:uid="{00000000-0005-0000-0000-00003B160000}"/>
    <cellStyle name="_국수교수량_간동면방천1리(2공구)_간동면방천1리(1공구)_설계설명서_풍천천2지구-설계예산서" xfId="16058" xr:uid="{00000000-0005-0000-0000-00003C160000}"/>
    <cellStyle name="_국수교수량_간동면방천1리(2공구)_간동면방천1리(1공구)_설계설명서_풍천천2지구-설계예산서_국도19호선 원주 흥업리~매지리 자전거도로설치공사(1차분-착공계)" xfId="16059" xr:uid="{00000000-0005-0000-0000-00003D160000}"/>
    <cellStyle name="_국수교수량_간동면방천1리(2공구)_간동면방천1리(1공구)_풍천천2지구-설계예산서" xfId="16060" xr:uid="{00000000-0005-0000-0000-00003E160000}"/>
    <cellStyle name="_국수교수량_간동면방천1리(2공구)_간동면방천1리(1공구)_풍천천2지구-설계예산서_국도19호선 원주 흥업리~매지리 자전거도로설치공사(1차분-착공계)" xfId="16061" xr:uid="{00000000-0005-0000-0000-00003F160000}"/>
    <cellStyle name="_국수교수량_간동면방천1리(2공구)_간동면방천1리(2공구)" xfId="16062" xr:uid="{00000000-0005-0000-0000-000040160000}"/>
    <cellStyle name="_국수교수량_간동면방천1리(2공구)_간동면방천1리(2공구)_3배수공" xfId="16063" xr:uid="{00000000-0005-0000-0000-000041160000}"/>
    <cellStyle name="_국수교수량_간동면방천1리(2공구)_간동면방천1리(2공구)_3배수공_국도19호선 원주 흥업리~매지리 자전거도로설치공사(1차분-착공계)" xfId="16064" xr:uid="{00000000-0005-0000-0000-000042160000}"/>
    <cellStyle name="_국수교수량_간동면방천1리(2공구)_간동면방천1리(2공구)_3배수공_풍천천2지구-설계예산서" xfId="16065" xr:uid="{00000000-0005-0000-0000-000043160000}"/>
    <cellStyle name="_국수교수량_간동면방천1리(2공구)_간동면방천1리(2공구)_3배수공_풍천천2지구-설계예산서_국도19호선 원주 흥업리~매지리 자전거도로설치공사(1차분-착공계)" xfId="16066" xr:uid="{00000000-0005-0000-0000-000044160000}"/>
    <cellStyle name="_국수교수량_간동면방천1리(2공구)_간동면방천1리(2공구)_국도19호선 원주 흥업리~매지리 자전거도로설치공사(1차분-착공계)" xfId="16067" xr:uid="{00000000-0005-0000-0000-000045160000}"/>
    <cellStyle name="_국수교수량_간동면방천1리(2공구)_간동면방천1리(2공구)_설계설명서" xfId="16068" xr:uid="{00000000-0005-0000-0000-000046160000}"/>
    <cellStyle name="_국수교수량_간동면방천1리(2공구)_간동면방천1리(2공구)_설계설명서_국도19호선 원주 흥업리~매지리 자전거도로설치공사(1차분-착공계)" xfId="16069" xr:uid="{00000000-0005-0000-0000-000047160000}"/>
    <cellStyle name="_국수교수량_간동면방천1리(2공구)_간동면방천1리(2공구)_설계설명서_풍천천2지구-설계예산서" xfId="16070" xr:uid="{00000000-0005-0000-0000-000048160000}"/>
    <cellStyle name="_국수교수량_간동면방천1리(2공구)_간동면방천1리(2공구)_설계설명서_풍천천2지구-설계예산서_국도19호선 원주 흥업리~매지리 자전거도로설치공사(1차분-착공계)" xfId="16071" xr:uid="{00000000-0005-0000-0000-000049160000}"/>
    <cellStyle name="_국수교수량_간동면방천1리(2공구)_간동면방천1리(2공구)_풍천천2지구-설계예산서" xfId="16072" xr:uid="{00000000-0005-0000-0000-00004A160000}"/>
    <cellStyle name="_국수교수량_간동면방천1리(2공구)_간동면방천1리(2공구)_풍천천2지구-설계예산서_국도19호선 원주 흥업리~매지리 자전거도로설치공사(1차분-착공계)" xfId="16073" xr:uid="{00000000-0005-0000-0000-00004B160000}"/>
    <cellStyle name="_국수교수량_간동면방천1리(2공구)_간동면오음2리" xfId="16074" xr:uid="{00000000-0005-0000-0000-00004C160000}"/>
    <cellStyle name="_국수교수량_간동면방천1리(2공구)_간동면오음2리_3배수공" xfId="16075" xr:uid="{00000000-0005-0000-0000-00004D160000}"/>
    <cellStyle name="_국수교수량_간동면방천1리(2공구)_간동면오음2리_3배수공_국도19호선 원주 흥업리~매지리 자전거도로설치공사(1차분-착공계)" xfId="16076" xr:uid="{00000000-0005-0000-0000-00004E160000}"/>
    <cellStyle name="_국수교수량_간동면방천1리(2공구)_간동면오음2리_3배수공_풍천천2지구-설계예산서" xfId="16077" xr:uid="{00000000-0005-0000-0000-00004F160000}"/>
    <cellStyle name="_국수교수량_간동면방천1리(2공구)_간동면오음2리_3배수공_풍천천2지구-설계예산서_국도19호선 원주 흥업리~매지리 자전거도로설치공사(1차분-착공계)" xfId="16078" xr:uid="{00000000-0005-0000-0000-000050160000}"/>
    <cellStyle name="_국수교수량_간동면방천1리(2공구)_간동면오음2리_국도19호선 원주 흥업리~매지리 자전거도로설치공사(1차분-착공계)" xfId="16079" xr:uid="{00000000-0005-0000-0000-000051160000}"/>
    <cellStyle name="_국수교수량_간동면방천1리(2공구)_간동면오음2리_설계설명서" xfId="16080" xr:uid="{00000000-0005-0000-0000-000052160000}"/>
    <cellStyle name="_국수교수량_간동면방천1리(2공구)_간동면오음2리_설계설명서_국도19호선 원주 흥업리~매지리 자전거도로설치공사(1차분-착공계)" xfId="16081" xr:uid="{00000000-0005-0000-0000-000053160000}"/>
    <cellStyle name="_국수교수량_간동면방천1리(2공구)_간동면오음2리_설계설명서_풍천천2지구-설계예산서" xfId="16082" xr:uid="{00000000-0005-0000-0000-000054160000}"/>
    <cellStyle name="_국수교수량_간동면방천1리(2공구)_간동면오음2리_설계설명서_풍천천2지구-설계예산서_국도19호선 원주 흥업리~매지리 자전거도로설치공사(1차분-착공계)" xfId="16083" xr:uid="{00000000-0005-0000-0000-000055160000}"/>
    <cellStyle name="_국수교수량_간동면방천1리(2공구)_간동면오음2리_풍천천2지구-설계예산서" xfId="16084" xr:uid="{00000000-0005-0000-0000-000056160000}"/>
    <cellStyle name="_국수교수량_간동면방천1리(2공구)_간동면오음2리_풍천천2지구-설계예산서_국도19호선 원주 흥업리~매지리 자전거도로설치공사(1차분-착공계)" xfId="16085" xr:uid="{00000000-0005-0000-0000-000057160000}"/>
    <cellStyle name="_국수교수량_간동면방천1리(2공구)_국도19호선 원주 흥업리~매지리 자전거도로설치공사(1차분-착공계)" xfId="16086" xr:uid="{00000000-0005-0000-0000-000058160000}"/>
    <cellStyle name="_국수교수량_간동면방천1리(2공구)_설계설명서" xfId="16087" xr:uid="{00000000-0005-0000-0000-000059160000}"/>
    <cellStyle name="_국수교수량_간동면방천1리(2공구)_설계설명서_국도19호선 원주 흥업리~매지리 자전거도로설치공사(1차분-착공계)" xfId="16088" xr:uid="{00000000-0005-0000-0000-00005A160000}"/>
    <cellStyle name="_국수교수량_간동면방천1리(2공구)_설계설명서_풍천천2지구-설계예산서" xfId="16089" xr:uid="{00000000-0005-0000-0000-00005B160000}"/>
    <cellStyle name="_국수교수량_간동면방천1리(2공구)_설계설명서_풍천천2지구-설계예산서_국도19호선 원주 흥업리~매지리 자전거도로설치공사(1차분-착공계)" xfId="16090" xr:uid="{00000000-0005-0000-0000-00005C160000}"/>
    <cellStyle name="_국수교수량_간동면방천1리(2공구)_풍천천2지구-설계예산서" xfId="16091" xr:uid="{00000000-0005-0000-0000-00005D160000}"/>
    <cellStyle name="_국수교수량_간동면방천1리(2공구)_풍천천2지구-설계예산서_국도19호선 원주 흥업리~매지리 자전거도로설치공사(1차분-착공계)" xfId="16092" xr:uid="{00000000-0005-0000-0000-00005E160000}"/>
    <cellStyle name="_국수교수량_강재집계표" xfId="16093" xr:uid="{00000000-0005-0000-0000-00005F160000}"/>
    <cellStyle name="_국수교수량_강재집계표_귀운교 총괄 집계표" xfId="16094" xr:uid="{00000000-0005-0000-0000-000060160000}"/>
    <cellStyle name="_국수교수량_고봉15통(안골)(수량)" xfId="3002" xr:uid="{00000000-0005-0000-0000-000061160000}"/>
    <cellStyle name="_국수교수량_고봉15통(안골)(수량) 2" xfId="3003" xr:uid="{00000000-0005-0000-0000-000062160000}"/>
    <cellStyle name="_국수교수량_고봉15통(안골)(수량)_8부대공사" xfId="11742" xr:uid="{00000000-0005-0000-0000-000063160000}"/>
    <cellStyle name="_국수교수량_고봉1통(2통삭제)" xfId="3004" xr:uid="{00000000-0005-0000-0000-000064160000}"/>
    <cellStyle name="_국수교수량_고봉1통(2통삭제) 2" xfId="3005" xr:uid="{00000000-0005-0000-0000-000065160000}"/>
    <cellStyle name="_국수교수량_고봉1통(2통삭제)_8부대공사" xfId="11743" xr:uid="{00000000-0005-0000-0000-000066160000}"/>
    <cellStyle name="_국수교수량_공안교수량" xfId="3006" xr:uid="{00000000-0005-0000-0000-000067160000}"/>
    <cellStyle name="_국수교수량_공안교수량 2" xfId="3007" xr:uid="{00000000-0005-0000-0000-000068160000}"/>
    <cellStyle name="_국수교수량_공안교수량_4백천천(원본)" xfId="11744" xr:uid="{00000000-0005-0000-0000-000069160000}"/>
    <cellStyle name="_국수교수량_공안교수량_4백천천(원본)_8부대공사" xfId="11745" xr:uid="{00000000-0005-0000-0000-00006A160000}"/>
    <cellStyle name="_국수교수량_공안교수량_8부대공사" xfId="11746" xr:uid="{00000000-0005-0000-0000-00006B160000}"/>
    <cellStyle name="_국수교수량_공안교수량_고봉15통(안골)(수량)" xfId="3008" xr:uid="{00000000-0005-0000-0000-00006C160000}"/>
    <cellStyle name="_국수교수량_공안교수량_고봉15통(안골)(수량) 2" xfId="3009" xr:uid="{00000000-0005-0000-0000-00006D160000}"/>
    <cellStyle name="_국수교수량_공안교수량_고봉15통(안골)(수량)_8부대공사" xfId="11747" xr:uid="{00000000-0005-0000-0000-00006E160000}"/>
    <cellStyle name="_국수교수량_공안교수량_곤양1교수량" xfId="3010" xr:uid="{00000000-0005-0000-0000-00006F160000}"/>
    <cellStyle name="_국수교수량_공안교수량_곤양1교수량 2" xfId="3011" xr:uid="{00000000-0005-0000-0000-000070160000}"/>
    <cellStyle name="_국수교수량_공안교수량_곤양1교수량(최종본)" xfId="3012" xr:uid="{00000000-0005-0000-0000-000071160000}"/>
    <cellStyle name="_국수교수량_공안교수량_곤양1교수량(최종본) 2" xfId="3013" xr:uid="{00000000-0005-0000-0000-000072160000}"/>
    <cellStyle name="_국수교수량_공안교수량_곤양1교수량(최종본)_4백천천(원본)" xfId="11748" xr:uid="{00000000-0005-0000-0000-000073160000}"/>
    <cellStyle name="_국수교수량_공안교수량_곤양1교수량(최종본)_4백천천(원본)_8부대공사" xfId="11749" xr:uid="{00000000-0005-0000-0000-000074160000}"/>
    <cellStyle name="_국수교수량_공안교수량_곤양1교수량(최종본)_8부대공사" xfId="11750" xr:uid="{00000000-0005-0000-0000-000075160000}"/>
    <cellStyle name="_국수교수량_공안교수량_곤양1교수량(최종본)_고봉15통(안골)(수량)" xfId="3014" xr:uid="{00000000-0005-0000-0000-000076160000}"/>
    <cellStyle name="_국수교수량_공안교수량_곤양1교수량(최종본)_고봉15통(안골)(수량) 2" xfId="3015" xr:uid="{00000000-0005-0000-0000-000077160000}"/>
    <cellStyle name="_국수교수량_공안교수량_곤양1교수량(최종본)_고봉15통(안골)(수량)_8부대공사" xfId="11751" xr:uid="{00000000-0005-0000-0000-000078160000}"/>
    <cellStyle name="_국수교수량_공안교수량_곤양1교수량(최종본)_궁말천(NO15+40.000)-3련암거(브라켓O)" xfId="3016" xr:uid="{00000000-0005-0000-0000-000079160000}"/>
    <cellStyle name="_국수교수량_공안교수량_곤양1교수량(최종본)_궁말천(NO15+40.000)-3련암거(브라켓O) 2" xfId="3017" xr:uid="{00000000-0005-0000-0000-00007A160000}"/>
    <cellStyle name="_국수교수량_공안교수량_곤양1교수량(최종본)_궁말천(NO15+40.000)-3련암거(브라켓O)_4백천천(원본)" xfId="11752" xr:uid="{00000000-0005-0000-0000-00007B160000}"/>
    <cellStyle name="_국수교수량_공안교수량_곤양1교수량(최종본)_궁말천(NO15+40.000)-3련암거(브라켓O)_4백천천(원본)_8부대공사" xfId="11753" xr:uid="{00000000-0005-0000-0000-00007C160000}"/>
    <cellStyle name="_국수교수량_공안교수량_곤양1교수량(최종본)_궁말천(NO15+40.000)-3련암거(브라켓O)_8부대공사" xfId="11754" xr:uid="{00000000-0005-0000-0000-00007D160000}"/>
    <cellStyle name="_국수교수량_공안교수량_곤양1교수량(최종본)_궁말천(NO15+40.000)-3련암거(브라켓O)_고봉15통(안골)(수량)" xfId="3018" xr:uid="{00000000-0005-0000-0000-00007E160000}"/>
    <cellStyle name="_국수교수량_공안교수량_곤양1교수량(최종본)_궁말천(NO15+40.000)-3련암거(브라켓O)_고봉15통(안골)(수량) 2" xfId="3019" xr:uid="{00000000-0005-0000-0000-00007F160000}"/>
    <cellStyle name="_국수교수량_공안교수량_곤양1교수량(최종본)_궁말천(NO15+40.000)-3련암거(브라켓O)_고봉15통(안골)(수량)_8부대공사" xfId="11755" xr:uid="{00000000-0005-0000-0000-000080160000}"/>
    <cellStyle name="_국수교수량_공안교수량_곤양1교수량(최종본)_궁말천(NO15+40.000)-3련암거(브라켓O)_적량마을" xfId="3020" xr:uid="{00000000-0005-0000-0000-000081160000}"/>
    <cellStyle name="_국수교수량_공안교수량_곤양1교수량(최종본)_궁말천(NO15+40.000)-3련암거(브라켓O)_적량마을 2" xfId="3021" xr:uid="{00000000-0005-0000-0000-000082160000}"/>
    <cellStyle name="_국수교수량_공안교수량_곤양1교수량(최종본)_궁말천(NO15+40.000)-3련암거(브라켓O)_적량마을_8부대공사" xfId="11756" xr:uid="{00000000-0005-0000-0000-000083160000}"/>
    <cellStyle name="_국수교수량_공안교수량_곤양1교수량(최종본)_궁말천(NO15+40.000)-3련암거(브라켓O)_적량마을_조경공" xfId="3022" xr:uid="{00000000-0005-0000-0000-000084160000}"/>
    <cellStyle name="_국수교수량_공안교수량_곤양1교수량(최종본)_궁말천(NO15+40.000)-3련암거(브라켓O)_적량마을_조경공 2" xfId="3023" xr:uid="{00000000-0005-0000-0000-000085160000}"/>
    <cellStyle name="_국수교수량_공안교수량_곤양1교수량(최종본)_궁말천(NO15+40.000)-3련암거(브라켓O)_적량마을_조경공_8부대공사" xfId="11757" xr:uid="{00000000-0005-0000-0000-000086160000}"/>
    <cellStyle name="_국수교수량_공안교수량_곤양1교수량(최종본)_궁말천(NO15+40.000)-3련암거(브라켓O)_접경지역개발(율포리3공구)" xfId="11758" xr:uid="{00000000-0005-0000-0000-000087160000}"/>
    <cellStyle name="_국수교수량_공안교수량_곤양1교수량(최종본)_궁말천(NO15+40.000)-3련암거(브라켓O)_접경지역개발(율포리3공구)_8부대공사" xfId="11759" xr:uid="{00000000-0005-0000-0000-000088160000}"/>
    <cellStyle name="_국수교수량_공안교수량_곤양1교수량(최종본)_유골소천(NO05+00.000)-2련암거(브라켓X)" xfId="3024" xr:uid="{00000000-0005-0000-0000-000089160000}"/>
    <cellStyle name="_국수교수량_공안교수량_곤양1교수량(최종본)_유골소천(NO05+00.000)-2련암거(브라켓X) 2" xfId="3025" xr:uid="{00000000-0005-0000-0000-00008A160000}"/>
    <cellStyle name="_국수교수량_공안교수량_곤양1교수량(최종본)_유골소천(NO05+00.000)-2련암거(브라켓X)_4백천천(원본)" xfId="11760" xr:uid="{00000000-0005-0000-0000-00008B160000}"/>
    <cellStyle name="_국수교수량_공안교수량_곤양1교수량(최종본)_유골소천(NO05+00.000)-2련암거(브라켓X)_4백천천(원본)_8부대공사" xfId="11761" xr:uid="{00000000-0005-0000-0000-00008C160000}"/>
    <cellStyle name="_국수교수량_공안교수량_곤양1교수량(최종본)_유골소천(NO05+00.000)-2련암거(브라켓X)_8부대공사" xfId="11762" xr:uid="{00000000-0005-0000-0000-00008D160000}"/>
    <cellStyle name="_국수교수량_공안교수량_곤양1교수량(최종본)_유골소천(NO05+00.000)-2련암거(브라켓X)_고봉15통(안골)(수량)" xfId="3026" xr:uid="{00000000-0005-0000-0000-00008E160000}"/>
    <cellStyle name="_국수교수량_공안교수량_곤양1교수량(최종본)_유골소천(NO05+00.000)-2련암거(브라켓X)_고봉15통(안골)(수량) 2" xfId="3027" xr:uid="{00000000-0005-0000-0000-00008F160000}"/>
    <cellStyle name="_국수교수량_공안교수량_곤양1교수량(최종본)_유골소천(NO05+00.000)-2련암거(브라켓X)_고봉15통(안골)(수량)_8부대공사" xfId="11763" xr:uid="{00000000-0005-0000-0000-000090160000}"/>
    <cellStyle name="_국수교수량_공안교수량_곤양1교수량(최종본)_유골소천(NO05+00.000)-2련암거(브라켓X)_적량마을" xfId="3028" xr:uid="{00000000-0005-0000-0000-000091160000}"/>
    <cellStyle name="_국수교수량_공안교수량_곤양1교수량(최종본)_유골소천(NO05+00.000)-2련암거(브라켓X)_적량마을 2" xfId="3029" xr:uid="{00000000-0005-0000-0000-000092160000}"/>
    <cellStyle name="_국수교수량_공안교수량_곤양1교수량(최종본)_유골소천(NO05+00.000)-2련암거(브라켓X)_적량마을_8부대공사" xfId="11764" xr:uid="{00000000-0005-0000-0000-000093160000}"/>
    <cellStyle name="_국수교수량_공안교수량_곤양1교수량(최종본)_유골소천(NO05+00.000)-2련암거(브라켓X)_적량마을_조경공" xfId="3030" xr:uid="{00000000-0005-0000-0000-000094160000}"/>
    <cellStyle name="_국수교수량_공안교수량_곤양1교수량(최종본)_유골소천(NO05+00.000)-2련암거(브라켓X)_적량마을_조경공 2" xfId="3031" xr:uid="{00000000-0005-0000-0000-000095160000}"/>
    <cellStyle name="_국수교수량_공안교수량_곤양1교수량(최종본)_유골소천(NO05+00.000)-2련암거(브라켓X)_적량마을_조경공_8부대공사" xfId="11765" xr:uid="{00000000-0005-0000-0000-000096160000}"/>
    <cellStyle name="_국수교수량_공안교수량_곤양1교수량(최종본)_유골소천(NO05+00.000)-2련암거(브라켓X)_접경지역개발(율포리3공구)" xfId="11766" xr:uid="{00000000-0005-0000-0000-000097160000}"/>
    <cellStyle name="_국수교수량_공안교수량_곤양1교수량(최종본)_유골소천(NO05+00.000)-2련암거(브라켓X)_접경지역개발(율포리3공구)_8부대공사" xfId="11767" xr:uid="{00000000-0005-0000-0000-000098160000}"/>
    <cellStyle name="_국수교수량_공안교수량_곤양1교수량(최종본)_적량마을" xfId="3032" xr:uid="{00000000-0005-0000-0000-000099160000}"/>
    <cellStyle name="_국수교수량_공안교수량_곤양1교수량(최종본)_적량마을 2" xfId="3033" xr:uid="{00000000-0005-0000-0000-00009A160000}"/>
    <cellStyle name="_국수교수량_공안교수량_곤양1교수량(최종본)_적량마을_8부대공사" xfId="11768" xr:uid="{00000000-0005-0000-0000-00009B160000}"/>
    <cellStyle name="_국수교수량_공안교수량_곤양1교수량(최종본)_적량마을_조경공" xfId="3034" xr:uid="{00000000-0005-0000-0000-00009C160000}"/>
    <cellStyle name="_국수교수량_공안교수량_곤양1교수량(최종본)_적량마을_조경공 2" xfId="3035" xr:uid="{00000000-0005-0000-0000-00009D160000}"/>
    <cellStyle name="_국수교수량_공안교수량_곤양1교수량(최종본)_적량마을_조경공_8부대공사" xfId="11769" xr:uid="{00000000-0005-0000-0000-00009E160000}"/>
    <cellStyle name="_국수교수량_공안교수량_곤양1교수량(최종본)_접경지역개발(율포리3공구)" xfId="11770" xr:uid="{00000000-0005-0000-0000-00009F160000}"/>
    <cellStyle name="_국수교수량_공안교수량_곤양1교수량(최종본)_접경지역개발(율포리3공구)_8부대공사" xfId="11771" xr:uid="{00000000-0005-0000-0000-0000A0160000}"/>
    <cellStyle name="_국수교수량_공안교수량_곤양1교수량_4백천천(원본)" xfId="11772" xr:uid="{00000000-0005-0000-0000-0000A1160000}"/>
    <cellStyle name="_국수교수량_공안교수량_곤양1교수량_4백천천(원본)_8부대공사" xfId="11773" xr:uid="{00000000-0005-0000-0000-0000A2160000}"/>
    <cellStyle name="_국수교수량_공안교수량_곤양1교수량_8부대공사" xfId="11774" xr:uid="{00000000-0005-0000-0000-0000A3160000}"/>
    <cellStyle name="_국수교수량_공안교수량_곤양1교수량_고봉15통(안골)(수량)" xfId="3036" xr:uid="{00000000-0005-0000-0000-0000A4160000}"/>
    <cellStyle name="_국수교수량_공안교수량_곤양1교수량_고봉15통(안골)(수량) 2" xfId="3037" xr:uid="{00000000-0005-0000-0000-0000A5160000}"/>
    <cellStyle name="_국수교수량_공안교수량_곤양1교수량_고봉15통(안골)(수량)_8부대공사" xfId="11775" xr:uid="{00000000-0005-0000-0000-0000A6160000}"/>
    <cellStyle name="_국수교수량_공안교수량_곤양1교수량_궁말천(NO15+40.000)-3련암거(브라켓O)" xfId="3038" xr:uid="{00000000-0005-0000-0000-0000A7160000}"/>
    <cellStyle name="_국수교수량_공안교수량_곤양1교수량_궁말천(NO15+40.000)-3련암거(브라켓O) 2" xfId="3039" xr:uid="{00000000-0005-0000-0000-0000A8160000}"/>
    <cellStyle name="_국수교수량_공안교수량_곤양1교수량_궁말천(NO15+40.000)-3련암거(브라켓O)_4백천천(원본)" xfId="11776" xr:uid="{00000000-0005-0000-0000-0000A9160000}"/>
    <cellStyle name="_국수교수량_공안교수량_곤양1교수량_궁말천(NO15+40.000)-3련암거(브라켓O)_4백천천(원본)_8부대공사" xfId="11777" xr:uid="{00000000-0005-0000-0000-0000AA160000}"/>
    <cellStyle name="_국수교수량_공안교수량_곤양1교수량_궁말천(NO15+40.000)-3련암거(브라켓O)_8부대공사" xfId="11778" xr:uid="{00000000-0005-0000-0000-0000AB160000}"/>
    <cellStyle name="_국수교수량_공안교수량_곤양1교수량_궁말천(NO15+40.000)-3련암거(브라켓O)_고봉15통(안골)(수량)" xfId="3040" xr:uid="{00000000-0005-0000-0000-0000AC160000}"/>
    <cellStyle name="_국수교수량_공안교수량_곤양1교수량_궁말천(NO15+40.000)-3련암거(브라켓O)_고봉15통(안골)(수량) 2" xfId="3041" xr:uid="{00000000-0005-0000-0000-0000AD160000}"/>
    <cellStyle name="_국수교수량_공안교수량_곤양1교수량_궁말천(NO15+40.000)-3련암거(브라켓O)_고봉15통(안골)(수량)_8부대공사" xfId="11779" xr:uid="{00000000-0005-0000-0000-0000AE160000}"/>
    <cellStyle name="_국수교수량_공안교수량_곤양1교수량_궁말천(NO15+40.000)-3련암거(브라켓O)_적량마을" xfId="3042" xr:uid="{00000000-0005-0000-0000-0000AF160000}"/>
    <cellStyle name="_국수교수량_공안교수량_곤양1교수량_궁말천(NO15+40.000)-3련암거(브라켓O)_적량마을 2" xfId="3043" xr:uid="{00000000-0005-0000-0000-0000B0160000}"/>
    <cellStyle name="_국수교수량_공안교수량_곤양1교수량_궁말천(NO15+40.000)-3련암거(브라켓O)_적량마을_8부대공사" xfId="11780" xr:uid="{00000000-0005-0000-0000-0000B1160000}"/>
    <cellStyle name="_국수교수량_공안교수량_곤양1교수량_궁말천(NO15+40.000)-3련암거(브라켓O)_적량마을_조경공" xfId="3044" xr:uid="{00000000-0005-0000-0000-0000B2160000}"/>
    <cellStyle name="_국수교수량_공안교수량_곤양1교수량_궁말천(NO15+40.000)-3련암거(브라켓O)_적량마을_조경공 2" xfId="3045" xr:uid="{00000000-0005-0000-0000-0000B3160000}"/>
    <cellStyle name="_국수교수량_공안교수량_곤양1교수량_궁말천(NO15+40.000)-3련암거(브라켓O)_적량마을_조경공_8부대공사" xfId="11781" xr:uid="{00000000-0005-0000-0000-0000B4160000}"/>
    <cellStyle name="_국수교수량_공안교수량_곤양1교수량_궁말천(NO15+40.000)-3련암거(브라켓O)_접경지역개발(율포리3공구)" xfId="11782" xr:uid="{00000000-0005-0000-0000-0000B5160000}"/>
    <cellStyle name="_국수교수량_공안교수량_곤양1교수량_궁말천(NO15+40.000)-3련암거(브라켓O)_접경지역개발(율포리3공구)_8부대공사" xfId="11783" xr:uid="{00000000-0005-0000-0000-0000B6160000}"/>
    <cellStyle name="_국수교수량_공안교수량_곤양1교수량_유골소천(NO05+00.000)-2련암거(브라켓X)" xfId="3046" xr:uid="{00000000-0005-0000-0000-0000B7160000}"/>
    <cellStyle name="_국수교수량_공안교수량_곤양1교수량_유골소천(NO05+00.000)-2련암거(브라켓X) 2" xfId="3047" xr:uid="{00000000-0005-0000-0000-0000B8160000}"/>
    <cellStyle name="_국수교수량_공안교수량_곤양1교수량_유골소천(NO05+00.000)-2련암거(브라켓X)_4백천천(원본)" xfId="11784" xr:uid="{00000000-0005-0000-0000-0000B9160000}"/>
    <cellStyle name="_국수교수량_공안교수량_곤양1교수량_유골소천(NO05+00.000)-2련암거(브라켓X)_4백천천(원본)_8부대공사" xfId="11785" xr:uid="{00000000-0005-0000-0000-0000BA160000}"/>
    <cellStyle name="_국수교수량_공안교수량_곤양1교수량_유골소천(NO05+00.000)-2련암거(브라켓X)_8부대공사" xfId="11786" xr:uid="{00000000-0005-0000-0000-0000BB160000}"/>
    <cellStyle name="_국수교수량_공안교수량_곤양1교수량_유골소천(NO05+00.000)-2련암거(브라켓X)_고봉15통(안골)(수량)" xfId="3048" xr:uid="{00000000-0005-0000-0000-0000BC160000}"/>
    <cellStyle name="_국수교수량_공안교수량_곤양1교수량_유골소천(NO05+00.000)-2련암거(브라켓X)_고봉15통(안골)(수량) 2" xfId="3049" xr:uid="{00000000-0005-0000-0000-0000BD160000}"/>
    <cellStyle name="_국수교수량_공안교수량_곤양1교수량_유골소천(NO05+00.000)-2련암거(브라켓X)_고봉15통(안골)(수량)_8부대공사" xfId="11787" xr:uid="{00000000-0005-0000-0000-0000BE160000}"/>
    <cellStyle name="_국수교수량_공안교수량_곤양1교수량_유골소천(NO05+00.000)-2련암거(브라켓X)_적량마을" xfId="3050" xr:uid="{00000000-0005-0000-0000-0000BF160000}"/>
    <cellStyle name="_국수교수량_공안교수량_곤양1교수량_유골소천(NO05+00.000)-2련암거(브라켓X)_적량마을 2" xfId="3051" xr:uid="{00000000-0005-0000-0000-0000C0160000}"/>
    <cellStyle name="_국수교수량_공안교수량_곤양1교수량_유골소천(NO05+00.000)-2련암거(브라켓X)_적량마을_8부대공사" xfId="11788" xr:uid="{00000000-0005-0000-0000-0000C1160000}"/>
    <cellStyle name="_국수교수량_공안교수량_곤양1교수량_유골소천(NO05+00.000)-2련암거(브라켓X)_적량마을_조경공" xfId="3052" xr:uid="{00000000-0005-0000-0000-0000C2160000}"/>
    <cellStyle name="_국수교수량_공안교수량_곤양1교수량_유골소천(NO05+00.000)-2련암거(브라켓X)_적량마을_조경공 2" xfId="3053" xr:uid="{00000000-0005-0000-0000-0000C3160000}"/>
    <cellStyle name="_국수교수량_공안교수량_곤양1교수량_유골소천(NO05+00.000)-2련암거(브라켓X)_적량마을_조경공_8부대공사" xfId="11789" xr:uid="{00000000-0005-0000-0000-0000C4160000}"/>
    <cellStyle name="_국수교수량_공안교수량_곤양1교수량_유골소천(NO05+00.000)-2련암거(브라켓X)_접경지역개발(율포리3공구)" xfId="11790" xr:uid="{00000000-0005-0000-0000-0000C5160000}"/>
    <cellStyle name="_국수교수량_공안교수량_곤양1교수량_유골소천(NO05+00.000)-2련암거(브라켓X)_접경지역개발(율포리3공구)_8부대공사" xfId="11791" xr:uid="{00000000-0005-0000-0000-0000C6160000}"/>
    <cellStyle name="_국수교수량_공안교수량_곤양1교수량_적량마을" xfId="3054" xr:uid="{00000000-0005-0000-0000-0000C7160000}"/>
    <cellStyle name="_국수교수량_공안교수량_곤양1교수량_적량마을 2" xfId="3055" xr:uid="{00000000-0005-0000-0000-0000C8160000}"/>
    <cellStyle name="_국수교수량_공안교수량_곤양1교수량_적량마을_8부대공사" xfId="11792" xr:uid="{00000000-0005-0000-0000-0000C9160000}"/>
    <cellStyle name="_국수교수량_공안교수량_곤양1교수량_적량마을_조경공" xfId="3056" xr:uid="{00000000-0005-0000-0000-0000CA160000}"/>
    <cellStyle name="_국수교수량_공안교수량_곤양1교수량_적량마을_조경공 2" xfId="3057" xr:uid="{00000000-0005-0000-0000-0000CB160000}"/>
    <cellStyle name="_국수교수량_공안교수량_곤양1교수량_적량마을_조경공_8부대공사" xfId="11793" xr:uid="{00000000-0005-0000-0000-0000CC160000}"/>
    <cellStyle name="_국수교수량_공안교수량_곤양1교수량_접경지역개발(율포리3공구)" xfId="11794" xr:uid="{00000000-0005-0000-0000-0000CD160000}"/>
    <cellStyle name="_국수교수량_공안교수량_곤양1교수량_접경지역개발(율포리3공구)_8부대공사" xfId="11795" xr:uid="{00000000-0005-0000-0000-0000CE160000}"/>
    <cellStyle name="_국수교수량_공안교수량_궁말천(NO15+40.000)-3련암거(브라켓O)" xfId="3058" xr:uid="{00000000-0005-0000-0000-0000CF160000}"/>
    <cellStyle name="_국수교수량_공안교수량_궁말천(NO15+40.000)-3련암거(브라켓O) 2" xfId="3059" xr:uid="{00000000-0005-0000-0000-0000D0160000}"/>
    <cellStyle name="_국수교수량_공안교수량_궁말천(NO15+40.000)-3련암거(브라켓O)_4백천천(원본)" xfId="11796" xr:uid="{00000000-0005-0000-0000-0000D1160000}"/>
    <cellStyle name="_국수교수량_공안교수량_궁말천(NO15+40.000)-3련암거(브라켓O)_4백천천(원본)_8부대공사" xfId="11797" xr:uid="{00000000-0005-0000-0000-0000D2160000}"/>
    <cellStyle name="_국수교수량_공안교수량_궁말천(NO15+40.000)-3련암거(브라켓O)_8부대공사" xfId="11798" xr:uid="{00000000-0005-0000-0000-0000D3160000}"/>
    <cellStyle name="_국수교수량_공안교수량_궁말천(NO15+40.000)-3련암거(브라켓O)_고봉15통(안골)(수량)" xfId="3060" xr:uid="{00000000-0005-0000-0000-0000D4160000}"/>
    <cellStyle name="_국수교수량_공안교수량_궁말천(NO15+40.000)-3련암거(브라켓O)_고봉15통(안골)(수량) 2" xfId="3061" xr:uid="{00000000-0005-0000-0000-0000D5160000}"/>
    <cellStyle name="_국수교수량_공안교수량_궁말천(NO15+40.000)-3련암거(브라켓O)_고봉15통(안골)(수량)_8부대공사" xfId="11799" xr:uid="{00000000-0005-0000-0000-0000D6160000}"/>
    <cellStyle name="_국수교수량_공안교수량_궁말천(NO15+40.000)-3련암거(브라켓O)_적량마을" xfId="3062" xr:uid="{00000000-0005-0000-0000-0000D7160000}"/>
    <cellStyle name="_국수교수량_공안교수량_궁말천(NO15+40.000)-3련암거(브라켓O)_적량마을 2" xfId="3063" xr:uid="{00000000-0005-0000-0000-0000D8160000}"/>
    <cellStyle name="_국수교수량_공안교수량_궁말천(NO15+40.000)-3련암거(브라켓O)_적량마을_8부대공사" xfId="11800" xr:uid="{00000000-0005-0000-0000-0000D9160000}"/>
    <cellStyle name="_국수교수량_공안교수량_궁말천(NO15+40.000)-3련암거(브라켓O)_적량마을_조경공" xfId="3064" xr:uid="{00000000-0005-0000-0000-0000DA160000}"/>
    <cellStyle name="_국수교수량_공안교수량_궁말천(NO15+40.000)-3련암거(브라켓O)_적량마을_조경공 2" xfId="3065" xr:uid="{00000000-0005-0000-0000-0000DB160000}"/>
    <cellStyle name="_국수교수량_공안교수량_궁말천(NO15+40.000)-3련암거(브라켓O)_적량마을_조경공_8부대공사" xfId="11801" xr:uid="{00000000-0005-0000-0000-0000DC160000}"/>
    <cellStyle name="_국수교수량_공안교수량_궁말천(NO15+40.000)-3련암거(브라켓O)_접경지역개발(율포리3공구)" xfId="11802" xr:uid="{00000000-0005-0000-0000-0000DD160000}"/>
    <cellStyle name="_국수교수량_공안교수량_궁말천(NO15+40.000)-3련암거(브라켓O)_접경지역개발(율포리3공구)_8부대공사" xfId="11803" xr:uid="{00000000-0005-0000-0000-0000DE160000}"/>
    <cellStyle name="_국수교수량_공안교수량_금포교수량" xfId="3066" xr:uid="{00000000-0005-0000-0000-0000DF160000}"/>
    <cellStyle name="_국수교수량_공안교수량_금포교수량 2" xfId="3067" xr:uid="{00000000-0005-0000-0000-0000E0160000}"/>
    <cellStyle name="_국수교수량_공안교수량_금포교수량(최종본)" xfId="3068" xr:uid="{00000000-0005-0000-0000-0000E1160000}"/>
    <cellStyle name="_국수교수량_공안교수량_금포교수량(최종본) 2" xfId="3069" xr:uid="{00000000-0005-0000-0000-0000E2160000}"/>
    <cellStyle name="_국수교수량_공안교수량_금포교수량(최종본)_4백천천(원본)" xfId="11804" xr:uid="{00000000-0005-0000-0000-0000E3160000}"/>
    <cellStyle name="_국수교수량_공안교수량_금포교수량(최종본)_4백천천(원본)_8부대공사" xfId="11805" xr:uid="{00000000-0005-0000-0000-0000E4160000}"/>
    <cellStyle name="_국수교수량_공안교수량_금포교수량(최종본)_8부대공사" xfId="11806" xr:uid="{00000000-0005-0000-0000-0000E5160000}"/>
    <cellStyle name="_국수교수량_공안교수량_금포교수량(최종본)_고봉15통(안골)(수량)" xfId="3070" xr:uid="{00000000-0005-0000-0000-0000E6160000}"/>
    <cellStyle name="_국수교수량_공안교수량_금포교수량(최종본)_고봉15통(안골)(수량) 2" xfId="3071" xr:uid="{00000000-0005-0000-0000-0000E7160000}"/>
    <cellStyle name="_국수교수량_공안교수량_금포교수량(최종본)_고봉15통(안골)(수량)_8부대공사" xfId="11807" xr:uid="{00000000-0005-0000-0000-0000E8160000}"/>
    <cellStyle name="_국수교수량_공안교수량_금포교수량(최종본)_궁말천(NO15+40.000)-3련암거(브라켓O)" xfId="3072" xr:uid="{00000000-0005-0000-0000-0000E9160000}"/>
    <cellStyle name="_국수교수량_공안교수량_금포교수량(최종본)_궁말천(NO15+40.000)-3련암거(브라켓O) 2" xfId="3073" xr:uid="{00000000-0005-0000-0000-0000EA160000}"/>
    <cellStyle name="_국수교수량_공안교수량_금포교수량(최종본)_궁말천(NO15+40.000)-3련암거(브라켓O)_4백천천(원본)" xfId="11808" xr:uid="{00000000-0005-0000-0000-0000EB160000}"/>
    <cellStyle name="_국수교수량_공안교수량_금포교수량(최종본)_궁말천(NO15+40.000)-3련암거(브라켓O)_4백천천(원본)_8부대공사" xfId="11809" xr:uid="{00000000-0005-0000-0000-0000EC160000}"/>
    <cellStyle name="_국수교수량_공안교수량_금포교수량(최종본)_궁말천(NO15+40.000)-3련암거(브라켓O)_8부대공사" xfId="11810" xr:uid="{00000000-0005-0000-0000-0000ED160000}"/>
    <cellStyle name="_국수교수량_공안교수량_금포교수량(최종본)_궁말천(NO15+40.000)-3련암거(브라켓O)_고봉15통(안골)(수량)" xfId="3074" xr:uid="{00000000-0005-0000-0000-0000EE160000}"/>
    <cellStyle name="_국수교수량_공안교수량_금포교수량(최종본)_궁말천(NO15+40.000)-3련암거(브라켓O)_고봉15통(안골)(수량) 2" xfId="3075" xr:uid="{00000000-0005-0000-0000-0000EF160000}"/>
    <cellStyle name="_국수교수량_공안교수량_금포교수량(최종본)_궁말천(NO15+40.000)-3련암거(브라켓O)_고봉15통(안골)(수량)_8부대공사" xfId="11811" xr:uid="{00000000-0005-0000-0000-0000F0160000}"/>
    <cellStyle name="_국수교수량_공안교수량_금포교수량(최종본)_궁말천(NO15+40.000)-3련암거(브라켓O)_적량마을" xfId="3076" xr:uid="{00000000-0005-0000-0000-0000F1160000}"/>
    <cellStyle name="_국수교수량_공안교수량_금포교수량(최종본)_궁말천(NO15+40.000)-3련암거(브라켓O)_적량마을 2" xfId="3077" xr:uid="{00000000-0005-0000-0000-0000F2160000}"/>
    <cellStyle name="_국수교수량_공안교수량_금포교수량(최종본)_궁말천(NO15+40.000)-3련암거(브라켓O)_적량마을_8부대공사" xfId="11812" xr:uid="{00000000-0005-0000-0000-0000F3160000}"/>
    <cellStyle name="_국수교수량_공안교수량_금포교수량(최종본)_궁말천(NO15+40.000)-3련암거(브라켓O)_적량마을_조경공" xfId="3078" xr:uid="{00000000-0005-0000-0000-0000F4160000}"/>
    <cellStyle name="_국수교수량_공안교수량_금포교수량(최종본)_궁말천(NO15+40.000)-3련암거(브라켓O)_적량마을_조경공 2" xfId="3079" xr:uid="{00000000-0005-0000-0000-0000F5160000}"/>
    <cellStyle name="_국수교수량_공안교수량_금포교수량(최종본)_궁말천(NO15+40.000)-3련암거(브라켓O)_적량마을_조경공_8부대공사" xfId="11813" xr:uid="{00000000-0005-0000-0000-0000F6160000}"/>
    <cellStyle name="_국수교수량_공안교수량_금포교수량(최종본)_궁말천(NO15+40.000)-3련암거(브라켓O)_접경지역개발(율포리3공구)" xfId="11814" xr:uid="{00000000-0005-0000-0000-0000F7160000}"/>
    <cellStyle name="_국수교수량_공안교수량_금포교수량(최종본)_궁말천(NO15+40.000)-3련암거(브라켓O)_접경지역개발(율포리3공구)_8부대공사" xfId="11815" xr:uid="{00000000-0005-0000-0000-0000F8160000}"/>
    <cellStyle name="_국수교수량_공안교수량_금포교수량(최종본)_유골소천(NO05+00.000)-2련암거(브라켓X)" xfId="3080" xr:uid="{00000000-0005-0000-0000-0000F9160000}"/>
    <cellStyle name="_국수교수량_공안교수량_금포교수량(최종본)_유골소천(NO05+00.000)-2련암거(브라켓X) 2" xfId="3081" xr:uid="{00000000-0005-0000-0000-0000FA160000}"/>
    <cellStyle name="_국수교수량_공안교수량_금포교수량(최종본)_유골소천(NO05+00.000)-2련암거(브라켓X)_4백천천(원본)" xfId="11816" xr:uid="{00000000-0005-0000-0000-0000FB160000}"/>
    <cellStyle name="_국수교수량_공안교수량_금포교수량(최종본)_유골소천(NO05+00.000)-2련암거(브라켓X)_4백천천(원본)_8부대공사" xfId="11817" xr:uid="{00000000-0005-0000-0000-0000FC160000}"/>
    <cellStyle name="_국수교수량_공안교수량_금포교수량(최종본)_유골소천(NO05+00.000)-2련암거(브라켓X)_8부대공사" xfId="11818" xr:uid="{00000000-0005-0000-0000-0000FD160000}"/>
    <cellStyle name="_국수교수량_공안교수량_금포교수량(최종본)_유골소천(NO05+00.000)-2련암거(브라켓X)_고봉15통(안골)(수량)" xfId="3082" xr:uid="{00000000-0005-0000-0000-0000FE160000}"/>
    <cellStyle name="_국수교수량_공안교수량_금포교수량(최종본)_유골소천(NO05+00.000)-2련암거(브라켓X)_고봉15통(안골)(수량) 2" xfId="3083" xr:uid="{00000000-0005-0000-0000-0000FF160000}"/>
    <cellStyle name="_국수교수량_공안교수량_금포교수량(최종본)_유골소천(NO05+00.000)-2련암거(브라켓X)_고봉15통(안골)(수량)_8부대공사" xfId="11819" xr:uid="{00000000-0005-0000-0000-000000170000}"/>
    <cellStyle name="_국수교수량_공안교수량_금포교수량(최종본)_유골소천(NO05+00.000)-2련암거(브라켓X)_적량마을" xfId="3084" xr:uid="{00000000-0005-0000-0000-000001170000}"/>
    <cellStyle name="_국수교수량_공안교수량_금포교수량(최종본)_유골소천(NO05+00.000)-2련암거(브라켓X)_적량마을 2" xfId="3085" xr:uid="{00000000-0005-0000-0000-000002170000}"/>
    <cellStyle name="_국수교수량_공안교수량_금포교수량(최종본)_유골소천(NO05+00.000)-2련암거(브라켓X)_적량마을_8부대공사" xfId="11820" xr:uid="{00000000-0005-0000-0000-000003170000}"/>
    <cellStyle name="_국수교수량_공안교수량_금포교수량(최종본)_유골소천(NO05+00.000)-2련암거(브라켓X)_적량마을_조경공" xfId="3086" xr:uid="{00000000-0005-0000-0000-000004170000}"/>
    <cellStyle name="_국수교수량_공안교수량_금포교수량(최종본)_유골소천(NO05+00.000)-2련암거(브라켓X)_적량마을_조경공 2" xfId="3087" xr:uid="{00000000-0005-0000-0000-000005170000}"/>
    <cellStyle name="_국수교수량_공안교수량_금포교수량(최종본)_유골소천(NO05+00.000)-2련암거(브라켓X)_적량마을_조경공_8부대공사" xfId="11821" xr:uid="{00000000-0005-0000-0000-000006170000}"/>
    <cellStyle name="_국수교수량_공안교수량_금포교수량(최종본)_유골소천(NO05+00.000)-2련암거(브라켓X)_접경지역개발(율포리3공구)" xfId="11822" xr:uid="{00000000-0005-0000-0000-000007170000}"/>
    <cellStyle name="_국수교수량_공안교수량_금포교수량(최종본)_유골소천(NO05+00.000)-2련암거(브라켓X)_접경지역개발(율포리3공구)_8부대공사" xfId="11823" xr:uid="{00000000-0005-0000-0000-000008170000}"/>
    <cellStyle name="_국수교수량_공안교수량_금포교수량(최종본)_적량마을" xfId="3088" xr:uid="{00000000-0005-0000-0000-000009170000}"/>
    <cellStyle name="_국수교수량_공안교수량_금포교수량(최종본)_적량마을 2" xfId="3089" xr:uid="{00000000-0005-0000-0000-00000A170000}"/>
    <cellStyle name="_국수교수량_공안교수량_금포교수량(최종본)_적량마을_8부대공사" xfId="11824" xr:uid="{00000000-0005-0000-0000-00000B170000}"/>
    <cellStyle name="_국수교수량_공안교수량_금포교수량(최종본)_적량마을_조경공" xfId="3090" xr:uid="{00000000-0005-0000-0000-00000C170000}"/>
    <cellStyle name="_국수교수량_공안교수량_금포교수량(최종본)_적량마을_조경공 2" xfId="3091" xr:uid="{00000000-0005-0000-0000-00000D170000}"/>
    <cellStyle name="_국수교수량_공안교수량_금포교수량(최종본)_적량마을_조경공_8부대공사" xfId="11825" xr:uid="{00000000-0005-0000-0000-00000E170000}"/>
    <cellStyle name="_국수교수량_공안교수량_금포교수량(최종본)_접경지역개발(율포리3공구)" xfId="11826" xr:uid="{00000000-0005-0000-0000-00000F170000}"/>
    <cellStyle name="_국수교수량_공안교수량_금포교수량(최종본)_접경지역개발(율포리3공구)_8부대공사" xfId="11827" xr:uid="{00000000-0005-0000-0000-000010170000}"/>
    <cellStyle name="_국수교수량_공안교수량_금포교수량_4백천천(원본)" xfId="11828" xr:uid="{00000000-0005-0000-0000-000011170000}"/>
    <cellStyle name="_국수교수량_공안교수량_금포교수량_4백천천(원본)_8부대공사" xfId="11829" xr:uid="{00000000-0005-0000-0000-000012170000}"/>
    <cellStyle name="_국수교수량_공안교수량_금포교수량_8부대공사" xfId="11830" xr:uid="{00000000-0005-0000-0000-000013170000}"/>
    <cellStyle name="_국수교수량_공안교수량_금포교수량_고봉15통(안골)(수량)" xfId="3092" xr:uid="{00000000-0005-0000-0000-000014170000}"/>
    <cellStyle name="_국수교수량_공안교수량_금포교수량_고봉15통(안골)(수량) 2" xfId="3093" xr:uid="{00000000-0005-0000-0000-000015170000}"/>
    <cellStyle name="_국수교수량_공안교수량_금포교수량_고봉15통(안골)(수량)_8부대공사" xfId="11831" xr:uid="{00000000-0005-0000-0000-000016170000}"/>
    <cellStyle name="_국수교수량_공안교수량_금포교수량_궁말천(NO15+40.000)-3련암거(브라켓O)" xfId="3094" xr:uid="{00000000-0005-0000-0000-000017170000}"/>
    <cellStyle name="_국수교수량_공안교수량_금포교수량_궁말천(NO15+40.000)-3련암거(브라켓O) 2" xfId="3095" xr:uid="{00000000-0005-0000-0000-000018170000}"/>
    <cellStyle name="_국수교수량_공안교수량_금포교수량_궁말천(NO15+40.000)-3련암거(브라켓O)_4백천천(원본)" xfId="11832" xr:uid="{00000000-0005-0000-0000-000019170000}"/>
    <cellStyle name="_국수교수량_공안교수량_금포교수량_궁말천(NO15+40.000)-3련암거(브라켓O)_4백천천(원본)_8부대공사" xfId="11833" xr:uid="{00000000-0005-0000-0000-00001A170000}"/>
    <cellStyle name="_국수교수량_공안교수량_금포교수량_궁말천(NO15+40.000)-3련암거(브라켓O)_8부대공사" xfId="11834" xr:uid="{00000000-0005-0000-0000-00001B170000}"/>
    <cellStyle name="_국수교수량_공안교수량_금포교수량_궁말천(NO15+40.000)-3련암거(브라켓O)_고봉15통(안골)(수량)" xfId="3096" xr:uid="{00000000-0005-0000-0000-00001C170000}"/>
    <cellStyle name="_국수교수량_공안교수량_금포교수량_궁말천(NO15+40.000)-3련암거(브라켓O)_고봉15통(안골)(수량) 2" xfId="3097" xr:uid="{00000000-0005-0000-0000-00001D170000}"/>
    <cellStyle name="_국수교수량_공안교수량_금포교수량_궁말천(NO15+40.000)-3련암거(브라켓O)_고봉15통(안골)(수량)_8부대공사" xfId="11835" xr:uid="{00000000-0005-0000-0000-00001E170000}"/>
    <cellStyle name="_국수교수량_공안교수량_금포교수량_궁말천(NO15+40.000)-3련암거(브라켓O)_적량마을" xfId="3098" xr:uid="{00000000-0005-0000-0000-00001F170000}"/>
    <cellStyle name="_국수교수량_공안교수량_금포교수량_궁말천(NO15+40.000)-3련암거(브라켓O)_적량마을 2" xfId="3099" xr:uid="{00000000-0005-0000-0000-000020170000}"/>
    <cellStyle name="_국수교수량_공안교수량_금포교수량_궁말천(NO15+40.000)-3련암거(브라켓O)_적량마을_8부대공사" xfId="11836" xr:uid="{00000000-0005-0000-0000-000021170000}"/>
    <cellStyle name="_국수교수량_공안교수량_금포교수량_궁말천(NO15+40.000)-3련암거(브라켓O)_적량마을_조경공" xfId="3100" xr:uid="{00000000-0005-0000-0000-000022170000}"/>
    <cellStyle name="_국수교수량_공안교수량_금포교수량_궁말천(NO15+40.000)-3련암거(브라켓O)_적량마을_조경공 2" xfId="3101" xr:uid="{00000000-0005-0000-0000-000023170000}"/>
    <cellStyle name="_국수교수량_공안교수량_금포교수량_궁말천(NO15+40.000)-3련암거(브라켓O)_적량마을_조경공_8부대공사" xfId="11837" xr:uid="{00000000-0005-0000-0000-000024170000}"/>
    <cellStyle name="_국수교수량_공안교수량_금포교수량_궁말천(NO15+40.000)-3련암거(브라켓O)_접경지역개발(율포리3공구)" xfId="11838" xr:uid="{00000000-0005-0000-0000-000025170000}"/>
    <cellStyle name="_국수교수량_공안교수량_금포교수량_궁말천(NO15+40.000)-3련암거(브라켓O)_접경지역개발(율포리3공구)_8부대공사" xfId="11839" xr:uid="{00000000-0005-0000-0000-000026170000}"/>
    <cellStyle name="_국수교수량_공안교수량_금포교수량_유골소천(NO05+00.000)-2련암거(브라켓X)" xfId="3102" xr:uid="{00000000-0005-0000-0000-000027170000}"/>
    <cellStyle name="_국수교수량_공안교수량_금포교수량_유골소천(NO05+00.000)-2련암거(브라켓X) 2" xfId="3103" xr:uid="{00000000-0005-0000-0000-000028170000}"/>
    <cellStyle name="_국수교수량_공안교수량_금포교수량_유골소천(NO05+00.000)-2련암거(브라켓X)_4백천천(원본)" xfId="11840" xr:uid="{00000000-0005-0000-0000-000029170000}"/>
    <cellStyle name="_국수교수량_공안교수량_금포교수량_유골소천(NO05+00.000)-2련암거(브라켓X)_4백천천(원본)_8부대공사" xfId="11841" xr:uid="{00000000-0005-0000-0000-00002A170000}"/>
    <cellStyle name="_국수교수량_공안교수량_금포교수량_유골소천(NO05+00.000)-2련암거(브라켓X)_8부대공사" xfId="11842" xr:uid="{00000000-0005-0000-0000-00002B170000}"/>
    <cellStyle name="_국수교수량_공안교수량_금포교수량_유골소천(NO05+00.000)-2련암거(브라켓X)_고봉15통(안골)(수량)" xfId="3104" xr:uid="{00000000-0005-0000-0000-00002C170000}"/>
    <cellStyle name="_국수교수량_공안교수량_금포교수량_유골소천(NO05+00.000)-2련암거(브라켓X)_고봉15통(안골)(수량) 2" xfId="3105" xr:uid="{00000000-0005-0000-0000-00002D170000}"/>
    <cellStyle name="_국수교수량_공안교수량_금포교수량_유골소천(NO05+00.000)-2련암거(브라켓X)_고봉15통(안골)(수량)_8부대공사" xfId="11843" xr:uid="{00000000-0005-0000-0000-00002E170000}"/>
    <cellStyle name="_국수교수량_공안교수량_금포교수량_유골소천(NO05+00.000)-2련암거(브라켓X)_적량마을" xfId="3106" xr:uid="{00000000-0005-0000-0000-00002F170000}"/>
    <cellStyle name="_국수교수량_공안교수량_금포교수량_유골소천(NO05+00.000)-2련암거(브라켓X)_적량마을 2" xfId="3107" xr:uid="{00000000-0005-0000-0000-000030170000}"/>
    <cellStyle name="_국수교수량_공안교수량_금포교수량_유골소천(NO05+00.000)-2련암거(브라켓X)_적량마을_8부대공사" xfId="11844" xr:uid="{00000000-0005-0000-0000-000031170000}"/>
    <cellStyle name="_국수교수량_공안교수량_금포교수량_유골소천(NO05+00.000)-2련암거(브라켓X)_적량마을_조경공" xfId="3108" xr:uid="{00000000-0005-0000-0000-000032170000}"/>
    <cellStyle name="_국수교수량_공안교수량_금포교수량_유골소천(NO05+00.000)-2련암거(브라켓X)_적량마을_조경공 2" xfId="3109" xr:uid="{00000000-0005-0000-0000-000033170000}"/>
    <cellStyle name="_국수교수량_공안교수량_금포교수량_유골소천(NO05+00.000)-2련암거(브라켓X)_적량마을_조경공_8부대공사" xfId="11845" xr:uid="{00000000-0005-0000-0000-000034170000}"/>
    <cellStyle name="_국수교수량_공안교수량_금포교수량_유골소천(NO05+00.000)-2련암거(브라켓X)_접경지역개발(율포리3공구)" xfId="11846" xr:uid="{00000000-0005-0000-0000-000035170000}"/>
    <cellStyle name="_국수교수량_공안교수량_금포교수량_유골소천(NO05+00.000)-2련암거(브라켓X)_접경지역개발(율포리3공구)_8부대공사" xfId="11847" xr:uid="{00000000-0005-0000-0000-000036170000}"/>
    <cellStyle name="_국수교수량_공안교수량_금포교수량_적량마을" xfId="3110" xr:uid="{00000000-0005-0000-0000-000037170000}"/>
    <cellStyle name="_국수교수량_공안교수량_금포교수량_적량마을 2" xfId="3111" xr:uid="{00000000-0005-0000-0000-000038170000}"/>
    <cellStyle name="_국수교수량_공안교수량_금포교수량_적량마을_8부대공사" xfId="11848" xr:uid="{00000000-0005-0000-0000-000039170000}"/>
    <cellStyle name="_국수교수량_공안교수량_금포교수량_적량마을_조경공" xfId="3112" xr:uid="{00000000-0005-0000-0000-00003A170000}"/>
    <cellStyle name="_국수교수량_공안교수량_금포교수량_적량마을_조경공 2" xfId="3113" xr:uid="{00000000-0005-0000-0000-00003B170000}"/>
    <cellStyle name="_국수교수량_공안교수량_금포교수량_적량마을_조경공_8부대공사" xfId="11849" xr:uid="{00000000-0005-0000-0000-00003C170000}"/>
    <cellStyle name="_국수교수량_공안교수량_금포교수량_접경지역개발(율포리3공구)" xfId="11850" xr:uid="{00000000-0005-0000-0000-00003D170000}"/>
    <cellStyle name="_국수교수량_공안교수량_금포교수량_접경지역개발(율포리3공구)_8부대공사" xfId="11851" xr:uid="{00000000-0005-0000-0000-00003E170000}"/>
    <cellStyle name="_국수교수량_공안교수량_유골소천(NO05+00.000)-2련암거(브라켓X)" xfId="3114" xr:uid="{00000000-0005-0000-0000-00003F170000}"/>
    <cellStyle name="_국수교수량_공안교수량_유골소천(NO05+00.000)-2련암거(브라켓X) 2" xfId="3115" xr:uid="{00000000-0005-0000-0000-000040170000}"/>
    <cellStyle name="_국수교수량_공안교수량_유골소천(NO05+00.000)-2련암거(브라켓X)_4백천천(원본)" xfId="11852" xr:uid="{00000000-0005-0000-0000-000041170000}"/>
    <cellStyle name="_국수교수량_공안교수량_유골소천(NO05+00.000)-2련암거(브라켓X)_4백천천(원본)_8부대공사" xfId="11853" xr:uid="{00000000-0005-0000-0000-000042170000}"/>
    <cellStyle name="_국수교수량_공안교수량_유골소천(NO05+00.000)-2련암거(브라켓X)_8부대공사" xfId="11854" xr:uid="{00000000-0005-0000-0000-000043170000}"/>
    <cellStyle name="_국수교수량_공안교수량_유골소천(NO05+00.000)-2련암거(브라켓X)_고봉15통(안골)(수량)" xfId="3116" xr:uid="{00000000-0005-0000-0000-000044170000}"/>
    <cellStyle name="_국수교수량_공안교수량_유골소천(NO05+00.000)-2련암거(브라켓X)_고봉15통(안골)(수량) 2" xfId="3117" xr:uid="{00000000-0005-0000-0000-000045170000}"/>
    <cellStyle name="_국수교수량_공안교수량_유골소천(NO05+00.000)-2련암거(브라켓X)_고봉15통(안골)(수량)_8부대공사" xfId="11855" xr:uid="{00000000-0005-0000-0000-000046170000}"/>
    <cellStyle name="_국수교수량_공안교수량_유골소천(NO05+00.000)-2련암거(브라켓X)_적량마을" xfId="3118" xr:uid="{00000000-0005-0000-0000-000047170000}"/>
    <cellStyle name="_국수교수량_공안교수량_유골소천(NO05+00.000)-2련암거(브라켓X)_적량마을 2" xfId="3119" xr:uid="{00000000-0005-0000-0000-000048170000}"/>
    <cellStyle name="_국수교수량_공안교수량_유골소천(NO05+00.000)-2련암거(브라켓X)_적량마을_8부대공사" xfId="11856" xr:uid="{00000000-0005-0000-0000-000049170000}"/>
    <cellStyle name="_국수교수량_공안교수량_유골소천(NO05+00.000)-2련암거(브라켓X)_적량마을_조경공" xfId="3120" xr:uid="{00000000-0005-0000-0000-00004A170000}"/>
    <cellStyle name="_국수교수량_공안교수량_유골소천(NO05+00.000)-2련암거(브라켓X)_적량마을_조경공 2" xfId="3121" xr:uid="{00000000-0005-0000-0000-00004B170000}"/>
    <cellStyle name="_국수교수량_공안교수량_유골소천(NO05+00.000)-2련암거(브라켓X)_적량마을_조경공_8부대공사" xfId="11857" xr:uid="{00000000-0005-0000-0000-00004C170000}"/>
    <cellStyle name="_국수교수량_공안교수량_유골소천(NO05+00.000)-2련암거(브라켓X)_접경지역개발(율포리3공구)" xfId="11858" xr:uid="{00000000-0005-0000-0000-00004D170000}"/>
    <cellStyle name="_국수교수량_공안교수량_유골소천(NO05+00.000)-2련암거(브라켓X)_접경지역개발(율포리3공구)_8부대공사" xfId="11859" xr:uid="{00000000-0005-0000-0000-00004E170000}"/>
    <cellStyle name="_국수교수량_공안교수량_적량마을" xfId="3122" xr:uid="{00000000-0005-0000-0000-00004F170000}"/>
    <cellStyle name="_국수교수량_공안교수량_적량마을 2" xfId="3123" xr:uid="{00000000-0005-0000-0000-000050170000}"/>
    <cellStyle name="_국수교수량_공안교수량_적량마을_8부대공사" xfId="11860" xr:uid="{00000000-0005-0000-0000-000051170000}"/>
    <cellStyle name="_국수교수량_공안교수량_적량마을_조경공" xfId="3124" xr:uid="{00000000-0005-0000-0000-000052170000}"/>
    <cellStyle name="_국수교수량_공안교수량_적량마을_조경공 2" xfId="3125" xr:uid="{00000000-0005-0000-0000-000053170000}"/>
    <cellStyle name="_국수교수량_공안교수량_적량마을_조경공_8부대공사" xfId="11861" xr:uid="{00000000-0005-0000-0000-000054170000}"/>
    <cellStyle name="_국수교수량_공안교수량_접경지역개발(율포리3공구)" xfId="11862" xr:uid="{00000000-0005-0000-0000-000055170000}"/>
    <cellStyle name="_국수교수량_공안교수량_접경지역개발(율포리3공구)_8부대공사" xfId="11863" xr:uid="{00000000-0005-0000-0000-000056170000}"/>
    <cellStyle name="_국수교수량_교대수량" xfId="3126" xr:uid="{00000000-0005-0000-0000-000057170000}"/>
    <cellStyle name="_국수교수량_교대수량 2" xfId="3127" xr:uid="{00000000-0005-0000-0000-000058170000}"/>
    <cellStyle name="_국수교수량_교대수량_4백천천(원본)" xfId="11864" xr:uid="{00000000-0005-0000-0000-000059170000}"/>
    <cellStyle name="_국수교수량_교대수량_4백천천(원본)_8부대공사" xfId="11865" xr:uid="{00000000-0005-0000-0000-00005A170000}"/>
    <cellStyle name="_국수교수량_교대수량_8부대공사" xfId="11866" xr:uid="{00000000-0005-0000-0000-00005B170000}"/>
    <cellStyle name="_국수교수량_교대수량_고봉15통(안골)(수량)" xfId="3128" xr:uid="{00000000-0005-0000-0000-00005C170000}"/>
    <cellStyle name="_국수교수량_교대수량_고봉15통(안골)(수량) 2" xfId="3129" xr:uid="{00000000-0005-0000-0000-00005D170000}"/>
    <cellStyle name="_국수교수량_교대수량_고봉15통(안골)(수량)_8부대공사" xfId="11867" xr:uid="{00000000-0005-0000-0000-00005E170000}"/>
    <cellStyle name="_국수교수량_교대수량_곤양1교수량" xfId="3130" xr:uid="{00000000-0005-0000-0000-00005F170000}"/>
    <cellStyle name="_국수교수량_교대수량_곤양1교수량 2" xfId="3131" xr:uid="{00000000-0005-0000-0000-000060170000}"/>
    <cellStyle name="_국수교수량_교대수량_곤양1교수량(최종본)" xfId="3132" xr:uid="{00000000-0005-0000-0000-000061170000}"/>
    <cellStyle name="_국수교수량_교대수량_곤양1교수량(최종본) 2" xfId="3133" xr:uid="{00000000-0005-0000-0000-000062170000}"/>
    <cellStyle name="_국수교수량_교대수량_곤양1교수량(최종본)_4백천천(원본)" xfId="11868" xr:uid="{00000000-0005-0000-0000-000063170000}"/>
    <cellStyle name="_국수교수량_교대수량_곤양1교수량(최종본)_4백천천(원본)_8부대공사" xfId="11869" xr:uid="{00000000-0005-0000-0000-000064170000}"/>
    <cellStyle name="_국수교수량_교대수량_곤양1교수량(최종본)_8부대공사" xfId="11870" xr:uid="{00000000-0005-0000-0000-000065170000}"/>
    <cellStyle name="_국수교수량_교대수량_곤양1교수량(최종본)_고봉15통(안골)(수량)" xfId="3134" xr:uid="{00000000-0005-0000-0000-000066170000}"/>
    <cellStyle name="_국수교수량_교대수량_곤양1교수량(최종본)_고봉15통(안골)(수량) 2" xfId="3135" xr:uid="{00000000-0005-0000-0000-000067170000}"/>
    <cellStyle name="_국수교수량_교대수량_곤양1교수량(최종본)_고봉15통(안골)(수량)_8부대공사" xfId="11871" xr:uid="{00000000-0005-0000-0000-000068170000}"/>
    <cellStyle name="_국수교수량_교대수량_곤양1교수량(최종본)_궁말천(NO15+40.000)-3련암거(브라켓O)" xfId="3136" xr:uid="{00000000-0005-0000-0000-000069170000}"/>
    <cellStyle name="_국수교수량_교대수량_곤양1교수량(최종본)_궁말천(NO15+40.000)-3련암거(브라켓O) 2" xfId="3137" xr:uid="{00000000-0005-0000-0000-00006A170000}"/>
    <cellStyle name="_국수교수량_교대수량_곤양1교수량(최종본)_궁말천(NO15+40.000)-3련암거(브라켓O)_4백천천(원본)" xfId="11872" xr:uid="{00000000-0005-0000-0000-00006B170000}"/>
    <cellStyle name="_국수교수량_교대수량_곤양1교수량(최종본)_궁말천(NO15+40.000)-3련암거(브라켓O)_4백천천(원본)_8부대공사" xfId="11873" xr:uid="{00000000-0005-0000-0000-00006C170000}"/>
    <cellStyle name="_국수교수량_교대수량_곤양1교수량(최종본)_궁말천(NO15+40.000)-3련암거(브라켓O)_8부대공사" xfId="11874" xr:uid="{00000000-0005-0000-0000-00006D170000}"/>
    <cellStyle name="_국수교수량_교대수량_곤양1교수량(최종본)_궁말천(NO15+40.000)-3련암거(브라켓O)_고봉15통(안골)(수량)" xfId="3138" xr:uid="{00000000-0005-0000-0000-00006E170000}"/>
    <cellStyle name="_국수교수량_교대수량_곤양1교수량(최종본)_궁말천(NO15+40.000)-3련암거(브라켓O)_고봉15통(안골)(수량) 2" xfId="3139" xr:uid="{00000000-0005-0000-0000-00006F170000}"/>
    <cellStyle name="_국수교수량_교대수량_곤양1교수량(최종본)_궁말천(NO15+40.000)-3련암거(브라켓O)_고봉15통(안골)(수량)_8부대공사" xfId="11875" xr:uid="{00000000-0005-0000-0000-000070170000}"/>
    <cellStyle name="_국수교수량_교대수량_곤양1교수량(최종본)_궁말천(NO15+40.000)-3련암거(브라켓O)_적량마을" xfId="3140" xr:uid="{00000000-0005-0000-0000-000071170000}"/>
    <cellStyle name="_국수교수량_교대수량_곤양1교수량(최종본)_궁말천(NO15+40.000)-3련암거(브라켓O)_적량마을 2" xfId="3141" xr:uid="{00000000-0005-0000-0000-000072170000}"/>
    <cellStyle name="_국수교수량_교대수량_곤양1교수량(최종본)_궁말천(NO15+40.000)-3련암거(브라켓O)_적량마을_8부대공사" xfId="11876" xr:uid="{00000000-0005-0000-0000-000073170000}"/>
    <cellStyle name="_국수교수량_교대수량_곤양1교수량(최종본)_궁말천(NO15+40.000)-3련암거(브라켓O)_적량마을_조경공" xfId="3142" xr:uid="{00000000-0005-0000-0000-000074170000}"/>
    <cellStyle name="_국수교수량_교대수량_곤양1교수량(최종본)_궁말천(NO15+40.000)-3련암거(브라켓O)_적량마을_조경공 2" xfId="3143" xr:uid="{00000000-0005-0000-0000-000075170000}"/>
    <cellStyle name="_국수교수량_교대수량_곤양1교수량(최종본)_궁말천(NO15+40.000)-3련암거(브라켓O)_적량마을_조경공_8부대공사" xfId="11877" xr:uid="{00000000-0005-0000-0000-000076170000}"/>
    <cellStyle name="_국수교수량_교대수량_곤양1교수량(최종본)_궁말천(NO15+40.000)-3련암거(브라켓O)_접경지역개발(율포리3공구)" xfId="11878" xr:uid="{00000000-0005-0000-0000-000077170000}"/>
    <cellStyle name="_국수교수량_교대수량_곤양1교수량(최종본)_궁말천(NO15+40.000)-3련암거(브라켓O)_접경지역개발(율포리3공구)_8부대공사" xfId="11879" xr:uid="{00000000-0005-0000-0000-000078170000}"/>
    <cellStyle name="_국수교수량_교대수량_곤양1교수량(최종본)_유골소천(NO05+00.000)-2련암거(브라켓X)" xfId="3144" xr:uid="{00000000-0005-0000-0000-000079170000}"/>
    <cellStyle name="_국수교수량_교대수량_곤양1교수량(최종본)_유골소천(NO05+00.000)-2련암거(브라켓X) 2" xfId="3145" xr:uid="{00000000-0005-0000-0000-00007A170000}"/>
    <cellStyle name="_국수교수량_교대수량_곤양1교수량(최종본)_유골소천(NO05+00.000)-2련암거(브라켓X)_4백천천(원본)" xfId="11880" xr:uid="{00000000-0005-0000-0000-00007B170000}"/>
    <cellStyle name="_국수교수량_교대수량_곤양1교수량(최종본)_유골소천(NO05+00.000)-2련암거(브라켓X)_4백천천(원본)_8부대공사" xfId="11881" xr:uid="{00000000-0005-0000-0000-00007C170000}"/>
    <cellStyle name="_국수교수량_교대수량_곤양1교수량(최종본)_유골소천(NO05+00.000)-2련암거(브라켓X)_8부대공사" xfId="11882" xr:uid="{00000000-0005-0000-0000-00007D170000}"/>
    <cellStyle name="_국수교수량_교대수량_곤양1교수량(최종본)_유골소천(NO05+00.000)-2련암거(브라켓X)_고봉15통(안골)(수량)" xfId="3146" xr:uid="{00000000-0005-0000-0000-00007E170000}"/>
    <cellStyle name="_국수교수량_교대수량_곤양1교수량(최종본)_유골소천(NO05+00.000)-2련암거(브라켓X)_고봉15통(안골)(수량) 2" xfId="3147" xr:uid="{00000000-0005-0000-0000-00007F170000}"/>
    <cellStyle name="_국수교수량_교대수량_곤양1교수량(최종본)_유골소천(NO05+00.000)-2련암거(브라켓X)_고봉15통(안골)(수량)_8부대공사" xfId="11883" xr:uid="{00000000-0005-0000-0000-000080170000}"/>
    <cellStyle name="_국수교수량_교대수량_곤양1교수량(최종본)_유골소천(NO05+00.000)-2련암거(브라켓X)_적량마을" xfId="3148" xr:uid="{00000000-0005-0000-0000-000081170000}"/>
    <cellStyle name="_국수교수량_교대수량_곤양1교수량(최종본)_유골소천(NO05+00.000)-2련암거(브라켓X)_적량마을 2" xfId="3149" xr:uid="{00000000-0005-0000-0000-000082170000}"/>
    <cellStyle name="_국수교수량_교대수량_곤양1교수량(최종본)_유골소천(NO05+00.000)-2련암거(브라켓X)_적량마을_8부대공사" xfId="11884" xr:uid="{00000000-0005-0000-0000-000083170000}"/>
    <cellStyle name="_국수교수량_교대수량_곤양1교수량(최종본)_유골소천(NO05+00.000)-2련암거(브라켓X)_적량마을_조경공" xfId="3150" xr:uid="{00000000-0005-0000-0000-000084170000}"/>
    <cellStyle name="_국수교수량_교대수량_곤양1교수량(최종본)_유골소천(NO05+00.000)-2련암거(브라켓X)_적량마을_조경공 2" xfId="3151" xr:uid="{00000000-0005-0000-0000-000085170000}"/>
    <cellStyle name="_국수교수량_교대수량_곤양1교수량(최종본)_유골소천(NO05+00.000)-2련암거(브라켓X)_적량마을_조경공_8부대공사" xfId="11885" xr:uid="{00000000-0005-0000-0000-000086170000}"/>
    <cellStyle name="_국수교수량_교대수량_곤양1교수량(최종본)_유골소천(NO05+00.000)-2련암거(브라켓X)_접경지역개발(율포리3공구)" xfId="11886" xr:uid="{00000000-0005-0000-0000-000087170000}"/>
    <cellStyle name="_국수교수량_교대수량_곤양1교수량(최종본)_유골소천(NO05+00.000)-2련암거(브라켓X)_접경지역개발(율포리3공구)_8부대공사" xfId="11887" xr:uid="{00000000-0005-0000-0000-000088170000}"/>
    <cellStyle name="_국수교수량_교대수량_곤양1교수량(최종본)_적량마을" xfId="3152" xr:uid="{00000000-0005-0000-0000-000089170000}"/>
    <cellStyle name="_국수교수량_교대수량_곤양1교수량(최종본)_적량마을 2" xfId="3153" xr:uid="{00000000-0005-0000-0000-00008A170000}"/>
    <cellStyle name="_국수교수량_교대수량_곤양1교수량(최종본)_적량마을_8부대공사" xfId="11888" xr:uid="{00000000-0005-0000-0000-00008B170000}"/>
    <cellStyle name="_국수교수량_교대수량_곤양1교수량(최종본)_적량마을_조경공" xfId="3154" xr:uid="{00000000-0005-0000-0000-00008C170000}"/>
    <cellStyle name="_국수교수량_교대수량_곤양1교수량(최종본)_적량마을_조경공 2" xfId="3155" xr:uid="{00000000-0005-0000-0000-00008D170000}"/>
    <cellStyle name="_국수교수량_교대수량_곤양1교수량(최종본)_적량마을_조경공_8부대공사" xfId="11889" xr:uid="{00000000-0005-0000-0000-00008E170000}"/>
    <cellStyle name="_국수교수량_교대수량_곤양1교수량(최종본)_접경지역개발(율포리3공구)" xfId="11890" xr:uid="{00000000-0005-0000-0000-00008F170000}"/>
    <cellStyle name="_국수교수량_교대수량_곤양1교수량(최종본)_접경지역개발(율포리3공구)_8부대공사" xfId="11891" xr:uid="{00000000-0005-0000-0000-000090170000}"/>
    <cellStyle name="_국수교수량_교대수량_곤양1교수량_4백천천(원본)" xfId="11892" xr:uid="{00000000-0005-0000-0000-000091170000}"/>
    <cellStyle name="_국수교수량_교대수량_곤양1교수량_4백천천(원본)_8부대공사" xfId="11893" xr:uid="{00000000-0005-0000-0000-000092170000}"/>
    <cellStyle name="_국수교수량_교대수량_곤양1교수량_8부대공사" xfId="11894" xr:uid="{00000000-0005-0000-0000-000093170000}"/>
    <cellStyle name="_국수교수량_교대수량_곤양1교수량_고봉15통(안골)(수량)" xfId="3156" xr:uid="{00000000-0005-0000-0000-000094170000}"/>
    <cellStyle name="_국수교수량_교대수량_곤양1교수량_고봉15통(안골)(수량) 2" xfId="3157" xr:uid="{00000000-0005-0000-0000-000095170000}"/>
    <cellStyle name="_국수교수량_교대수량_곤양1교수량_고봉15통(안골)(수량)_8부대공사" xfId="11895" xr:uid="{00000000-0005-0000-0000-000096170000}"/>
    <cellStyle name="_국수교수량_교대수량_곤양1교수량_궁말천(NO15+40.000)-3련암거(브라켓O)" xfId="3158" xr:uid="{00000000-0005-0000-0000-000097170000}"/>
    <cellStyle name="_국수교수량_교대수량_곤양1교수량_궁말천(NO15+40.000)-3련암거(브라켓O) 2" xfId="3159" xr:uid="{00000000-0005-0000-0000-000098170000}"/>
    <cellStyle name="_국수교수량_교대수량_곤양1교수량_궁말천(NO15+40.000)-3련암거(브라켓O)_4백천천(원본)" xfId="11896" xr:uid="{00000000-0005-0000-0000-000099170000}"/>
    <cellStyle name="_국수교수량_교대수량_곤양1교수량_궁말천(NO15+40.000)-3련암거(브라켓O)_4백천천(원본)_8부대공사" xfId="11897" xr:uid="{00000000-0005-0000-0000-00009A170000}"/>
    <cellStyle name="_국수교수량_교대수량_곤양1교수량_궁말천(NO15+40.000)-3련암거(브라켓O)_8부대공사" xfId="11898" xr:uid="{00000000-0005-0000-0000-00009B170000}"/>
    <cellStyle name="_국수교수량_교대수량_곤양1교수량_궁말천(NO15+40.000)-3련암거(브라켓O)_고봉15통(안골)(수량)" xfId="3160" xr:uid="{00000000-0005-0000-0000-00009C170000}"/>
    <cellStyle name="_국수교수량_교대수량_곤양1교수량_궁말천(NO15+40.000)-3련암거(브라켓O)_고봉15통(안골)(수량) 2" xfId="3161" xr:uid="{00000000-0005-0000-0000-00009D170000}"/>
    <cellStyle name="_국수교수량_교대수량_곤양1교수량_궁말천(NO15+40.000)-3련암거(브라켓O)_고봉15통(안골)(수량)_8부대공사" xfId="11899" xr:uid="{00000000-0005-0000-0000-00009E170000}"/>
    <cellStyle name="_국수교수량_교대수량_곤양1교수량_궁말천(NO15+40.000)-3련암거(브라켓O)_적량마을" xfId="3162" xr:uid="{00000000-0005-0000-0000-00009F170000}"/>
    <cellStyle name="_국수교수량_교대수량_곤양1교수량_궁말천(NO15+40.000)-3련암거(브라켓O)_적량마을 2" xfId="3163" xr:uid="{00000000-0005-0000-0000-0000A0170000}"/>
    <cellStyle name="_국수교수량_교대수량_곤양1교수량_궁말천(NO15+40.000)-3련암거(브라켓O)_적량마을_8부대공사" xfId="11900" xr:uid="{00000000-0005-0000-0000-0000A1170000}"/>
    <cellStyle name="_국수교수량_교대수량_곤양1교수량_궁말천(NO15+40.000)-3련암거(브라켓O)_적량마을_조경공" xfId="3164" xr:uid="{00000000-0005-0000-0000-0000A2170000}"/>
    <cellStyle name="_국수교수량_교대수량_곤양1교수량_궁말천(NO15+40.000)-3련암거(브라켓O)_적량마을_조경공 2" xfId="3165" xr:uid="{00000000-0005-0000-0000-0000A3170000}"/>
    <cellStyle name="_국수교수량_교대수량_곤양1교수량_궁말천(NO15+40.000)-3련암거(브라켓O)_적량마을_조경공_8부대공사" xfId="11901" xr:uid="{00000000-0005-0000-0000-0000A4170000}"/>
    <cellStyle name="_국수교수량_교대수량_곤양1교수량_궁말천(NO15+40.000)-3련암거(브라켓O)_접경지역개발(율포리3공구)" xfId="11902" xr:uid="{00000000-0005-0000-0000-0000A5170000}"/>
    <cellStyle name="_국수교수량_교대수량_곤양1교수량_궁말천(NO15+40.000)-3련암거(브라켓O)_접경지역개발(율포리3공구)_8부대공사" xfId="11903" xr:uid="{00000000-0005-0000-0000-0000A6170000}"/>
    <cellStyle name="_국수교수량_교대수량_곤양1교수량_유골소천(NO05+00.000)-2련암거(브라켓X)" xfId="3166" xr:uid="{00000000-0005-0000-0000-0000A7170000}"/>
    <cellStyle name="_국수교수량_교대수량_곤양1교수량_유골소천(NO05+00.000)-2련암거(브라켓X) 2" xfId="3167" xr:uid="{00000000-0005-0000-0000-0000A8170000}"/>
    <cellStyle name="_국수교수량_교대수량_곤양1교수량_유골소천(NO05+00.000)-2련암거(브라켓X)_4백천천(원본)" xfId="11904" xr:uid="{00000000-0005-0000-0000-0000A9170000}"/>
    <cellStyle name="_국수교수량_교대수량_곤양1교수량_유골소천(NO05+00.000)-2련암거(브라켓X)_4백천천(원본)_8부대공사" xfId="11905" xr:uid="{00000000-0005-0000-0000-0000AA170000}"/>
    <cellStyle name="_국수교수량_교대수량_곤양1교수량_유골소천(NO05+00.000)-2련암거(브라켓X)_8부대공사" xfId="11906" xr:uid="{00000000-0005-0000-0000-0000AB170000}"/>
    <cellStyle name="_국수교수량_교대수량_곤양1교수량_유골소천(NO05+00.000)-2련암거(브라켓X)_고봉15통(안골)(수량)" xfId="3168" xr:uid="{00000000-0005-0000-0000-0000AC170000}"/>
    <cellStyle name="_국수교수량_교대수량_곤양1교수량_유골소천(NO05+00.000)-2련암거(브라켓X)_고봉15통(안골)(수량) 2" xfId="3169" xr:uid="{00000000-0005-0000-0000-0000AD170000}"/>
    <cellStyle name="_국수교수량_교대수량_곤양1교수량_유골소천(NO05+00.000)-2련암거(브라켓X)_고봉15통(안골)(수량)_8부대공사" xfId="11907" xr:uid="{00000000-0005-0000-0000-0000AE170000}"/>
    <cellStyle name="_국수교수량_교대수량_곤양1교수량_유골소천(NO05+00.000)-2련암거(브라켓X)_적량마을" xfId="3170" xr:uid="{00000000-0005-0000-0000-0000AF170000}"/>
    <cellStyle name="_국수교수량_교대수량_곤양1교수량_유골소천(NO05+00.000)-2련암거(브라켓X)_적량마을 2" xfId="3171" xr:uid="{00000000-0005-0000-0000-0000B0170000}"/>
    <cellStyle name="_국수교수량_교대수량_곤양1교수량_유골소천(NO05+00.000)-2련암거(브라켓X)_적량마을_8부대공사" xfId="11908" xr:uid="{00000000-0005-0000-0000-0000B1170000}"/>
    <cellStyle name="_국수교수량_교대수량_곤양1교수량_유골소천(NO05+00.000)-2련암거(브라켓X)_적량마을_조경공" xfId="3172" xr:uid="{00000000-0005-0000-0000-0000B2170000}"/>
    <cellStyle name="_국수교수량_교대수량_곤양1교수량_유골소천(NO05+00.000)-2련암거(브라켓X)_적량마을_조경공 2" xfId="3173" xr:uid="{00000000-0005-0000-0000-0000B3170000}"/>
    <cellStyle name="_국수교수량_교대수량_곤양1교수량_유골소천(NO05+00.000)-2련암거(브라켓X)_적량마을_조경공_8부대공사" xfId="11909" xr:uid="{00000000-0005-0000-0000-0000B4170000}"/>
    <cellStyle name="_국수교수량_교대수량_곤양1교수량_유골소천(NO05+00.000)-2련암거(브라켓X)_접경지역개발(율포리3공구)" xfId="11910" xr:uid="{00000000-0005-0000-0000-0000B5170000}"/>
    <cellStyle name="_국수교수량_교대수량_곤양1교수량_유골소천(NO05+00.000)-2련암거(브라켓X)_접경지역개발(율포리3공구)_8부대공사" xfId="11911" xr:uid="{00000000-0005-0000-0000-0000B6170000}"/>
    <cellStyle name="_국수교수량_교대수량_곤양1교수량_적량마을" xfId="3174" xr:uid="{00000000-0005-0000-0000-0000B7170000}"/>
    <cellStyle name="_국수교수량_교대수량_곤양1교수량_적량마을 2" xfId="3175" xr:uid="{00000000-0005-0000-0000-0000B8170000}"/>
    <cellStyle name="_국수교수량_교대수량_곤양1교수량_적량마을_8부대공사" xfId="11912" xr:uid="{00000000-0005-0000-0000-0000B9170000}"/>
    <cellStyle name="_국수교수량_교대수량_곤양1교수량_적량마을_조경공" xfId="3176" xr:uid="{00000000-0005-0000-0000-0000BA170000}"/>
    <cellStyle name="_국수교수량_교대수량_곤양1교수량_적량마을_조경공 2" xfId="3177" xr:uid="{00000000-0005-0000-0000-0000BB170000}"/>
    <cellStyle name="_국수교수량_교대수량_곤양1교수량_적량마을_조경공_8부대공사" xfId="11913" xr:uid="{00000000-0005-0000-0000-0000BC170000}"/>
    <cellStyle name="_국수교수량_교대수량_곤양1교수량_접경지역개발(율포리3공구)" xfId="11914" xr:uid="{00000000-0005-0000-0000-0000BD170000}"/>
    <cellStyle name="_국수교수량_교대수량_곤양1교수량_접경지역개발(율포리3공구)_8부대공사" xfId="11915" xr:uid="{00000000-0005-0000-0000-0000BE170000}"/>
    <cellStyle name="_국수교수량_교대수량_궁말천(NO15+40.000)-3련암거(브라켓O)" xfId="3178" xr:uid="{00000000-0005-0000-0000-0000BF170000}"/>
    <cellStyle name="_국수교수량_교대수량_궁말천(NO15+40.000)-3련암거(브라켓O) 2" xfId="3179" xr:uid="{00000000-0005-0000-0000-0000C0170000}"/>
    <cellStyle name="_국수교수량_교대수량_궁말천(NO15+40.000)-3련암거(브라켓O)_4백천천(원본)" xfId="11916" xr:uid="{00000000-0005-0000-0000-0000C1170000}"/>
    <cellStyle name="_국수교수량_교대수량_궁말천(NO15+40.000)-3련암거(브라켓O)_4백천천(원본)_8부대공사" xfId="11917" xr:uid="{00000000-0005-0000-0000-0000C2170000}"/>
    <cellStyle name="_국수교수량_교대수량_궁말천(NO15+40.000)-3련암거(브라켓O)_8부대공사" xfId="11918" xr:uid="{00000000-0005-0000-0000-0000C3170000}"/>
    <cellStyle name="_국수교수량_교대수량_궁말천(NO15+40.000)-3련암거(브라켓O)_고봉15통(안골)(수량)" xfId="3180" xr:uid="{00000000-0005-0000-0000-0000C4170000}"/>
    <cellStyle name="_국수교수량_교대수량_궁말천(NO15+40.000)-3련암거(브라켓O)_고봉15통(안골)(수량) 2" xfId="3181" xr:uid="{00000000-0005-0000-0000-0000C5170000}"/>
    <cellStyle name="_국수교수량_교대수량_궁말천(NO15+40.000)-3련암거(브라켓O)_고봉15통(안골)(수량)_8부대공사" xfId="11919" xr:uid="{00000000-0005-0000-0000-0000C6170000}"/>
    <cellStyle name="_국수교수량_교대수량_궁말천(NO15+40.000)-3련암거(브라켓O)_적량마을" xfId="3182" xr:uid="{00000000-0005-0000-0000-0000C7170000}"/>
    <cellStyle name="_국수교수량_교대수량_궁말천(NO15+40.000)-3련암거(브라켓O)_적량마을 2" xfId="3183" xr:uid="{00000000-0005-0000-0000-0000C8170000}"/>
    <cellStyle name="_국수교수량_교대수량_궁말천(NO15+40.000)-3련암거(브라켓O)_적량마을_8부대공사" xfId="11920" xr:uid="{00000000-0005-0000-0000-0000C9170000}"/>
    <cellStyle name="_국수교수량_교대수량_궁말천(NO15+40.000)-3련암거(브라켓O)_적량마을_조경공" xfId="3184" xr:uid="{00000000-0005-0000-0000-0000CA170000}"/>
    <cellStyle name="_국수교수량_교대수량_궁말천(NO15+40.000)-3련암거(브라켓O)_적량마을_조경공 2" xfId="3185" xr:uid="{00000000-0005-0000-0000-0000CB170000}"/>
    <cellStyle name="_국수교수량_교대수량_궁말천(NO15+40.000)-3련암거(브라켓O)_적량마을_조경공_8부대공사" xfId="11921" xr:uid="{00000000-0005-0000-0000-0000CC170000}"/>
    <cellStyle name="_국수교수량_교대수량_궁말천(NO15+40.000)-3련암거(브라켓O)_접경지역개발(율포리3공구)" xfId="11922" xr:uid="{00000000-0005-0000-0000-0000CD170000}"/>
    <cellStyle name="_국수교수량_교대수량_궁말천(NO15+40.000)-3련암거(브라켓O)_접경지역개발(율포리3공구)_8부대공사" xfId="11923" xr:uid="{00000000-0005-0000-0000-0000CE170000}"/>
    <cellStyle name="_국수교수량_교대수량_금포교수량" xfId="3186" xr:uid="{00000000-0005-0000-0000-0000CF170000}"/>
    <cellStyle name="_국수교수량_교대수량_금포교수량 2" xfId="3187" xr:uid="{00000000-0005-0000-0000-0000D0170000}"/>
    <cellStyle name="_국수교수량_교대수량_금포교수량(최종본)" xfId="3188" xr:uid="{00000000-0005-0000-0000-0000D1170000}"/>
    <cellStyle name="_국수교수량_교대수량_금포교수량(최종본) 2" xfId="3189" xr:uid="{00000000-0005-0000-0000-0000D2170000}"/>
    <cellStyle name="_국수교수량_교대수량_금포교수량(최종본)_4백천천(원본)" xfId="11924" xr:uid="{00000000-0005-0000-0000-0000D3170000}"/>
    <cellStyle name="_국수교수량_교대수량_금포교수량(최종본)_4백천천(원본)_8부대공사" xfId="11925" xr:uid="{00000000-0005-0000-0000-0000D4170000}"/>
    <cellStyle name="_국수교수량_교대수량_금포교수량(최종본)_8부대공사" xfId="11926" xr:uid="{00000000-0005-0000-0000-0000D5170000}"/>
    <cellStyle name="_국수교수량_교대수량_금포교수량(최종본)_고봉15통(안골)(수량)" xfId="3190" xr:uid="{00000000-0005-0000-0000-0000D6170000}"/>
    <cellStyle name="_국수교수량_교대수량_금포교수량(최종본)_고봉15통(안골)(수량) 2" xfId="3191" xr:uid="{00000000-0005-0000-0000-0000D7170000}"/>
    <cellStyle name="_국수교수량_교대수량_금포교수량(최종본)_고봉15통(안골)(수량)_8부대공사" xfId="11927" xr:uid="{00000000-0005-0000-0000-0000D8170000}"/>
    <cellStyle name="_국수교수량_교대수량_금포교수량(최종본)_궁말천(NO15+40.000)-3련암거(브라켓O)" xfId="3192" xr:uid="{00000000-0005-0000-0000-0000D9170000}"/>
    <cellStyle name="_국수교수량_교대수량_금포교수량(최종본)_궁말천(NO15+40.000)-3련암거(브라켓O) 2" xfId="3193" xr:uid="{00000000-0005-0000-0000-0000DA170000}"/>
    <cellStyle name="_국수교수량_교대수량_금포교수량(최종본)_궁말천(NO15+40.000)-3련암거(브라켓O)_4백천천(원본)" xfId="11928" xr:uid="{00000000-0005-0000-0000-0000DB170000}"/>
    <cellStyle name="_국수교수량_교대수량_금포교수량(최종본)_궁말천(NO15+40.000)-3련암거(브라켓O)_4백천천(원본)_8부대공사" xfId="11929" xr:uid="{00000000-0005-0000-0000-0000DC170000}"/>
    <cellStyle name="_국수교수량_교대수량_금포교수량(최종본)_궁말천(NO15+40.000)-3련암거(브라켓O)_8부대공사" xfId="11930" xr:uid="{00000000-0005-0000-0000-0000DD170000}"/>
    <cellStyle name="_국수교수량_교대수량_금포교수량(최종본)_궁말천(NO15+40.000)-3련암거(브라켓O)_고봉15통(안골)(수량)" xfId="3194" xr:uid="{00000000-0005-0000-0000-0000DE170000}"/>
    <cellStyle name="_국수교수량_교대수량_금포교수량(최종본)_궁말천(NO15+40.000)-3련암거(브라켓O)_고봉15통(안골)(수량) 2" xfId="3195" xr:uid="{00000000-0005-0000-0000-0000DF170000}"/>
    <cellStyle name="_국수교수량_교대수량_금포교수량(최종본)_궁말천(NO15+40.000)-3련암거(브라켓O)_고봉15통(안골)(수량)_8부대공사" xfId="11931" xr:uid="{00000000-0005-0000-0000-0000E0170000}"/>
    <cellStyle name="_국수교수량_교대수량_금포교수량(최종본)_궁말천(NO15+40.000)-3련암거(브라켓O)_적량마을" xfId="3196" xr:uid="{00000000-0005-0000-0000-0000E1170000}"/>
    <cellStyle name="_국수교수량_교대수량_금포교수량(최종본)_궁말천(NO15+40.000)-3련암거(브라켓O)_적량마을 2" xfId="3197" xr:uid="{00000000-0005-0000-0000-0000E2170000}"/>
    <cellStyle name="_국수교수량_교대수량_금포교수량(최종본)_궁말천(NO15+40.000)-3련암거(브라켓O)_적량마을_8부대공사" xfId="11932" xr:uid="{00000000-0005-0000-0000-0000E3170000}"/>
    <cellStyle name="_국수교수량_교대수량_금포교수량(최종본)_궁말천(NO15+40.000)-3련암거(브라켓O)_적량마을_조경공" xfId="3198" xr:uid="{00000000-0005-0000-0000-0000E4170000}"/>
    <cellStyle name="_국수교수량_교대수량_금포교수량(최종본)_궁말천(NO15+40.000)-3련암거(브라켓O)_적량마을_조경공 2" xfId="3199" xr:uid="{00000000-0005-0000-0000-0000E5170000}"/>
    <cellStyle name="_국수교수량_교대수량_금포교수량(최종본)_궁말천(NO15+40.000)-3련암거(브라켓O)_적량마을_조경공_8부대공사" xfId="11933" xr:uid="{00000000-0005-0000-0000-0000E6170000}"/>
    <cellStyle name="_국수교수량_교대수량_금포교수량(최종본)_궁말천(NO15+40.000)-3련암거(브라켓O)_접경지역개발(율포리3공구)" xfId="11934" xr:uid="{00000000-0005-0000-0000-0000E7170000}"/>
    <cellStyle name="_국수교수량_교대수량_금포교수량(최종본)_궁말천(NO15+40.000)-3련암거(브라켓O)_접경지역개발(율포리3공구)_8부대공사" xfId="11935" xr:uid="{00000000-0005-0000-0000-0000E8170000}"/>
    <cellStyle name="_국수교수량_교대수량_금포교수량(최종본)_유골소천(NO05+00.000)-2련암거(브라켓X)" xfId="3200" xr:uid="{00000000-0005-0000-0000-0000E9170000}"/>
    <cellStyle name="_국수교수량_교대수량_금포교수량(최종본)_유골소천(NO05+00.000)-2련암거(브라켓X) 2" xfId="3201" xr:uid="{00000000-0005-0000-0000-0000EA170000}"/>
    <cellStyle name="_국수교수량_교대수량_금포교수량(최종본)_유골소천(NO05+00.000)-2련암거(브라켓X)_4백천천(원본)" xfId="11936" xr:uid="{00000000-0005-0000-0000-0000EB170000}"/>
    <cellStyle name="_국수교수량_교대수량_금포교수량(최종본)_유골소천(NO05+00.000)-2련암거(브라켓X)_4백천천(원본)_8부대공사" xfId="11937" xr:uid="{00000000-0005-0000-0000-0000EC170000}"/>
    <cellStyle name="_국수교수량_교대수량_금포교수량(최종본)_유골소천(NO05+00.000)-2련암거(브라켓X)_8부대공사" xfId="11938" xr:uid="{00000000-0005-0000-0000-0000ED170000}"/>
    <cellStyle name="_국수교수량_교대수량_금포교수량(최종본)_유골소천(NO05+00.000)-2련암거(브라켓X)_고봉15통(안골)(수량)" xfId="3202" xr:uid="{00000000-0005-0000-0000-0000EE170000}"/>
    <cellStyle name="_국수교수량_교대수량_금포교수량(최종본)_유골소천(NO05+00.000)-2련암거(브라켓X)_고봉15통(안골)(수량) 2" xfId="3203" xr:uid="{00000000-0005-0000-0000-0000EF170000}"/>
    <cellStyle name="_국수교수량_교대수량_금포교수량(최종본)_유골소천(NO05+00.000)-2련암거(브라켓X)_고봉15통(안골)(수량)_8부대공사" xfId="11939" xr:uid="{00000000-0005-0000-0000-0000F0170000}"/>
    <cellStyle name="_국수교수량_교대수량_금포교수량(최종본)_유골소천(NO05+00.000)-2련암거(브라켓X)_적량마을" xfId="3204" xr:uid="{00000000-0005-0000-0000-0000F1170000}"/>
    <cellStyle name="_국수교수량_교대수량_금포교수량(최종본)_유골소천(NO05+00.000)-2련암거(브라켓X)_적량마을 2" xfId="3205" xr:uid="{00000000-0005-0000-0000-0000F2170000}"/>
    <cellStyle name="_국수교수량_교대수량_금포교수량(최종본)_유골소천(NO05+00.000)-2련암거(브라켓X)_적량마을_8부대공사" xfId="11940" xr:uid="{00000000-0005-0000-0000-0000F3170000}"/>
    <cellStyle name="_국수교수량_교대수량_금포교수량(최종본)_유골소천(NO05+00.000)-2련암거(브라켓X)_적량마을_조경공" xfId="3206" xr:uid="{00000000-0005-0000-0000-0000F4170000}"/>
    <cellStyle name="_국수교수량_교대수량_금포교수량(최종본)_유골소천(NO05+00.000)-2련암거(브라켓X)_적량마을_조경공 2" xfId="3207" xr:uid="{00000000-0005-0000-0000-0000F5170000}"/>
    <cellStyle name="_국수교수량_교대수량_금포교수량(최종본)_유골소천(NO05+00.000)-2련암거(브라켓X)_적량마을_조경공_8부대공사" xfId="11941" xr:uid="{00000000-0005-0000-0000-0000F6170000}"/>
    <cellStyle name="_국수교수량_교대수량_금포교수량(최종본)_유골소천(NO05+00.000)-2련암거(브라켓X)_접경지역개발(율포리3공구)" xfId="11942" xr:uid="{00000000-0005-0000-0000-0000F7170000}"/>
    <cellStyle name="_국수교수량_교대수량_금포교수량(최종본)_유골소천(NO05+00.000)-2련암거(브라켓X)_접경지역개발(율포리3공구)_8부대공사" xfId="11943" xr:uid="{00000000-0005-0000-0000-0000F8170000}"/>
    <cellStyle name="_국수교수량_교대수량_금포교수량(최종본)_적량마을" xfId="3208" xr:uid="{00000000-0005-0000-0000-0000F9170000}"/>
    <cellStyle name="_국수교수량_교대수량_금포교수량(최종본)_적량마을 2" xfId="3209" xr:uid="{00000000-0005-0000-0000-0000FA170000}"/>
    <cellStyle name="_국수교수량_교대수량_금포교수량(최종본)_적량마을_8부대공사" xfId="11944" xr:uid="{00000000-0005-0000-0000-0000FB170000}"/>
    <cellStyle name="_국수교수량_교대수량_금포교수량(최종본)_적량마을_조경공" xfId="3210" xr:uid="{00000000-0005-0000-0000-0000FC170000}"/>
    <cellStyle name="_국수교수량_교대수량_금포교수량(최종본)_적량마을_조경공 2" xfId="3211" xr:uid="{00000000-0005-0000-0000-0000FD170000}"/>
    <cellStyle name="_국수교수량_교대수량_금포교수량(최종본)_적량마을_조경공_8부대공사" xfId="11945" xr:uid="{00000000-0005-0000-0000-0000FE170000}"/>
    <cellStyle name="_국수교수량_교대수량_금포교수량(최종본)_접경지역개발(율포리3공구)" xfId="11946" xr:uid="{00000000-0005-0000-0000-0000FF170000}"/>
    <cellStyle name="_국수교수량_교대수량_금포교수량(최종본)_접경지역개발(율포리3공구)_8부대공사" xfId="11947" xr:uid="{00000000-0005-0000-0000-000000180000}"/>
    <cellStyle name="_국수교수량_교대수량_금포교수량_4백천천(원본)" xfId="11948" xr:uid="{00000000-0005-0000-0000-000001180000}"/>
    <cellStyle name="_국수교수량_교대수량_금포교수량_4백천천(원본)_8부대공사" xfId="11949" xr:uid="{00000000-0005-0000-0000-000002180000}"/>
    <cellStyle name="_국수교수량_교대수량_금포교수량_8부대공사" xfId="11950" xr:uid="{00000000-0005-0000-0000-000003180000}"/>
    <cellStyle name="_국수교수량_교대수량_금포교수량_고봉15통(안골)(수량)" xfId="3212" xr:uid="{00000000-0005-0000-0000-000004180000}"/>
    <cellStyle name="_국수교수량_교대수량_금포교수량_고봉15통(안골)(수량) 2" xfId="3213" xr:uid="{00000000-0005-0000-0000-000005180000}"/>
    <cellStyle name="_국수교수량_교대수량_금포교수량_고봉15통(안골)(수량)_8부대공사" xfId="11951" xr:uid="{00000000-0005-0000-0000-000006180000}"/>
    <cellStyle name="_국수교수량_교대수량_금포교수량_궁말천(NO15+40.000)-3련암거(브라켓O)" xfId="3214" xr:uid="{00000000-0005-0000-0000-000007180000}"/>
    <cellStyle name="_국수교수량_교대수량_금포교수량_궁말천(NO15+40.000)-3련암거(브라켓O) 2" xfId="3215" xr:uid="{00000000-0005-0000-0000-000008180000}"/>
    <cellStyle name="_국수교수량_교대수량_금포교수량_궁말천(NO15+40.000)-3련암거(브라켓O)_4백천천(원본)" xfId="11952" xr:uid="{00000000-0005-0000-0000-000009180000}"/>
    <cellStyle name="_국수교수량_교대수량_금포교수량_궁말천(NO15+40.000)-3련암거(브라켓O)_4백천천(원본)_8부대공사" xfId="11953" xr:uid="{00000000-0005-0000-0000-00000A180000}"/>
    <cellStyle name="_국수교수량_교대수량_금포교수량_궁말천(NO15+40.000)-3련암거(브라켓O)_8부대공사" xfId="11954" xr:uid="{00000000-0005-0000-0000-00000B180000}"/>
    <cellStyle name="_국수교수량_교대수량_금포교수량_궁말천(NO15+40.000)-3련암거(브라켓O)_고봉15통(안골)(수량)" xfId="3216" xr:uid="{00000000-0005-0000-0000-00000C180000}"/>
    <cellStyle name="_국수교수량_교대수량_금포교수량_궁말천(NO15+40.000)-3련암거(브라켓O)_고봉15통(안골)(수량) 2" xfId="3217" xr:uid="{00000000-0005-0000-0000-00000D180000}"/>
    <cellStyle name="_국수교수량_교대수량_금포교수량_궁말천(NO15+40.000)-3련암거(브라켓O)_고봉15통(안골)(수량)_8부대공사" xfId="11955" xr:uid="{00000000-0005-0000-0000-00000E180000}"/>
    <cellStyle name="_국수교수량_교대수량_금포교수량_궁말천(NO15+40.000)-3련암거(브라켓O)_적량마을" xfId="3218" xr:uid="{00000000-0005-0000-0000-00000F180000}"/>
    <cellStyle name="_국수교수량_교대수량_금포교수량_궁말천(NO15+40.000)-3련암거(브라켓O)_적량마을 2" xfId="3219" xr:uid="{00000000-0005-0000-0000-000010180000}"/>
    <cellStyle name="_국수교수량_교대수량_금포교수량_궁말천(NO15+40.000)-3련암거(브라켓O)_적량마을_8부대공사" xfId="11956" xr:uid="{00000000-0005-0000-0000-000011180000}"/>
    <cellStyle name="_국수교수량_교대수량_금포교수량_궁말천(NO15+40.000)-3련암거(브라켓O)_적량마을_조경공" xfId="3220" xr:uid="{00000000-0005-0000-0000-000012180000}"/>
    <cellStyle name="_국수교수량_교대수량_금포교수량_궁말천(NO15+40.000)-3련암거(브라켓O)_적량마을_조경공 2" xfId="3221" xr:uid="{00000000-0005-0000-0000-000013180000}"/>
    <cellStyle name="_국수교수량_교대수량_금포교수량_궁말천(NO15+40.000)-3련암거(브라켓O)_적량마을_조경공_8부대공사" xfId="11957" xr:uid="{00000000-0005-0000-0000-000014180000}"/>
    <cellStyle name="_국수교수량_교대수량_금포교수량_궁말천(NO15+40.000)-3련암거(브라켓O)_접경지역개발(율포리3공구)" xfId="11958" xr:uid="{00000000-0005-0000-0000-000015180000}"/>
    <cellStyle name="_국수교수량_교대수량_금포교수량_궁말천(NO15+40.000)-3련암거(브라켓O)_접경지역개발(율포리3공구)_8부대공사" xfId="11959" xr:uid="{00000000-0005-0000-0000-000016180000}"/>
    <cellStyle name="_국수교수량_교대수량_금포교수량_유골소천(NO05+00.000)-2련암거(브라켓X)" xfId="3222" xr:uid="{00000000-0005-0000-0000-000017180000}"/>
    <cellStyle name="_국수교수량_교대수량_금포교수량_유골소천(NO05+00.000)-2련암거(브라켓X) 2" xfId="3223" xr:uid="{00000000-0005-0000-0000-000018180000}"/>
    <cellStyle name="_국수교수량_교대수량_금포교수량_유골소천(NO05+00.000)-2련암거(브라켓X)_4백천천(원본)" xfId="11960" xr:uid="{00000000-0005-0000-0000-000019180000}"/>
    <cellStyle name="_국수교수량_교대수량_금포교수량_유골소천(NO05+00.000)-2련암거(브라켓X)_4백천천(원본)_8부대공사" xfId="11961" xr:uid="{00000000-0005-0000-0000-00001A180000}"/>
    <cellStyle name="_국수교수량_교대수량_금포교수량_유골소천(NO05+00.000)-2련암거(브라켓X)_8부대공사" xfId="11962" xr:uid="{00000000-0005-0000-0000-00001B180000}"/>
    <cellStyle name="_국수교수량_교대수량_금포교수량_유골소천(NO05+00.000)-2련암거(브라켓X)_고봉15통(안골)(수량)" xfId="3224" xr:uid="{00000000-0005-0000-0000-00001C180000}"/>
    <cellStyle name="_국수교수량_교대수량_금포교수량_유골소천(NO05+00.000)-2련암거(브라켓X)_고봉15통(안골)(수량) 2" xfId="3225" xr:uid="{00000000-0005-0000-0000-00001D180000}"/>
    <cellStyle name="_국수교수량_교대수량_금포교수량_유골소천(NO05+00.000)-2련암거(브라켓X)_고봉15통(안골)(수량)_8부대공사" xfId="11963" xr:uid="{00000000-0005-0000-0000-00001E180000}"/>
    <cellStyle name="_국수교수량_교대수량_금포교수량_유골소천(NO05+00.000)-2련암거(브라켓X)_적량마을" xfId="3226" xr:uid="{00000000-0005-0000-0000-00001F180000}"/>
    <cellStyle name="_국수교수량_교대수량_금포교수량_유골소천(NO05+00.000)-2련암거(브라켓X)_적량마을 2" xfId="3227" xr:uid="{00000000-0005-0000-0000-000020180000}"/>
    <cellStyle name="_국수교수량_교대수량_금포교수량_유골소천(NO05+00.000)-2련암거(브라켓X)_적량마을_8부대공사" xfId="11964" xr:uid="{00000000-0005-0000-0000-000021180000}"/>
    <cellStyle name="_국수교수량_교대수량_금포교수량_유골소천(NO05+00.000)-2련암거(브라켓X)_적량마을_조경공" xfId="3228" xr:uid="{00000000-0005-0000-0000-000022180000}"/>
    <cellStyle name="_국수교수량_교대수량_금포교수량_유골소천(NO05+00.000)-2련암거(브라켓X)_적량마을_조경공 2" xfId="3229" xr:uid="{00000000-0005-0000-0000-000023180000}"/>
    <cellStyle name="_국수교수량_교대수량_금포교수량_유골소천(NO05+00.000)-2련암거(브라켓X)_적량마을_조경공_8부대공사" xfId="11965" xr:uid="{00000000-0005-0000-0000-000024180000}"/>
    <cellStyle name="_국수교수량_교대수량_금포교수량_유골소천(NO05+00.000)-2련암거(브라켓X)_접경지역개발(율포리3공구)" xfId="11966" xr:uid="{00000000-0005-0000-0000-000025180000}"/>
    <cellStyle name="_국수교수량_교대수량_금포교수량_유골소천(NO05+00.000)-2련암거(브라켓X)_접경지역개발(율포리3공구)_8부대공사" xfId="11967" xr:uid="{00000000-0005-0000-0000-000026180000}"/>
    <cellStyle name="_국수교수량_교대수량_금포교수량_적량마을" xfId="3230" xr:uid="{00000000-0005-0000-0000-000027180000}"/>
    <cellStyle name="_국수교수량_교대수량_금포교수량_적량마을 2" xfId="3231" xr:uid="{00000000-0005-0000-0000-000028180000}"/>
    <cellStyle name="_국수교수량_교대수량_금포교수량_적량마을_8부대공사" xfId="11968" xr:uid="{00000000-0005-0000-0000-000029180000}"/>
    <cellStyle name="_국수교수량_교대수량_금포교수량_적량마을_조경공" xfId="3232" xr:uid="{00000000-0005-0000-0000-00002A180000}"/>
    <cellStyle name="_국수교수량_교대수량_금포교수량_적량마을_조경공 2" xfId="3233" xr:uid="{00000000-0005-0000-0000-00002B180000}"/>
    <cellStyle name="_국수교수량_교대수량_금포교수량_적량마을_조경공_8부대공사" xfId="11969" xr:uid="{00000000-0005-0000-0000-00002C180000}"/>
    <cellStyle name="_국수교수량_교대수량_금포교수량_접경지역개발(율포리3공구)" xfId="11970" xr:uid="{00000000-0005-0000-0000-00002D180000}"/>
    <cellStyle name="_국수교수량_교대수량_금포교수량_접경지역개발(율포리3공구)_8부대공사" xfId="11971" xr:uid="{00000000-0005-0000-0000-00002E180000}"/>
    <cellStyle name="_국수교수량_교대수량_유골소천(NO05+00.000)-2련암거(브라켓X)" xfId="3234" xr:uid="{00000000-0005-0000-0000-00002F180000}"/>
    <cellStyle name="_국수교수량_교대수량_유골소천(NO05+00.000)-2련암거(브라켓X) 2" xfId="3235" xr:uid="{00000000-0005-0000-0000-000030180000}"/>
    <cellStyle name="_국수교수량_교대수량_유골소천(NO05+00.000)-2련암거(브라켓X)_4백천천(원본)" xfId="11972" xr:uid="{00000000-0005-0000-0000-000031180000}"/>
    <cellStyle name="_국수교수량_교대수량_유골소천(NO05+00.000)-2련암거(브라켓X)_4백천천(원본)_8부대공사" xfId="11973" xr:uid="{00000000-0005-0000-0000-000032180000}"/>
    <cellStyle name="_국수교수량_교대수량_유골소천(NO05+00.000)-2련암거(브라켓X)_8부대공사" xfId="11974" xr:uid="{00000000-0005-0000-0000-000033180000}"/>
    <cellStyle name="_국수교수량_교대수량_유골소천(NO05+00.000)-2련암거(브라켓X)_고봉15통(안골)(수량)" xfId="3236" xr:uid="{00000000-0005-0000-0000-000034180000}"/>
    <cellStyle name="_국수교수량_교대수량_유골소천(NO05+00.000)-2련암거(브라켓X)_고봉15통(안골)(수량) 2" xfId="3237" xr:uid="{00000000-0005-0000-0000-000035180000}"/>
    <cellStyle name="_국수교수량_교대수량_유골소천(NO05+00.000)-2련암거(브라켓X)_고봉15통(안골)(수량)_8부대공사" xfId="11975" xr:uid="{00000000-0005-0000-0000-000036180000}"/>
    <cellStyle name="_국수교수량_교대수량_유골소천(NO05+00.000)-2련암거(브라켓X)_적량마을" xfId="3238" xr:uid="{00000000-0005-0000-0000-000037180000}"/>
    <cellStyle name="_국수교수량_교대수량_유골소천(NO05+00.000)-2련암거(브라켓X)_적량마을 2" xfId="3239" xr:uid="{00000000-0005-0000-0000-000038180000}"/>
    <cellStyle name="_국수교수량_교대수량_유골소천(NO05+00.000)-2련암거(브라켓X)_적량마을_8부대공사" xfId="11976" xr:uid="{00000000-0005-0000-0000-000039180000}"/>
    <cellStyle name="_국수교수량_교대수량_유골소천(NO05+00.000)-2련암거(브라켓X)_적량마을_조경공" xfId="3240" xr:uid="{00000000-0005-0000-0000-00003A180000}"/>
    <cellStyle name="_국수교수량_교대수량_유골소천(NO05+00.000)-2련암거(브라켓X)_적량마을_조경공 2" xfId="3241" xr:uid="{00000000-0005-0000-0000-00003B180000}"/>
    <cellStyle name="_국수교수량_교대수량_유골소천(NO05+00.000)-2련암거(브라켓X)_적량마을_조경공_8부대공사" xfId="11977" xr:uid="{00000000-0005-0000-0000-00003C180000}"/>
    <cellStyle name="_국수교수량_교대수량_유골소천(NO05+00.000)-2련암거(브라켓X)_접경지역개발(율포리3공구)" xfId="11978" xr:uid="{00000000-0005-0000-0000-00003D180000}"/>
    <cellStyle name="_국수교수량_교대수량_유골소천(NO05+00.000)-2련암거(브라켓X)_접경지역개발(율포리3공구)_8부대공사" xfId="11979" xr:uid="{00000000-0005-0000-0000-00003E180000}"/>
    <cellStyle name="_국수교수량_교대수량_적량마을" xfId="3242" xr:uid="{00000000-0005-0000-0000-00003F180000}"/>
    <cellStyle name="_국수교수량_교대수량_적량마을 2" xfId="3243" xr:uid="{00000000-0005-0000-0000-000040180000}"/>
    <cellStyle name="_국수교수량_교대수량_적량마을_8부대공사" xfId="11980" xr:uid="{00000000-0005-0000-0000-000041180000}"/>
    <cellStyle name="_국수교수량_교대수량_적량마을_조경공" xfId="3244" xr:uid="{00000000-0005-0000-0000-000042180000}"/>
    <cellStyle name="_국수교수량_교대수량_적량마을_조경공 2" xfId="3245" xr:uid="{00000000-0005-0000-0000-000043180000}"/>
    <cellStyle name="_국수교수량_교대수량_적량마을_조경공_8부대공사" xfId="11981" xr:uid="{00000000-0005-0000-0000-000044180000}"/>
    <cellStyle name="_국수교수량_교대수량_접경지역개발(율포리3공구)" xfId="11982" xr:uid="{00000000-0005-0000-0000-000045180000}"/>
    <cellStyle name="_국수교수량_교대수량_접경지역개발(율포리3공구)_8부대공사" xfId="11983" xr:uid="{00000000-0005-0000-0000-000046180000}"/>
    <cellStyle name="_국수교수량_국도19호선 원주 흥업리~매지리 자전거도로설치공사(1차분-착공계)" xfId="16095" xr:uid="{00000000-0005-0000-0000-000047180000}"/>
    <cellStyle name="_국수교수량_귀운교 총괄 집계표" xfId="16096" xr:uid="{00000000-0005-0000-0000-000048180000}"/>
    <cellStyle name="_국수교수량_금포교수량" xfId="3246" xr:uid="{00000000-0005-0000-0000-000049180000}"/>
    <cellStyle name="_국수교수량_금포교수량 2" xfId="3247" xr:uid="{00000000-0005-0000-0000-00004A180000}"/>
    <cellStyle name="_국수교수량_금포교수량_4백천천(원본)" xfId="11984" xr:uid="{00000000-0005-0000-0000-00004B180000}"/>
    <cellStyle name="_국수교수량_금포교수량_4백천천(원본)_8부대공사" xfId="11985" xr:uid="{00000000-0005-0000-0000-00004C180000}"/>
    <cellStyle name="_국수교수량_금포교수량_8부대공사" xfId="11986" xr:uid="{00000000-0005-0000-0000-00004D180000}"/>
    <cellStyle name="_국수교수량_금포교수량_고봉15통(안골)(수량)" xfId="3248" xr:uid="{00000000-0005-0000-0000-00004E180000}"/>
    <cellStyle name="_국수교수량_금포교수량_고봉15통(안골)(수량) 2" xfId="3249" xr:uid="{00000000-0005-0000-0000-00004F180000}"/>
    <cellStyle name="_국수교수량_금포교수량_고봉15통(안골)(수량)_8부대공사" xfId="11987" xr:uid="{00000000-0005-0000-0000-000050180000}"/>
    <cellStyle name="_국수교수량_금포교수량_곤양1교수량" xfId="3250" xr:uid="{00000000-0005-0000-0000-000051180000}"/>
    <cellStyle name="_국수교수량_금포교수량_곤양1교수량 2" xfId="3251" xr:uid="{00000000-0005-0000-0000-000052180000}"/>
    <cellStyle name="_국수교수량_금포교수량_곤양1교수량(최종본)" xfId="3252" xr:uid="{00000000-0005-0000-0000-000053180000}"/>
    <cellStyle name="_국수교수량_금포교수량_곤양1교수량(최종본) 2" xfId="3253" xr:uid="{00000000-0005-0000-0000-000054180000}"/>
    <cellStyle name="_국수교수량_금포교수량_곤양1교수량(최종본)_4백천천(원본)" xfId="11988" xr:uid="{00000000-0005-0000-0000-000055180000}"/>
    <cellStyle name="_국수교수량_금포교수량_곤양1교수량(최종본)_4백천천(원본)_8부대공사" xfId="11989" xr:uid="{00000000-0005-0000-0000-000056180000}"/>
    <cellStyle name="_국수교수량_금포교수량_곤양1교수량(최종본)_8부대공사" xfId="11990" xr:uid="{00000000-0005-0000-0000-000057180000}"/>
    <cellStyle name="_국수교수량_금포교수량_곤양1교수량(최종본)_고봉15통(안골)(수량)" xfId="3254" xr:uid="{00000000-0005-0000-0000-000058180000}"/>
    <cellStyle name="_국수교수량_금포교수량_곤양1교수량(최종본)_고봉15통(안골)(수량) 2" xfId="3255" xr:uid="{00000000-0005-0000-0000-000059180000}"/>
    <cellStyle name="_국수교수량_금포교수량_곤양1교수량(최종본)_고봉15통(안골)(수량)_8부대공사" xfId="11991" xr:uid="{00000000-0005-0000-0000-00005A180000}"/>
    <cellStyle name="_국수교수량_금포교수량_곤양1교수량(최종본)_궁말천(NO15+40.000)-3련암거(브라켓O)" xfId="3256" xr:uid="{00000000-0005-0000-0000-00005B180000}"/>
    <cellStyle name="_국수교수량_금포교수량_곤양1교수량(최종본)_궁말천(NO15+40.000)-3련암거(브라켓O) 2" xfId="3257" xr:uid="{00000000-0005-0000-0000-00005C180000}"/>
    <cellStyle name="_국수교수량_금포교수량_곤양1교수량(최종본)_궁말천(NO15+40.000)-3련암거(브라켓O)_4백천천(원본)" xfId="11992" xr:uid="{00000000-0005-0000-0000-00005D180000}"/>
    <cellStyle name="_국수교수량_금포교수량_곤양1교수량(최종본)_궁말천(NO15+40.000)-3련암거(브라켓O)_4백천천(원본)_8부대공사" xfId="11993" xr:uid="{00000000-0005-0000-0000-00005E180000}"/>
    <cellStyle name="_국수교수량_금포교수량_곤양1교수량(최종본)_궁말천(NO15+40.000)-3련암거(브라켓O)_8부대공사" xfId="11994" xr:uid="{00000000-0005-0000-0000-00005F180000}"/>
    <cellStyle name="_국수교수량_금포교수량_곤양1교수량(최종본)_궁말천(NO15+40.000)-3련암거(브라켓O)_고봉15통(안골)(수량)" xfId="3258" xr:uid="{00000000-0005-0000-0000-000060180000}"/>
    <cellStyle name="_국수교수량_금포교수량_곤양1교수량(최종본)_궁말천(NO15+40.000)-3련암거(브라켓O)_고봉15통(안골)(수량) 2" xfId="3259" xr:uid="{00000000-0005-0000-0000-000061180000}"/>
    <cellStyle name="_국수교수량_금포교수량_곤양1교수량(최종본)_궁말천(NO15+40.000)-3련암거(브라켓O)_고봉15통(안골)(수량)_8부대공사" xfId="11995" xr:uid="{00000000-0005-0000-0000-000062180000}"/>
    <cellStyle name="_국수교수량_금포교수량_곤양1교수량(최종본)_궁말천(NO15+40.000)-3련암거(브라켓O)_적량마을" xfId="3260" xr:uid="{00000000-0005-0000-0000-000063180000}"/>
    <cellStyle name="_국수교수량_금포교수량_곤양1교수량(최종본)_궁말천(NO15+40.000)-3련암거(브라켓O)_적량마을 2" xfId="3261" xr:uid="{00000000-0005-0000-0000-000064180000}"/>
    <cellStyle name="_국수교수량_금포교수량_곤양1교수량(최종본)_궁말천(NO15+40.000)-3련암거(브라켓O)_적량마을_8부대공사" xfId="11996" xr:uid="{00000000-0005-0000-0000-000065180000}"/>
    <cellStyle name="_국수교수량_금포교수량_곤양1교수량(최종본)_궁말천(NO15+40.000)-3련암거(브라켓O)_적량마을_조경공" xfId="3262" xr:uid="{00000000-0005-0000-0000-000066180000}"/>
    <cellStyle name="_국수교수량_금포교수량_곤양1교수량(최종본)_궁말천(NO15+40.000)-3련암거(브라켓O)_적량마을_조경공 2" xfId="3263" xr:uid="{00000000-0005-0000-0000-000067180000}"/>
    <cellStyle name="_국수교수량_금포교수량_곤양1교수량(최종본)_궁말천(NO15+40.000)-3련암거(브라켓O)_적량마을_조경공_8부대공사" xfId="11997" xr:uid="{00000000-0005-0000-0000-000068180000}"/>
    <cellStyle name="_국수교수량_금포교수량_곤양1교수량(최종본)_궁말천(NO15+40.000)-3련암거(브라켓O)_접경지역개발(율포리3공구)" xfId="11998" xr:uid="{00000000-0005-0000-0000-000069180000}"/>
    <cellStyle name="_국수교수량_금포교수량_곤양1교수량(최종본)_궁말천(NO15+40.000)-3련암거(브라켓O)_접경지역개발(율포리3공구)_8부대공사" xfId="11999" xr:uid="{00000000-0005-0000-0000-00006A180000}"/>
    <cellStyle name="_국수교수량_금포교수량_곤양1교수량(최종본)_유골소천(NO05+00.000)-2련암거(브라켓X)" xfId="3264" xr:uid="{00000000-0005-0000-0000-00006B180000}"/>
    <cellStyle name="_국수교수량_금포교수량_곤양1교수량(최종본)_유골소천(NO05+00.000)-2련암거(브라켓X) 2" xfId="3265" xr:uid="{00000000-0005-0000-0000-00006C180000}"/>
    <cellStyle name="_국수교수량_금포교수량_곤양1교수량(최종본)_유골소천(NO05+00.000)-2련암거(브라켓X)_4백천천(원본)" xfId="12000" xr:uid="{00000000-0005-0000-0000-00006D180000}"/>
    <cellStyle name="_국수교수량_금포교수량_곤양1교수량(최종본)_유골소천(NO05+00.000)-2련암거(브라켓X)_4백천천(원본)_8부대공사" xfId="12001" xr:uid="{00000000-0005-0000-0000-00006E180000}"/>
    <cellStyle name="_국수교수량_금포교수량_곤양1교수량(최종본)_유골소천(NO05+00.000)-2련암거(브라켓X)_8부대공사" xfId="12002" xr:uid="{00000000-0005-0000-0000-00006F180000}"/>
    <cellStyle name="_국수교수량_금포교수량_곤양1교수량(최종본)_유골소천(NO05+00.000)-2련암거(브라켓X)_고봉15통(안골)(수량)" xfId="3266" xr:uid="{00000000-0005-0000-0000-000070180000}"/>
    <cellStyle name="_국수교수량_금포교수량_곤양1교수량(최종본)_유골소천(NO05+00.000)-2련암거(브라켓X)_고봉15통(안골)(수량) 2" xfId="3267" xr:uid="{00000000-0005-0000-0000-000071180000}"/>
    <cellStyle name="_국수교수량_금포교수량_곤양1교수량(최종본)_유골소천(NO05+00.000)-2련암거(브라켓X)_고봉15통(안골)(수량)_8부대공사" xfId="12003" xr:uid="{00000000-0005-0000-0000-000072180000}"/>
    <cellStyle name="_국수교수량_금포교수량_곤양1교수량(최종본)_유골소천(NO05+00.000)-2련암거(브라켓X)_적량마을" xfId="3268" xr:uid="{00000000-0005-0000-0000-000073180000}"/>
    <cellStyle name="_국수교수량_금포교수량_곤양1교수량(최종본)_유골소천(NO05+00.000)-2련암거(브라켓X)_적량마을 2" xfId="3269" xr:uid="{00000000-0005-0000-0000-000074180000}"/>
    <cellStyle name="_국수교수량_금포교수량_곤양1교수량(최종본)_유골소천(NO05+00.000)-2련암거(브라켓X)_적량마을_8부대공사" xfId="12004" xr:uid="{00000000-0005-0000-0000-000075180000}"/>
    <cellStyle name="_국수교수량_금포교수량_곤양1교수량(최종본)_유골소천(NO05+00.000)-2련암거(브라켓X)_적량마을_조경공" xfId="3270" xr:uid="{00000000-0005-0000-0000-000076180000}"/>
    <cellStyle name="_국수교수량_금포교수량_곤양1교수량(최종본)_유골소천(NO05+00.000)-2련암거(브라켓X)_적량마을_조경공 2" xfId="3271" xr:uid="{00000000-0005-0000-0000-000077180000}"/>
    <cellStyle name="_국수교수량_금포교수량_곤양1교수량(최종본)_유골소천(NO05+00.000)-2련암거(브라켓X)_적량마을_조경공_8부대공사" xfId="12005" xr:uid="{00000000-0005-0000-0000-000078180000}"/>
    <cellStyle name="_국수교수량_금포교수량_곤양1교수량(최종본)_유골소천(NO05+00.000)-2련암거(브라켓X)_접경지역개발(율포리3공구)" xfId="12006" xr:uid="{00000000-0005-0000-0000-000079180000}"/>
    <cellStyle name="_국수교수량_금포교수량_곤양1교수량(최종본)_유골소천(NO05+00.000)-2련암거(브라켓X)_접경지역개발(율포리3공구)_8부대공사" xfId="12007" xr:uid="{00000000-0005-0000-0000-00007A180000}"/>
    <cellStyle name="_국수교수량_금포교수량_곤양1교수량(최종본)_적량마을" xfId="3272" xr:uid="{00000000-0005-0000-0000-00007B180000}"/>
    <cellStyle name="_국수교수량_금포교수량_곤양1교수량(최종본)_적량마을 2" xfId="3273" xr:uid="{00000000-0005-0000-0000-00007C180000}"/>
    <cellStyle name="_국수교수량_금포교수량_곤양1교수량(최종본)_적량마을_8부대공사" xfId="12008" xr:uid="{00000000-0005-0000-0000-00007D180000}"/>
    <cellStyle name="_국수교수량_금포교수량_곤양1교수량(최종본)_적량마을_조경공" xfId="3274" xr:uid="{00000000-0005-0000-0000-00007E180000}"/>
    <cellStyle name="_국수교수량_금포교수량_곤양1교수량(최종본)_적량마을_조경공 2" xfId="3275" xr:uid="{00000000-0005-0000-0000-00007F180000}"/>
    <cellStyle name="_국수교수량_금포교수량_곤양1교수량(최종본)_적량마을_조경공_8부대공사" xfId="12009" xr:uid="{00000000-0005-0000-0000-000080180000}"/>
    <cellStyle name="_국수교수량_금포교수량_곤양1교수량(최종본)_접경지역개발(율포리3공구)" xfId="12010" xr:uid="{00000000-0005-0000-0000-000081180000}"/>
    <cellStyle name="_국수교수량_금포교수량_곤양1교수량(최종본)_접경지역개발(율포리3공구)_8부대공사" xfId="12011" xr:uid="{00000000-0005-0000-0000-000082180000}"/>
    <cellStyle name="_국수교수량_금포교수량_곤양1교수량_4백천천(원본)" xfId="12012" xr:uid="{00000000-0005-0000-0000-000083180000}"/>
    <cellStyle name="_국수교수량_금포교수량_곤양1교수량_4백천천(원본)_8부대공사" xfId="12013" xr:uid="{00000000-0005-0000-0000-000084180000}"/>
    <cellStyle name="_국수교수량_금포교수량_곤양1교수량_8부대공사" xfId="12014" xr:uid="{00000000-0005-0000-0000-000085180000}"/>
    <cellStyle name="_국수교수량_금포교수량_곤양1교수량_고봉15통(안골)(수량)" xfId="3276" xr:uid="{00000000-0005-0000-0000-000086180000}"/>
    <cellStyle name="_국수교수량_금포교수량_곤양1교수량_고봉15통(안골)(수량) 2" xfId="3277" xr:uid="{00000000-0005-0000-0000-000087180000}"/>
    <cellStyle name="_국수교수량_금포교수량_곤양1교수량_고봉15통(안골)(수량)_8부대공사" xfId="12015" xr:uid="{00000000-0005-0000-0000-000088180000}"/>
    <cellStyle name="_국수교수량_금포교수량_곤양1교수량_궁말천(NO15+40.000)-3련암거(브라켓O)" xfId="3278" xr:uid="{00000000-0005-0000-0000-000089180000}"/>
    <cellStyle name="_국수교수량_금포교수량_곤양1교수량_궁말천(NO15+40.000)-3련암거(브라켓O) 2" xfId="3279" xr:uid="{00000000-0005-0000-0000-00008A180000}"/>
    <cellStyle name="_국수교수량_금포교수량_곤양1교수량_궁말천(NO15+40.000)-3련암거(브라켓O)_4백천천(원본)" xfId="12016" xr:uid="{00000000-0005-0000-0000-00008B180000}"/>
    <cellStyle name="_국수교수량_금포교수량_곤양1교수량_궁말천(NO15+40.000)-3련암거(브라켓O)_4백천천(원본)_8부대공사" xfId="12017" xr:uid="{00000000-0005-0000-0000-00008C180000}"/>
    <cellStyle name="_국수교수량_금포교수량_곤양1교수량_궁말천(NO15+40.000)-3련암거(브라켓O)_8부대공사" xfId="12018" xr:uid="{00000000-0005-0000-0000-00008D180000}"/>
    <cellStyle name="_국수교수량_금포교수량_곤양1교수량_궁말천(NO15+40.000)-3련암거(브라켓O)_고봉15통(안골)(수량)" xfId="3280" xr:uid="{00000000-0005-0000-0000-00008E180000}"/>
    <cellStyle name="_국수교수량_금포교수량_곤양1교수량_궁말천(NO15+40.000)-3련암거(브라켓O)_고봉15통(안골)(수량) 2" xfId="3281" xr:uid="{00000000-0005-0000-0000-00008F180000}"/>
    <cellStyle name="_국수교수량_금포교수량_곤양1교수량_궁말천(NO15+40.000)-3련암거(브라켓O)_고봉15통(안골)(수량)_8부대공사" xfId="12019" xr:uid="{00000000-0005-0000-0000-000090180000}"/>
    <cellStyle name="_국수교수량_금포교수량_곤양1교수량_궁말천(NO15+40.000)-3련암거(브라켓O)_적량마을" xfId="3282" xr:uid="{00000000-0005-0000-0000-000091180000}"/>
    <cellStyle name="_국수교수량_금포교수량_곤양1교수량_궁말천(NO15+40.000)-3련암거(브라켓O)_적량마을 2" xfId="3283" xr:uid="{00000000-0005-0000-0000-000092180000}"/>
    <cellStyle name="_국수교수량_금포교수량_곤양1교수량_궁말천(NO15+40.000)-3련암거(브라켓O)_적량마을_8부대공사" xfId="12020" xr:uid="{00000000-0005-0000-0000-000093180000}"/>
    <cellStyle name="_국수교수량_금포교수량_곤양1교수량_궁말천(NO15+40.000)-3련암거(브라켓O)_적량마을_조경공" xfId="3284" xr:uid="{00000000-0005-0000-0000-000094180000}"/>
    <cellStyle name="_국수교수량_금포교수량_곤양1교수량_궁말천(NO15+40.000)-3련암거(브라켓O)_적량마을_조경공 2" xfId="3285" xr:uid="{00000000-0005-0000-0000-000095180000}"/>
    <cellStyle name="_국수교수량_금포교수량_곤양1교수량_궁말천(NO15+40.000)-3련암거(브라켓O)_적량마을_조경공_8부대공사" xfId="12021" xr:uid="{00000000-0005-0000-0000-000096180000}"/>
    <cellStyle name="_국수교수량_금포교수량_곤양1교수량_궁말천(NO15+40.000)-3련암거(브라켓O)_접경지역개발(율포리3공구)" xfId="12022" xr:uid="{00000000-0005-0000-0000-000097180000}"/>
    <cellStyle name="_국수교수량_금포교수량_곤양1교수량_궁말천(NO15+40.000)-3련암거(브라켓O)_접경지역개발(율포리3공구)_8부대공사" xfId="12023" xr:uid="{00000000-0005-0000-0000-000098180000}"/>
    <cellStyle name="_국수교수량_금포교수량_곤양1교수량_유골소천(NO05+00.000)-2련암거(브라켓X)" xfId="3286" xr:uid="{00000000-0005-0000-0000-000099180000}"/>
    <cellStyle name="_국수교수량_금포교수량_곤양1교수량_유골소천(NO05+00.000)-2련암거(브라켓X) 2" xfId="3287" xr:uid="{00000000-0005-0000-0000-00009A180000}"/>
    <cellStyle name="_국수교수량_금포교수량_곤양1교수량_유골소천(NO05+00.000)-2련암거(브라켓X)_4백천천(원본)" xfId="12024" xr:uid="{00000000-0005-0000-0000-00009B180000}"/>
    <cellStyle name="_국수교수량_금포교수량_곤양1교수량_유골소천(NO05+00.000)-2련암거(브라켓X)_4백천천(원본)_8부대공사" xfId="12025" xr:uid="{00000000-0005-0000-0000-00009C180000}"/>
    <cellStyle name="_국수교수량_금포교수량_곤양1교수량_유골소천(NO05+00.000)-2련암거(브라켓X)_8부대공사" xfId="12026" xr:uid="{00000000-0005-0000-0000-00009D180000}"/>
    <cellStyle name="_국수교수량_금포교수량_곤양1교수량_유골소천(NO05+00.000)-2련암거(브라켓X)_고봉15통(안골)(수량)" xfId="3288" xr:uid="{00000000-0005-0000-0000-00009E180000}"/>
    <cellStyle name="_국수교수량_금포교수량_곤양1교수량_유골소천(NO05+00.000)-2련암거(브라켓X)_고봉15통(안골)(수량) 2" xfId="3289" xr:uid="{00000000-0005-0000-0000-00009F180000}"/>
    <cellStyle name="_국수교수량_금포교수량_곤양1교수량_유골소천(NO05+00.000)-2련암거(브라켓X)_고봉15통(안골)(수량)_8부대공사" xfId="12027" xr:uid="{00000000-0005-0000-0000-0000A0180000}"/>
    <cellStyle name="_국수교수량_금포교수량_곤양1교수량_유골소천(NO05+00.000)-2련암거(브라켓X)_적량마을" xfId="3290" xr:uid="{00000000-0005-0000-0000-0000A1180000}"/>
    <cellStyle name="_국수교수량_금포교수량_곤양1교수량_유골소천(NO05+00.000)-2련암거(브라켓X)_적량마을 2" xfId="3291" xr:uid="{00000000-0005-0000-0000-0000A2180000}"/>
    <cellStyle name="_국수교수량_금포교수량_곤양1교수량_유골소천(NO05+00.000)-2련암거(브라켓X)_적량마을_8부대공사" xfId="12028" xr:uid="{00000000-0005-0000-0000-0000A3180000}"/>
    <cellStyle name="_국수교수량_금포교수량_곤양1교수량_유골소천(NO05+00.000)-2련암거(브라켓X)_적량마을_조경공" xfId="3292" xr:uid="{00000000-0005-0000-0000-0000A4180000}"/>
    <cellStyle name="_국수교수량_금포교수량_곤양1교수량_유골소천(NO05+00.000)-2련암거(브라켓X)_적량마을_조경공 2" xfId="3293" xr:uid="{00000000-0005-0000-0000-0000A5180000}"/>
    <cellStyle name="_국수교수량_금포교수량_곤양1교수량_유골소천(NO05+00.000)-2련암거(브라켓X)_적량마을_조경공_8부대공사" xfId="12029" xr:uid="{00000000-0005-0000-0000-0000A6180000}"/>
    <cellStyle name="_국수교수량_금포교수량_곤양1교수량_유골소천(NO05+00.000)-2련암거(브라켓X)_접경지역개발(율포리3공구)" xfId="12030" xr:uid="{00000000-0005-0000-0000-0000A7180000}"/>
    <cellStyle name="_국수교수량_금포교수량_곤양1교수량_유골소천(NO05+00.000)-2련암거(브라켓X)_접경지역개발(율포리3공구)_8부대공사" xfId="12031" xr:uid="{00000000-0005-0000-0000-0000A8180000}"/>
    <cellStyle name="_국수교수량_금포교수량_곤양1교수량_적량마을" xfId="3294" xr:uid="{00000000-0005-0000-0000-0000A9180000}"/>
    <cellStyle name="_국수교수량_금포교수량_곤양1교수량_적량마을 2" xfId="3295" xr:uid="{00000000-0005-0000-0000-0000AA180000}"/>
    <cellStyle name="_국수교수량_금포교수량_곤양1교수량_적량마을_8부대공사" xfId="12032" xr:uid="{00000000-0005-0000-0000-0000AB180000}"/>
    <cellStyle name="_국수교수량_금포교수량_곤양1교수량_적량마을_조경공" xfId="3296" xr:uid="{00000000-0005-0000-0000-0000AC180000}"/>
    <cellStyle name="_국수교수량_금포교수량_곤양1교수량_적량마을_조경공 2" xfId="3297" xr:uid="{00000000-0005-0000-0000-0000AD180000}"/>
    <cellStyle name="_국수교수량_금포교수량_곤양1교수량_적량마을_조경공_8부대공사" xfId="12033" xr:uid="{00000000-0005-0000-0000-0000AE180000}"/>
    <cellStyle name="_국수교수량_금포교수량_곤양1교수량_접경지역개발(율포리3공구)" xfId="12034" xr:uid="{00000000-0005-0000-0000-0000AF180000}"/>
    <cellStyle name="_국수교수량_금포교수량_곤양1교수량_접경지역개발(율포리3공구)_8부대공사" xfId="12035" xr:uid="{00000000-0005-0000-0000-0000B0180000}"/>
    <cellStyle name="_국수교수량_금포교수량_궁말천(NO15+40.000)-3련암거(브라켓O)" xfId="3298" xr:uid="{00000000-0005-0000-0000-0000B1180000}"/>
    <cellStyle name="_국수교수량_금포교수량_궁말천(NO15+40.000)-3련암거(브라켓O) 2" xfId="3299" xr:uid="{00000000-0005-0000-0000-0000B2180000}"/>
    <cellStyle name="_국수교수량_금포교수량_궁말천(NO15+40.000)-3련암거(브라켓O)_4백천천(원본)" xfId="12036" xr:uid="{00000000-0005-0000-0000-0000B3180000}"/>
    <cellStyle name="_국수교수량_금포교수량_궁말천(NO15+40.000)-3련암거(브라켓O)_4백천천(원본)_8부대공사" xfId="12037" xr:uid="{00000000-0005-0000-0000-0000B4180000}"/>
    <cellStyle name="_국수교수량_금포교수량_궁말천(NO15+40.000)-3련암거(브라켓O)_8부대공사" xfId="12038" xr:uid="{00000000-0005-0000-0000-0000B5180000}"/>
    <cellStyle name="_국수교수량_금포교수량_궁말천(NO15+40.000)-3련암거(브라켓O)_고봉15통(안골)(수량)" xfId="3300" xr:uid="{00000000-0005-0000-0000-0000B6180000}"/>
    <cellStyle name="_국수교수량_금포교수량_궁말천(NO15+40.000)-3련암거(브라켓O)_고봉15통(안골)(수량) 2" xfId="3301" xr:uid="{00000000-0005-0000-0000-0000B7180000}"/>
    <cellStyle name="_국수교수량_금포교수량_궁말천(NO15+40.000)-3련암거(브라켓O)_고봉15통(안골)(수량)_8부대공사" xfId="12039" xr:uid="{00000000-0005-0000-0000-0000B8180000}"/>
    <cellStyle name="_국수교수량_금포교수량_궁말천(NO15+40.000)-3련암거(브라켓O)_적량마을" xfId="3302" xr:uid="{00000000-0005-0000-0000-0000B9180000}"/>
    <cellStyle name="_국수교수량_금포교수량_궁말천(NO15+40.000)-3련암거(브라켓O)_적량마을 2" xfId="3303" xr:uid="{00000000-0005-0000-0000-0000BA180000}"/>
    <cellStyle name="_국수교수량_금포교수량_궁말천(NO15+40.000)-3련암거(브라켓O)_적량마을_8부대공사" xfId="12040" xr:uid="{00000000-0005-0000-0000-0000BB180000}"/>
    <cellStyle name="_국수교수량_금포교수량_궁말천(NO15+40.000)-3련암거(브라켓O)_적량마을_조경공" xfId="3304" xr:uid="{00000000-0005-0000-0000-0000BC180000}"/>
    <cellStyle name="_국수교수량_금포교수량_궁말천(NO15+40.000)-3련암거(브라켓O)_적량마을_조경공 2" xfId="3305" xr:uid="{00000000-0005-0000-0000-0000BD180000}"/>
    <cellStyle name="_국수교수량_금포교수량_궁말천(NO15+40.000)-3련암거(브라켓O)_적량마을_조경공_8부대공사" xfId="12041" xr:uid="{00000000-0005-0000-0000-0000BE180000}"/>
    <cellStyle name="_국수교수량_금포교수량_궁말천(NO15+40.000)-3련암거(브라켓O)_접경지역개발(율포리3공구)" xfId="12042" xr:uid="{00000000-0005-0000-0000-0000BF180000}"/>
    <cellStyle name="_국수교수량_금포교수량_궁말천(NO15+40.000)-3련암거(브라켓O)_접경지역개발(율포리3공구)_8부대공사" xfId="12043" xr:uid="{00000000-0005-0000-0000-0000C0180000}"/>
    <cellStyle name="_국수교수량_금포교수량_금포교수량" xfId="3306" xr:uid="{00000000-0005-0000-0000-0000C1180000}"/>
    <cellStyle name="_국수교수량_금포교수량_금포교수량 2" xfId="3307" xr:uid="{00000000-0005-0000-0000-0000C2180000}"/>
    <cellStyle name="_국수교수량_금포교수량_금포교수량(최종본)" xfId="3308" xr:uid="{00000000-0005-0000-0000-0000C3180000}"/>
    <cellStyle name="_국수교수량_금포교수량_금포교수량(최종본) 2" xfId="3309" xr:uid="{00000000-0005-0000-0000-0000C4180000}"/>
    <cellStyle name="_국수교수량_금포교수량_금포교수량(최종본)_4백천천(원본)" xfId="12044" xr:uid="{00000000-0005-0000-0000-0000C5180000}"/>
    <cellStyle name="_국수교수량_금포교수량_금포교수량(최종본)_4백천천(원본)_8부대공사" xfId="12045" xr:uid="{00000000-0005-0000-0000-0000C6180000}"/>
    <cellStyle name="_국수교수량_금포교수량_금포교수량(최종본)_8부대공사" xfId="12046" xr:uid="{00000000-0005-0000-0000-0000C7180000}"/>
    <cellStyle name="_국수교수량_금포교수량_금포교수량(최종본)_고봉15통(안골)(수량)" xfId="3310" xr:uid="{00000000-0005-0000-0000-0000C8180000}"/>
    <cellStyle name="_국수교수량_금포교수량_금포교수량(최종본)_고봉15통(안골)(수량) 2" xfId="3311" xr:uid="{00000000-0005-0000-0000-0000C9180000}"/>
    <cellStyle name="_국수교수량_금포교수량_금포교수량(최종본)_고봉15통(안골)(수량)_8부대공사" xfId="12047" xr:uid="{00000000-0005-0000-0000-0000CA180000}"/>
    <cellStyle name="_국수교수량_금포교수량_금포교수량(최종본)_궁말천(NO15+40.000)-3련암거(브라켓O)" xfId="3312" xr:uid="{00000000-0005-0000-0000-0000CB180000}"/>
    <cellStyle name="_국수교수량_금포교수량_금포교수량(최종본)_궁말천(NO15+40.000)-3련암거(브라켓O) 2" xfId="3313" xr:uid="{00000000-0005-0000-0000-0000CC180000}"/>
    <cellStyle name="_국수교수량_금포교수량_금포교수량(최종본)_궁말천(NO15+40.000)-3련암거(브라켓O)_4백천천(원본)" xfId="12048" xr:uid="{00000000-0005-0000-0000-0000CD180000}"/>
    <cellStyle name="_국수교수량_금포교수량_금포교수량(최종본)_궁말천(NO15+40.000)-3련암거(브라켓O)_4백천천(원본)_8부대공사" xfId="12049" xr:uid="{00000000-0005-0000-0000-0000CE180000}"/>
    <cellStyle name="_국수교수량_금포교수량_금포교수량(최종본)_궁말천(NO15+40.000)-3련암거(브라켓O)_8부대공사" xfId="12050" xr:uid="{00000000-0005-0000-0000-0000CF180000}"/>
    <cellStyle name="_국수교수량_금포교수량_금포교수량(최종본)_궁말천(NO15+40.000)-3련암거(브라켓O)_고봉15통(안골)(수량)" xfId="3314" xr:uid="{00000000-0005-0000-0000-0000D0180000}"/>
    <cellStyle name="_국수교수량_금포교수량_금포교수량(최종본)_궁말천(NO15+40.000)-3련암거(브라켓O)_고봉15통(안골)(수량) 2" xfId="3315" xr:uid="{00000000-0005-0000-0000-0000D1180000}"/>
    <cellStyle name="_국수교수량_금포교수량_금포교수량(최종본)_궁말천(NO15+40.000)-3련암거(브라켓O)_고봉15통(안골)(수량)_8부대공사" xfId="12051" xr:uid="{00000000-0005-0000-0000-0000D2180000}"/>
    <cellStyle name="_국수교수량_금포교수량_금포교수량(최종본)_궁말천(NO15+40.000)-3련암거(브라켓O)_적량마을" xfId="3316" xr:uid="{00000000-0005-0000-0000-0000D3180000}"/>
    <cellStyle name="_국수교수량_금포교수량_금포교수량(최종본)_궁말천(NO15+40.000)-3련암거(브라켓O)_적량마을 2" xfId="3317" xr:uid="{00000000-0005-0000-0000-0000D4180000}"/>
    <cellStyle name="_국수교수량_금포교수량_금포교수량(최종본)_궁말천(NO15+40.000)-3련암거(브라켓O)_적량마을_8부대공사" xfId="12052" xr:uid="{00000000-0005-0000-0000-0000D5180000}"/>
    <cellStyle name="_국수교수량_금포교수량_금포교수량(최종본)_궁말천(NO15+40.000)-3련암거(브라켓O)_적량마을_조경공" xfId="3318" xr:uid="{00000000-0005-0000-0000-0000D6180000}"/>
    <cellStyle name="_국수교수량_금포교수량_금포교수량(최종본)_궁말천(NO15+40.000)-3련암거(브라켓O)_적량마을_조경공 2" xfId="3319" xr:uid="{00000000-0005-0000-0000-0000D7180000}"/>
    <cellStyle name="_국수교수량_금포교수량_금포교수량(최종본)_궁말천(NO15+40.000)-3련암거(브라켓O)_적량마을_조경공_8부대공사" xfId="12053" xr:uid="{00000000-0005-0000-0000-0000D8180000}"/>
    <cellStyle name="_국수교수량_금포교수량_금포교수량(최종본)_궁말천(NO15+40.000)-3련암거(브라켓O)_접경지역개발(율포리3공구)" xfId="12054" xr:uid="{00000000-0005-0000-0000-0000D9180000}"/>
    <cellStyle name="_국수교수량_금포교수량_금포교수량(최종본)_궁말천(NO15+40.000)-3련암거(브라켓O)_접경지역개발(율포리3공구)_8부대공사" xfId="12055" xr:uid="{00000000-0005-0000-0000-0000DA180000}"/>
    <cellStyle name="_국수교수량_금포교수량_금포교수량(최종본)_유골소천(NO05+00.000)-2련암거(브라켓X)" xfId="3320" xr:uid="{00000000-0005-0000-0000-0000DB180000}"/>
    <cellStyle name="_국수교수량_금포교수량_금포교수량(최종본)_유골소천(NO05+00.000)-2련암거(브라켓X) 2" xfId="3321" xr:uid="{00000000-0005-0000-0000-0000DC180000}"/>
    <cellStyle name="_국수교수량_금포교수량_금포교수량(최종본)_유골소천(NO05+00.000)-2련암거(브라켓X)_4백천천(원본)" xfId="12056" xr:uid="{00000000-0005-0000-0000-0000DD180000}"/>
    <cellStyle name="_국수교수량_금포교수량_금포교수량(최종본)_유골소천(NO05+00.000)-2련암거(브라켓X)_4백천천(원본)_8부대공사" xfId="12057" xr:uid="{00000000-0005-0000-0000-0000DE180000}"/>
    <cellStyle name="_국수교수량_금포교수량_금포교수량(최종본)_유골소천(NO05+00.000)-2련암거(브라켓X)_8부대공사" xfId="12058" xr:uid="{00000000-0005-0000-0000-0000DF180000}"/>
    <cellStyle name="_국수교수량_금포교수량_금포교수량(최종본)_유골소천(NO05+00.000)-2련암거(브라켓X)_고봉15통(안골)(수량)" xfId="3322" xr:uid="{00000000-0005-0000-0000-0000E0180000}"/>
    <cellStyle name="_국수교수량_금포교수량_금포교수량(최종본)_유골소천(NO05+00.000)-2련암거(브라켓X)_고봉15통(안골)(수량) 2" xfId="3323" xr:uid="{00000000-0005-0000-0000-0000E1180000}"/>
    <cellStyle name="_국수교수량_금포교수량_금포교수량(최종본)_유골소천(NO05+00.000)-2련암거(브라켓X)_고봉15통(안골)(수량)_8부대공사" xfId="12059" xr:uid="{00000000-0005-0000-0000-0000E2180000}"/>
    <cellStyle name="_국수교수량_금포교수량_금포교수량(최종본)_유골소천(NO05+00.000)-2련암거(브라켓X)_적량마을" xfId="3324" xr:uid="{00000000-0005-0000-0000-0000E3180000}"/>
    <cellStyle name="_국수교수량_금포교수량_금포교수량(최종본)_유골소천(NO05+00.000)-2련암거(브라켓X)_적량마을 2" xfId="3325" xr:uid="{00000000-0005-0000-0000-0000E4180000}"/>
    <cellStyle name="_국수교수량_금포교수량_금포교수량(최종본)_유골소천(NO05+00.000)-2련암거(브라켓X)_적량마을_8부대공사" xfId="12060" xr:uid="{00000000-0005-0000-0000-0000E5180000}"/>
    <cellStyle name="_국수교수량_금포교수량_금포교수량(최종본)_유골소천(NO05+00.000)-2련암거(브라켓X)_적량마을_조경공" xfId="3326" xr:uid="{00000000-0005-0000-0000-0000E6180000}"/>
    <cellStyle name="_국수교수량_금포교수량_금포교수량(최종본)_유골소천(NO05+00.000)-2련암거(브라켓X)_적량마을_조경공 2" xfId="3327" xr:uid="{00000000-0005-0000-0000-0000E7180000}"/>
    <cellStyle name="_국수교수량_금포교수량_금포교수량(최종본)_유골소천(NO05+00.000)-2련암거(브라켓X)_적량마을_조경공_8부대공사" xfId="12061" xr:uid="{00000000-0005-0000-0000-0000E8180000}"/>
    <cellStyle name="_국수교수량_금포교수량_금포교수량(최종본)_유골소천(NO05+00.000)-2련암거(브라켓X)_접경지역개발(율포리3공구)" xfId="12062" xr:uid="{00000000-0005-0000-0000-0000E9180000}"/>
    <cellStyle name="_국수교수량_금포교수량_금포교수량(최종본)_유골소천(NO05+00.000)-2련암거(브라켓X)_접경지역개발(율포리3공구)_8부대공사" xfId="12063" xr:uid="{00000000-0005-0000-0000-0000EA180000}"/>
    <cellStyle name="_국수교수량_금포교수량_금포교수량(최종본)_적량마을" xfId="3328" xr:uid="{00000000-0005-0000-0000-0000EB180000}"/>
    <cellStyle name="_국수교수량_금포교수량_금포교수량(최종본)_적량마을 2" xfId="3329" xr:uid="{00000000-0005-0000-0000-0000EC180000}"/>
    <cellStyle name="_국수교수량_금포교수량_금포교수량(최종본)_적량마을_8부대공사" xfId="12064" xr:uid="{00000000-0005-0000-0000-0000ED180000}"/>
    <cellStyle name="_국수교수량_금포교수량_금포교수량(최종본)_적량마을_조경공" xfId="3330" xr:uid="{00000000-0005-0000-0000-0000EE180000}"/>
    <cellStyle name="_국수교수량_금포교수량_금포교수량(최종본)_적량마을_조경공 2" xfId="3331" xr:uid="{00000000-0005-0000-0000-0000EF180000}"/>
    <cellStyle name="_국수교수량_금포교수량_금포교수량(최종본)_적량마을_조경공_8부대공사" xfId="12065" xr:uid="{00000000-0005-0000-0000-0000F0180000}"/>
    <cellStyle name="_국수교수량_금포교수량_금포교수량(최종본)_접경지역개발(율포리3공구)" xfId="12066" xr:uid="{00000000-0005-0000-0000-0000F1180000}"/>
    <cellStyle name="_국수교수량_금포교수량_금포교수량(최종본)_접경지역개발(율포리3공구)_8부대공사" xfId="12067" xr:uid="{00000000-0005-0000-0000-0000F2180000}"/>
    <cellStyle name="_국수교수량_금포교수량_금포교수량_4백천천(원본)" xfId="12068" xr:uid="{00000000-0005-0000-0000-0000F3180000}"/>
    <cellStyle name="_국수교수량_금포교수량_금포교수량_4백천천(원본)_8부대공사" xfId="12069" xr:uid="{00000000-0005-0000-0000-0000F4180000}"/>
    <cellStyle name="_국수교수량_금포교수량_금포교수량_8부대공사" xfId="12070" xr:uid="{00000000-0005-0000-0000-0000F5180000}"/>
    <cellStyle name="_국수교수량_금포교수량_금포교수량_고봉15통(안골)(수량)" xfId="3332" xr:uid="{00000000-0005-0000-0000-0000F6180000}"/>
    <cellStyle name="_국수교수량_금포교수량_금포교수량_고봉15통(안골)(수량) 2" xfId="3333" xr:uid="{00000000-0005-0000-0000-0000F7180000}"/>
    <cellStyle name="_국수교수량_금포교수량_금포교수량_고봉15통(안골)(수량)_8부대공사" xfId="12071" xr:uid="{00000000-0005-0000-0000-0000F8180000}"/>
    <cellStyle name="_국수교수량_금포교수량_금포교수량_궁말천(NO15+40.000)-3련암거(브라켓O)" xfId="3334" xr:uid="{00000000-0005-0000-0000-0000F9180000}"/>
    <cellStyle name="_국수교수량_금포교수량_금포교수량_궁말천(NO15+40.000)-3련암거(브라켓O) 2" xfId="3335" xr:uid="{00000000-0005-0000-0000-0000FA180000}"/>
    <cellStyle name="_국수교수량_금포교수량_금포교수량_궁말천(NO15+40.000)-3련암거(브라켓O)_4백천천(원본)" xfId="12072" xr:uid="{00000000-0005-0000-0000-0000FB180000}"/>
    <cellStyle name="_국수교수량_금포교수량_금포교수량_궁말천(NO15+40.000)-3련암거(브라켓O)_4백천천(원본)_8부대공사" xfId="12073" xr:uid="{00000000-0005-0000-0000-0000FC180000}"/>
    <cellStyle name="_국수교수량_금포교수량_금포교수량_궁말천(NO15+40.000)-3련암거(브라켓O)_8부대공사" xfId="12074" xr:uid="{00000000-0005-0000-0000-0000FD180000}"/>
    <cellStyle name="_국수교수량_금포교수량_금포교수량_궁말천(NO15+40.000)-3련암거(브라켓O)_고봉15통(안골)(수량)" xfId="3336" xr:uid="{00000000-0005-0000-0000-0000FE180000}"/>
    <cellStyle name="_국수교수량_금포교수량_금포교수량_궁말천(NO15+40.000)-3련암거(브라켓O)_고봉15통(안골)(수량) 2" xfId="3337" xr:uid="{00000000-0005-0000-0000-0000FF180000}"/>
    <cellStyle name="_국수교수량_금포교수량_금포교수량_궁말천(NO15+40.000)-3련암거(브라켓O)_고봉15통(안골)(수량)_8부대공사" xfId="12075" xr:uid="{00000000-0005-0000-0000-000000190000}"/>
    <cellStyle name="_국수교수량_금포교수량_금포교수량_궁말천(NO15+40.000)-3련암거(브라켓O)_적량마을" xfId="3338" xr:uid="{00000000-0005-0000-0000-000001190000}"/>
    <cellStyle name="_국수교수량_금포교수량_금포교수량_궁말천(NO15+40.000)-3련암거(브라켓O)_적량마을 2" xfId="3339" xr:uid="{00000000-0005-0000-0000-000002190000}"/>
    <cellStyle name="_국수교수량_금포교수량_금포교수량_궁말천(NO15+40.000)-3련암거(브라켓O)_적량마을_8부대공사" xfId="12076" xr:uid="{00000000-0005-0000-0000-000003190000}"/>
    <cellStyle name="_국수교수량_금포교수량_금포교수량_궁말천(NO15+40.000)-3련암거(브라켓O)_적량마을_조경공" xfId="3340" xr:uid="{00000000-0005-0000-0000-000004190000}"/>
    <cellStyle name="_국수교수량_금포교수량_금포교수량_궁말천(NO15+40.000)-3련암거(브라켓O)_적량마을_조경공 2" xfId="3341" xr:uid="{00000000-0005-0000-0000-000005190000}"/>
    <cellStyle name="_국수교수량_금포교수량_금포교수량_궁말천(NO15+40.000)-3련암거(브라켓O)_적량마을_조경공_8부대공사" xfId="12077" xr:uid="{00000000-0005-0000-0000-000006190000}"/>
    <cellStyle name="_국수교수량_금포교수량_금포교수량_궁말천(NO15+40.000)-3련암거(브라켓O)_접경지역개발(율포리3공구)" xfId="12078" xr:uid="{00000000-0005-0000-0000-000007190000}"/>
    <cellStyle name="_국수교수량_금포교수량_금포교수량_궁말천(NO15+40.000)-3련암거(브라켓O)_접경지역개발(율포리3공구)_8부대공사" xfId="12079" xr:uid="{00000000-0005-0000-0000-000008190000}"/>
    <cellStyle name="_국수교수량_금포교수량_금포교수량_유골소천(NO05+00.000)-2련암거(브라켓X)" xfId="3342" xr:uid="{00000000-0005-0000-0000-000009190000}"/>
    <cellStyle name="_국수교수량_금포교수량_금포교수량_유골소천(NO05+00.000)-2련암거(브라켓X) 2" xfId="3343" xr:uid="{00000000-0005-0000-0000-00000A190000}"/>
    <cellStyle name="_국수교수량_금포교수량_금포교수량_유골소천(NO05+00.000)-2련암거(브라켓X)_4백천천(원본)" xfId="12080" xr:uid="{00000000-0005-0000-0000-00000B190000}"/>
    <cellStyle name="_국수교수량_금포교수량_금포교수량_유골소천(NO05+00.000)-2련암거(브라켓X)_4백천천(원본)_8부대공사" xfId="12081" xr:uid="{00000000-0005-0000-0000-00000C190000}"/>
    <cellStyle name="_국수교수량_금포교수량_금포교수량_유골소천(NO05+00.000)-2련암거(브라켓X)_8부대공사" xfId="12082" xr:uid="{00000000-0005-0000-0000-00000D190000}"/>
    <cellStyle name="_국수교수량_금포교수량_금포교수량_유골소천(NO05+00.000)-2련암거(브라켓X)_고봉15통(안골)(수량)" xfId="3344" xr:uid="{00000000-0005-0000-0000-00000E190000}"/>
    <cellStyle name="_국수교수량_금포교수량_금포교수량_유골소천(NO05+00.000)-2련암거(브라켓X)_고봉15통(안골)(수량) 2" xfId="3345" xr:uid="{00000000-0005-0000-0000-00000F190000}"/>
    <cellStyle name="_국수교수량_금포교수량_금포교수량_유골소천(NO05+00.000)-2련암거(브라켓X)_고봉15통(안골)(수량)_8부대공사" xfId="12083" xr:uid="{00000000-0005-0000-0000-000010190000}"/>
    <cellStyle name="_국수교수량_금포교수량_금포교수량_유골소천(NO05+00.000)-2련암거(브라켓X)_적량마을" xfId="3346" xr:uid="{00000000-0005-0000-0000-000011190000}"/>
    <cellStyle name="_국수교수량_금포교수량_금포교수량_유골소천(NO05+00.000)-2련암거(브라켓X)_적량마을 2" xfId="3347" xr:uid="{00000000-0005-0000-0000-000012190000}"/>
    <cellStyle name="_국수교수량_금포교수량_금포교수량_유골소천(NO05+00.000)-2련암거(브라켓X)_적량마을_8부대공사" xfId="12084" xr:uid="{00000000-0005-0000-0000-000013190000}"/>
    <cellStyle name="_국수교수량_금포교수량_금포교수량_유골소천(NO05+00.000)-2련암거(브라켓X)_적량마을_조경공" xfId="3348" xr:uid="{00000000-0005-0000-0000-000014190000}"/>
    <cellStyle name="_국수교수량_금포교수량_금포교수량_유골소천(NO05+00.000)-2련암거(브라켓X)_적량마을_조경공 2" xfId="3349" xr:uid="{00000000-0005-0000-0000-000015190000}"/>
    <cellStyle name="_국수교수량_금포교수량_금포교수량_유골소천(NO05+00.000)-2련암거(브라켓X)_적량마을_조경공_8부대공사" xfId="12085" xr:uid="{00000000-0005-0000-0000-000016190000}"/>
    <cellStyle name="_국수교수량_금포교수량_금포교수량_유골소천(NO05+00.000)-2련암거(브라켓X)_접경지역개발(율포리3공구)" xfId="12086" xr:uid="{00000000-0005-0000-0000-000017190000}"/>
    <cellStyle name="_국수교수량_금포교수량_금포교수량_유골소천(NO05+00.000)-2련암거(브라켓X)_접경지역개발(율포리3공구)_8부대공사" xfId="12087" xr:uid="{00000000-0005-0000-0000-000018190000}"/>
    <cellStyle name="_국수교수량_금포교수량_금포교수량_적량마을" xfId="3350" xr:uid="{00000000-0005-0000-0000-000019190000}"/>
    <cellStyle name="_국수교수량_금포교수량_금포교수량_적량마을 2" xfId="3351" xr:uid="{00000000-0005-0000-0000-00001A190000}"/>
    <cellStyle name="_국수교수량_금포교수량_금포교수량_적량마을_8부대공사" xfId="12088" xr:uid="{00000000-0005-0000-0000-00001B190000}"/>
    <cellStyle name="_국수교수량_금포교수량_금포교수량_적량마을_조경공" xfId="3352" xr:uid="{00000000-0005-0000-0000-00001C190000}"/>
    <cellStyle name="_국수교수량_금포교수량_금포교수량_적량마을_조경공 2" xfId="3353" xr:uid="{00000000-0005-0000-0000-00001D190000}"/>
    <cellStyle name="_국수교수량_금포교수량_금포교수량_적량마을_조경공_8부대공사" xfId="12089" xr:uid="{00000000-0005-0000-0000-00001E190000}"/>
    <cellStyle name="_국수교수량_금포교수량_금포교수량_접경지역개발(율포리3공구)" xfId="12090" xr:uid="{00000000-0005-0000-0000-00001F190000}"/>
    <cellStyle name="_국수교수량_금포교수량_금포교수량_접경지역개발(율포리3공구)_8부대공사" xfId="12091" xr:uid="{00000000-0005-0000-0000-000020190000}"/>
    <cellStyle name="_국수교수량_금포교수량_유골소천(NO05+00.000)-2련암거(브라켓X)" xfId="3354" xr:uid="{00000000-0005-0000-0000-000021190000}"/>
    <cellStyle name="_국수교수량_금포교수량_유골소천(NO05+00.000)-2련암거(브라켓X) 2" xfId="3355" xr:uid="{00000000-0005-0000-0000-000022190000}"/>
    <cellStyle name="_국수교수량_금포교수량_유골소천(NO05+00.000)-2련암거(브라켓X)_4백천천(원본)" xfId="12092" xr:uid="{00000000-0005-0000-0000-000023190000}"/>
    <cellStyle name="_국수교수량_금포교수량_유골소천(NO05+00.000)-2련암거(브라켓X)_4백천천(원본)_8부대공사" xfId="12093" xr:uid="{00000000-0005-0000-0000-000024190000}"/>
    <cellStyle name="_국수교수량_금포교수량_유골소천(NO05+00.000)-2련암거(브라켓X)_8부대공사" xfId="12094" xr:uid="{00000000-0005-0000-0000-000025190000}"/>
    <cellStyle name="_국수교수량_금포교수량_유골소천(NO05+00.000)-2련암거(브라켓X)_고봉15통(안골)(수량)" xfId="3356" xr:uid="{00000000-0005-0000-0000-000026190000}"/>
    <cellStyle name="_국수교수량_금포교수량_유골소천(NO05+00.000)-2련암거(브라켓X)_고봉15통(안골)(수량) 2" xfId="3357" xr:uid="{00000000-0005-0000-0000-000027190000}"/>
    <cellStyle name="_국수교수량_금포교수량_유골소천(NO05+00.000)-2련암거(브라켓X)_고봉15통(안골)(수량)_8부대공사" xfId="12095" xr:uid="{00000000-0005-0000-0000-000028190000}"/>
    <cellStyle name="_국수교수량_금포교수량_유골소천(NO05+00.000)-2련암거(브라켓X)_적량마을" xfId="3358" xr:uid="{00000000-0005-0000-0000-000029190000}"/>
    <cellStyle name="_국수교수량_금포교수량_유골소천(NO05+00.000)-2련암거(브라켓X)_적량마을 2" xfId="3359" xr:uid="{00000000-0005-0000-0000-00002A190000}"/>
    <cellStyle name="_국수교수량_금포교수량_유골소천(NO05+00.000)-2련암거(브라켓X)_적량마을_8부대공사" xfId="12096" xr:uid="{00000000-0005-0000-0000-00002B190000}"/>
    <cellStyle name="_국수교수량_금포교수량_유골소천(NO05+00.000)-2련암거(브라켓X)_적량마을_조경공" xfId="3360" xr:uid="{00000000-0005-0000-0000-00002C190000}"/>
    <cellStyle name="_국수교수량_금포교수량_유골소천(NO05+00.000)-2련암거(브라켓X)_적량마을_조경공 2" xfId="3361" xr:uid="{00000000-0005-0000-0000-00002D190000}"/>
    <cellStyle name="_국수교수량_금포교수량_유골소천(NO05+00.000)-2련암거(브라켓X)_적량마을_조경공_8부대공사" xfId="12097" xr:uid="{00000000-0005-0000-0000-00002E190000}"/>
    <cellStyle name="_국수교수량_금포교수량_유골소천(NO05+00.000)-2련암거(브라켓X)_접경지역개발(율포리3공구)" xfId="12098" xr:uid="{00000000-0005-0000-0000-00002F190000}"/>
    <cellStyle name="_국수교수량_금포교수량_유골소천(NO05+00.000)-2련암거(브라켓X)_접경지역개발(율포리3공구)_8부대공사" xfId="12099" xr:uid="{00000000-0005-0000-0000-000030190000}"/>
    <cellStyle name="_국수교수량_금포교수량_적량마을" xfId="3362" xr:uid="{00000000-0005-0000-0000-000031190000}"/>
    <cellStyle name="_국수교수량_금포교수량_적량마을 2" xfId="3363" xr:uid="{00000000-0005-0000-0000-000032190000}"/>
    <cellStyle name="_국수교수량_금포교수량_적량마을_8부대공사" xfId="12100" xr:uid="{00000000-0005-0000-0000-000033190000}"/>
    <cellStyle name="_국수교수량_금포교수량_적량마을_조경공" xfId="3364" xr:uid="{00000000-0005-0000-0000-000034190000}"/>
    <cellStyle name="_국수교수량_금포교수량_적량마을_조경공 2" xfId="3365" xr:uid="{00000000-0005-0000-0000-000035190000}"/>
    <cellStyle name="_국수교수량_금포교수량_적량마을_조경공_8부대공사" xfId="12101" xr:uid="{00000000-0005-0000-0000-000036190000}"/>
    <cellStyle name="_국수교수량_금포교수량_접경지역개발(율포리3공구)" xfId="12102" xr:uid="{00000000-0005-0000-0000-000037190000}"/>
    <cellStyle name="_국수교수량_금포교수량_접경지역개발(율포리3공구)_8부대공사" xfId="12103" xr:uid="{00000000-0005-0000-0000-000038190000}"/>
    <cellStyle name="_국수교수량_내촌10 BOX수량" xfId="16097" xr:uid="{00000000-0005-0000-0000-000039190000}"/>
    <cellStyle name="_국수교수량_내촌10 BOX수량_암거공" xfId="16098" xr:uid="{00000000-0005-0000-0000-00003A190000}"/>
    <cellStyle name="_국수교수량_내촌10 BOX수량_암거공_3.배수공" xfId="16099" xr:uid="{00000000-0005-0000-0000-00003B190000}"/>
    <cellStyle name="_국수교수량_내촌10 BOX수량_암거공_배수공" xfId="16100" xr:uid="{00000000-0005-0000-0000-00003C190000}"/>
    <cellStyle name="_국수교수량_내촌10 BOX수량_암거공_배수공1" xfId="16101" xr:uid="{00000000-0005-0000-0000-00003D190000}"/>
    <cellStyle name="_국수교수량_내촌10 BOX수량_암거공_배수공2" xfId="16102" xr:uid="{00000000-0005-0000-0000-00003E190000}"/>
    <cellStyle name="_국수교수량_내촌10 철근집계" xfId="16103" xr:uid="{00000000-0005-0000-0000-00003F190000}"/>
    <cellStyle name="_국수교수량_내촌10 철근집계_암거공" xfId="16104" xr:uid="{00000000-0005-0000-0000-000040190000}"/>
    <cellStyle name="_국수교수량_내촌10 철근집계_암거공_3.배수공" xfId="16105" xr:uid="{00000000-0005-0000-0000-000041190000}"/>
    <cellStyle name="_국수교수량_내촌10 철근집계_암거공_배수공" xfId="16106" xr:uid="{00000000-0005-0000-0000-000042190000}"/>
    <cellStyle name="_국수교수량_내촌10 철근집계_암거공_배수공1" xfId="16107" xr:uid="{00000000-0005-0000-0000-000043190000}"/>
    <cellStyle name="_국수교수량_내촌10 철근집계_암거공_배수공2" xfId="16108" xr:uid="{00000000-0005-0000-0000-000044190000}"/>
    <cellStyle name="_국수교수량_능곡시장길정비공사" xfId="3366" xr:uid="{00000000-0005-0000-0000-000045190000}"/>
    <cellStyle name="_국수교수량_능곡시장길정비공사 2" xfId="3367" xr:uid="{00000000-0005-0000-0000-000046190000}"/>
    <cellStyle name="_국수교수량_능곡시장길정비공사_8부대공사" xfId="12104" xr:uid="{00000000-0005-0000-0000-000047190000}"/>
    <cellStyle name="_국수교수량_도내동배수공" xfId="3368" xr:uid="{00000000-0005-0000-0000-000048190000}"/>
    <cellStyle name="_국수교수량_도내동배수공 2" xfId="3369" xr:uid="{00000000-0005-0000-0000-000049190000}"/>
    <cellStyle name="_국수교수량_도내동배수공_8부대공사" xfId="12105" xr:uid="{00000000-0005-0000-0000-00004A190000}"/>
    <cellStyle name="_국수교수량_도내동배수공_고봉1통(2통삭제)" xfId="3370" xr:uid="{00000000-0005-0000-0000-00004B190000}"/>
    <cellStyle name="_국수교수량_도내동배수공_고봉1통(2통삭제) 2" xfId="3371" xr:uid="{00000000-0005-0000-0000-00004C190000}"/>
    <cellStyle name="_국수교수량_도내동배수공_고봉1통(2통삭제)_8부대공사" xfId="12106" xr:uid="{00000000-0005-0000-0000-00004D190000}"/>
    <cellStyle name="_국수교수량_만세교리(개거)" xfId="3372" xr:uid="{00000000-0005-0000-0000-00004E190000}"/>
    <cellStyle name="_국수교수량_만세교리(개거) 2" xfId="3373" xr:uid="{00000000-0005-0000-0000-00004F190000}"/>
    <cellStyle name="_국수교수량_만세교리(개거)_2-1무고저수지(용수로)" xfId="3374" xr:uid="{00000000-0005-0000-0000-000050190000}"/>
    <cellStyle name="_국수교수량_만세교리(개거)_2-1무고저수지(용수로) 2" xfId="3375" xr:uid="{00000000-0005-0000-0000-000051190000}"/>
    <cellStyle name="_국수교수량_만세교리(개거)_2-1무고저수지(용수로)_8부대공사" xfId="12107" xr:uid="{00000000-0005-0000-0000-000052190000}"/>
    <cellStyle name="_국수교수량_만세교리(개거)_2-1무고저수지(용수로)_조경공" xfId="3376" xr:uid="{00000000-0005-0000-0000-000053190000}"/>
    <cellStyle name="_국수교수량_만세교리(개거)_2-1무고저수지(용수로)_조경공 2" xfId="3377" xr:uid="{00000000-0005-0000-0000-000054190000}"/>
    <cellStyle name="_국수교수량_만세교리(개거)_2-1무고저수지(용수로)_조경공_8부대공사" xfId="12108" xr:uid="{00000000-0005-0000-0000-000055190000}"/>
    <cellStyle name="_국수교수량_만세교리(개거)_4백천천(원본)" xfId="12109" xr:uid="{00000000-0005-0000-0000-000056190000}"/>
    <cellStyle name="_국수교수량_만세교리(개거)_4백천천(원본)_8부대공사" xfId="12110" xr:uid="{00000000-0005-0000-0000-000057190000}"/>
    <cellStyle name="_국수교수량_만세교리(개거)_8부대공사" xfId="12111" xr:uid="{00000000-0005-0000-0000-000058190000}"/>
    <cellStyle name="_국수교수량_만세교리(개거)_고봉15통(안골)(수량)" xfId="3378" xr:uid="{00000000-0005-0000-0000-000059190000}"/>
    <cellStyle name="_국수교수량_만세교리(개거)_고봉15통(안골)(수량) 2" xfId="3379" xr:uid="{00000000-0005-0000-0000-00005A190000}"/>
    <cellStyle name="_국수교수량_만세교리(개거)_고봉15통(안골)(수량)_8부대공사" xfId="12112" xr:uid="{00000000-0005-0000-0000-00005B190000}"/>
    <cellStyle name="_국수교수량_만세교리(개거)_고봉1통(2통삭제)" xfId="3380" xr:uid="{00000000-0005-0000-0000-00005C190000}"/>
    <cellStyle name="_국수교수량_만세교리(개거)_고봉1통(2통삭제) 2" xfId="3381" xr:uid="{00000000-0005-0000-0000-00005D190000}"/>
    <cellStyle name="_국수교수량_만세교리(개거)_고봉1통(2통삭제)_8부대공사" xfId="12113" xr:uid="{00000000-0005-0000-0000-00005E190000}"/>
    <cellStyle name="_국수교수량_만세교리(개거)_적량마을" xfId="3382" xr:uid="{00000000-0005-0000-0000-00005F190000}"/>
    <cellStyle name="_국수교수량_만세교리(개거)_적량마을 2" xfId="3383" xr:uid="{00000000-0005-0000-0000-000060190000}"/>
    <cellStyle name="_국수교수량_만세교리(개거)_적량마을_8부대공사" xfId="12114" xr:uid="{00000000-0005-0000-0000-000061190000}"/>
    <cellStyle name="_국수교수량_만세교리(개거)_적량마을_조경공" xfId="3384" xr:uid="{00000000-0005-0000-0000-000062190000}"/>
    <cellStyle name="_국수교수량_만세교리(개거)_적량마을_조경공 2" xfId="3385" xr:uid="{00000000-0005-0000-0000-000063190000}"/>
    <cellStyle name="_국수교수량_만세교리(개거)_적량마을_조경공_8부대공사" xfId="12115" xr:uid="{00000000-0005-0000-0000-000064190000}"/>
    <cellStyle name="_국수교수량_만세교리(개거)_접경지역개발(율포리3공구)" xfId="12116" xr:uid="{00000000-0005-0000-0000-000065190000}"/>
    <cellStyle name="_국수교수량_만세교리(개거)_접경지역개발(율포리3공구)_8부대공사" xfId="12117" xr:uid="{00000000-0005-0000-0000-000066190000}"/>
    <cellStyle name="_국수교수량_면온리" xfId="16109" xr:uid="{00000000-0005-0000-0000-000067190000}"/>
    <cellStyle name="_국수교수량_면온리_3배수공" xfId="16110" xr:uid="{00000000-0005-0000-0000-000068190000}"/>
    <cellStyle name="_국수교수량_면온리_3배수공_국도19호선 원주 흥업리~매지리 자전거도로설치공사(1차분-착공계)" xfId="16111" xr:uid="{00000000-0005-0000-0000-000069190000}"/>
    <cellStyle name="_국수교수량_면온리_3배수공_풍천천2지구-설계예산서" xfId="16112" xr:uid="{00000000-0005-0000-0000-00006A190000}"/>
    <cellStyle name="_국수교수량_면온리_3배수공_풍천천2지구-설계예산서_국도19호선 원주 흥업리~매지리 자전거도로설치공사(1차분-착공계)" xfId="16113" xr:uid="{00000000-0005-0000-0000-00006B190000}"/>
    <cellStyle name="_국수교수량_면온리_국도19호선 원주 흥업리~매지리 자전거도로설치공사(1차분-착공계)" xfId="16114" xr:uid="{00000000-0005-0000-0000-00006C190000}"/>
    <cellStyle name="_국수교수량_면온리_설계설명서" xfId="16115" xr:uid="{00000000-0005-0000-0000-00006D190000}"/>
    <cellStyle name="_국수교수량_면온리_설계설명서_국도19호선 원주 흥업리~매지리 자전거도로설치공사(1차분-착공계)" xfId="16116" xr:uid="{00000000-0005-0000-0000-00006E190000}"/>
    <cellStyle name="_국수교수량_면온리_설계설명서_풍천천2지구-설계예산서" xfId="16117" xr:uid="{00000000-0005-0000-0000-00006F190000}"/>
    <cellStyle name="_국수교수량_면온리_설계설명서_풍천천2지구-설계예산서_국도19호선 원주 흥업리~매지리 자전거도로설치공사(1차분-착공계)" xfId="16118" xr:uid="{00000000-0005-0000-0000-000070190000}"/>
    <cellStyle name="_국수교수량_면온리_풍천천2지구-설계예산서" xfId="16119" xr:uid="{00000000-0005-0000-0000-000071190000}"/>
    <cellStyle name="_국수교수량_면온리_풍천천2지구-설계예산서_국도19호선 원주 흥업리~매지리 자전거도로설치공사(1차분-착공계)" xfId="16120" xr:uid="{00000000-0005-0000-0000-000072190000}"/>
    <cellStyle name="_국수교수량_면온리기계화경작로" xfId="16121" xr:uid="{00000000-0005-0000-0000-000073190000}"/>
    <cellStyle name="_국수교수량_면온리기계화경작로_3배수공" xfId="16122" xr:uid="{00000000-0005-0000-0000-000074190000}"/>
    <cellStyle name="_국수교수량_면온리기계화경작로_3배수공_국도19호선 원주 흥업리~매지리 자전거도로설치공사(1차분-착공계)" xfId="16123" xr:uid="{00000000-0005-0000-0000-000075190000}"/>
    <cellStyle name="_국수교수량_면온리기계화경작로_3배수공_풍천천2지구-설계예산서" xfId="16124" xr:uid="{00000000-0005-0000-0000-000076190000}"/>
    <cellStyle name="_국수교수량_면온리기계화경작로_3배수공_풍천천2지구-설계예산서_국도19호선 원주 흥업리~매지리 자전거도로설치공사(1차분-착공계)" xfId="16125" xr:uid="{00000000-0005-0000-0000-000077190000}"/>
    <cellStyle name="_국수교수량_면온리기계화경작로_국도19호선 원주 흥업리~매지리 자전거도로설치공사(1차분-착공계)" xfId="16126" xr:uid="{00000000-0005-0000-0000-000078190000}"/>
    <cellStyle name="_국수교수량_면온리기계화경작로_설계설명서" xfId="16127" xr:uid="{00000000-0005-0000-0000-000079190000}"/>
    <cellStyle name="_국수교수량_면온리기계화경작로_설계설명서_국도19호선 원주 흥업리~매지리 자전거도로설치공사(1차분-착공계)" xfId="16128" xr:uid="{00000000-0005-0000-0000-00007A190000}"/>
    <cellStyle name="_국수교수량_면온리기계화경작로_설계설명서_풍천천2지구-설계예산서" xfId="16129" xr:uid="{00000000-0005-0000-0000-00007B190000}"/>
    <cellStyle name="_국수교수량_면온리기계화경작로_설계설명서_풍천천2지구-설계예산서_국도19호선 원주 흥업리~매지리 자전거도로설치공사(1차분-착공계)" xfId="16130" xr:uid="{00000000-0005-0000-0000-00007C190000}"/>
    <cellStyle name="_국수교수량_면온리기계화경작로_풍천천2지구-설계예산서" xfId="16131" xr:uid="{00000000-0005-0000-0000-00007D190000}"/>
    <cellStyle name="_국수교수량_면온리기계화경작로_풍천천2지구-설계예산서_국도19호선 원주 흥업리~매지리 자전거도로설치공사(1차분-착공계)" xfId="16132" xr:uid="{00000000-0005-0000-0000-00007E190000}"/>
    <cellStyle name="_국수교수량_물막이수량" xfId="3386" xr:uid="{00000000-0005-0000-0000-00007F190000}"/>
    <cellStyle name="_국수교수량_물막이수량 2" xfId="3387" xr:uid="{00000000-0005-0000-0000-000080190000}"/>
    <cellStyle name="_국수교수량_물막이수량_4백천천(원본)" xfId="12118" xr:uid="{00000000-0005-0000-0000-000081190000}"/>
    <cellStyle name="_국수교수량_물막이수량_4백천천(원본)_8부대공사" xfId="12119" xr:uid="{00000000-0005-0000-0000-000082190000}"/>
    <cellStyle name="_국수교수량_물막이수량_8부대공사" xfId="12120" xr:uid="{00000000-0005-0000-0000-000083190000}"/>
    <cellStyle name="_국수교수량_물막이수량_고봉15통(안골)(수량)" xfId="3388" xr:uid="{00000000-0005-0000-0000-000084190000}"/>
    <cellStyle name="_국수교수량_물막이수량_고봉15통(안골)(수량) 2" xfId="3389" xr:uid="{00000000-0005-0000-0000-000085190000}"/>
    <cellStyle name="_국수교수량_물막이수량_고봉15통(안골)(수량)_8부대공사" xfId="12121" xr:uid="{00000000-0005-0000-0000-000086190000}"/>
    <cellStyle name="_국수교수량_물막이수량_유골소천(NO05+00.000)-2련암거(브라켓X)" xfId="3390" xr:uid="{00000000-0005-0000-0000-000087190000}"/>
    <cellStyle name="_국수교수량_물막이수량_유골소천(NO05+00.000)-2련암거(브라켓X) 2" xfId="3391" xr:uid="{00000000-0005-0000-0000-000088190000}"/>
    <cellStyle name="_국수교수량_물막이수량_유골소천(NO05+00.000)-2련암거(브라켓X)_4백천천(원본)" xfId="12122" xr:uid="{00000000-0005-0000-0000-000089190000}"/>
    <cellStyle name="_국수교수량_물막이수량_유골소천(NO05+00.000)-2련암거(브라켓X)_4백천천(원본)_8부대공사" xfId="12123" xr:uid="{00000000-0005-0000-0000-00008A190000}"/>
    <cellStyle name="_국수교수량_물막이수량_유골소천(NO05+00.000)-2련암거(브라켓X)_8부대공사" xfId="12124" xr:uid="{00000000-0005-0000-0000-00008B190000}"/>
    <cellStyle name="_국수교수량_물막이수량_유골소천(NO05+00.000)-2련암거(브라켓X)_고봉15통(안골)(수량)" xfId="3392" xr:uid="{00000000-0005-0000-0000-00008C190000}"/>
    <cellStyle name="_국수교수량_물막이수량_유골소천(NO05+00.000)-2련암거(브라켓X)_고봉15통(안골)(수량) 2" xfId="3393" xr:uid="{00000000-0005-0000-0000-00008D190000}"/>
    <cellStyle name="_국수교수량_물막이수량_유골소천(NO05+00.000)-2련암거(브라켓X)_고봉15통(안골)(수량)_8부대공사" xfId="12125" xr:uid="{00000000-0005-0000-0000-00008E190000}"/>
    <cellStyle name="_국수교수량_물막이수량_유골소천(NO05+00.000)-2련암거(브라켓X)_적량마을" xfId="3394" xr:uid="{00000000-0005-0000-0000-00008F190000}"/>
    <cellStyle name="_국수교수량_물막이수량_유골소천(NO05+00.000)-2련암거(브라켓X)_적량마을 2" xfId="3395" xr:uid="{00000000-0005-0000-0000-000090190000}"/>
    <cellStyle name="_국수교수량_물막이수량_유골소천(NO05+00.000)-2련암거(브라켓X)_적량마을_8부대공사" xfId="12126" xr:uid="{00000000-0005-0000-0000-000091190000}"/>
    <cellStyle name="_국수교수량_물막이수량_유골소천(NO05+00.000)-2련암거(브라켓X)_적량마을_조경공" xfId="3396" xr:uid="{00000000-0005-0000-0000-000092190000}"/>
    <cellStyle name="_국수교수량_물막이수량_유골소천(NO05+00.000)-2련암거(브라켓X)_적량마을_조경공 2" xfId="3397" xr:uid="{00000000-0005-0000-0000-000093190000}"/>
    <cellStyle name="_국수교수량_물막이수량_유골소천(NO05+00.000)-2련암거(브라켓X)_적량마을_조경공_8부대공사" xfId="12127" xr:uid="{00000000-0005-0000-0000-000094190000}"/>
    <cellStyle name="_국수교수량_물막이수량_유골소천(NO05+00.000)-2련암거(브라켓X)_접경지역개발(율포리3공구)" xfId="12128" xr:uid="{00000000-0005-0000-0000-000095190000}"/>
    <cellStyle name="_국수교수량_물막이수량_유골소천(NO05+00.000)-2련암거(브라켓X)_접경지역개발(율포리3공구)_8부대공사" xfId="12129" xr:uid="{00000000-0005-0000-0000-000096190000}"/>
    <cellStyle name="_국수교수량_물막이수량_적량마을" xfId="3398" xr:uid="{00000000-0005-0000-0000-000097190000}"/>
    <cellStyle name="_국수교수량_물막이수량_적량마을 2" xfId="3399" xr:uid="{00000000-0005-0000-0000-000098190000}"/>
    <cellStyle name="_국수교수량_물막이수량_적량마을_8부대공사" xfId="12130" xr:uid="{00000000-0005-0000-0000-000099190000}"/>
    <cellStyle name="_국수교수량_물막이수량_적량마을_조경공" xfId="3400" xr:uid="{00000000-0005-0000-0000-00009A190000}"/>
    <cellStyle name="_국수교수량_물막이수량_적량마을_조경공 2" xfId="3401" xr:uid="{00000000-0005-0000-0000-00009B190000}"/>
    <cellStyle name="_국수교수량_물막이수량_적량마을_조경공_8부대공사" xfId="12131" xr:uid="{00000000-0005-0000-0000-00009C190000}"/>
    <cellStyle name="_국수교수량_물막이수량_접경지역개발(율포리3공구)" xfId="12132" xr:uid="{00000000-0005-0000-0000-00009D190000}"/>
    <cellStyle name="_국수교수량_물막이수량_접경지역개발(율포리3공구)_8부대공사" xfId="12133" xr:uid="{00000000-0005-0000-0000-00009E190000}"/>
    <cellStyle name="_국수교수량_박스수량" xfId="16133" xr:uid="{00000000-0005-0000-0000-00009F190000}"/>
    <cellStyle name="_국수교수량_박스수량_2공구암거토공수량" xfId="16134" xr:uid="{00000000-0005-0000-0000-0000A0190000}"/>
    <cellStyle name="_국수교수량_박스수량_3.배수공" xfId="16135" xr:uid="{00000000-0005-0000-0000-0000A1190000}"/>
    <cellStyle name="_국수교수량_박스수량_내촌10 BOX수량" xfId="16136" xr:uid="{00000000-0005-0000-0000-0000A2190000}"/>
    <cellStyle name="_국수교수량_박스수량_내촌10 BOX수량_암거공" xfId="16137" xr:uid="{00000000-0005-0000-0000-0000A3190000}"/>
    <cellStyle name="_국수교수량_박스수량_내촌10 BOX수량_암거공_3.배수공" xfId="16138" xr:uid="{00000000-0005-0000-0000-0000A4190000}"/>
    <cellStyle name="_국수교수량_박스수량_내촌10 BOX수량_암거공_배수공" xfId="16139" xr:uid="{00000000-0005-0000-0000-0000A5190000}"/>
    <cellStyle name="_국수교수량_박스수량_내촌10 BOX수량_암거공_배수공1" xfId="16140" xr:uid="{00000000-0005-0000-0000-0000A6190000}"/>
    <cellStyle name="_국수교수량_박스수량_내촌10 BOX수량_암거공_배수공2" xfId="16141" xr:uid="{00000000-0005-0000-0000-0000A7190000}"/>
    <cellStyle name="_국수교수량_박스수량_내촌10 철근집계" xfId="16142" xr:uid="{00000000-0005-0000-0000-0000A8190000}"/>
    <cellStyle name="_국수교수량_박스수량_내촌10 철근집계_암거공" xfId="16143" xr:uid="{00000000-0005-0000-0000-0000A9190000}"/>
    <cellStyle name="_국수교수량_박스수량_내촌10 철근집계_암거공_3.배수공" xfId="16144" xr:uid="{00000000-0005-0000-0000-0000AA190000}"/>
    <cellStyle name="_국수교수량_박스수량_내촌10 철근집계_암거공_배수공" xfId="16145" xr:uid="{00000000-0005-0000-0000-0000AB190000}"/>
    <cellStyle name="_국수교수량_박스수량_내촌10 철근집계_암거공_배수공1" xfId="16146" xr:uid="{00000000-0005-0000-0000-0000AC190000}"/>
    <cellStyle name="_국수교수량_박스수량_내촌10 철근집계_암거공_배수공2" xfId="16147" xr:uid="{00000000-0005-0000-0000-0000AD190000}"/>
    <cellStyle name="_국수교수량_박스수량_배수공" xfId="16148" xr:uid="{00000000-0005-0000-0000-0000AE190000}"/>
    <cellStyle name="_국수교수량_박스수량_배수공1" xfId="16149" xr:uid="{00000000-0005-0000-0000-0000AF190000}"/>
    <cellStyle name="_국수교수량_박스수량_배수공2" xfId="16150" xr:uid="{00000000-0005-0000-0000-0000B0190000}"/>
    <cellStyle name="_국수교수량_박스수량_서석13 BOX수량" xfId="16151" xr:uid="{00000000-0005-0000-0000-0000B1190000}"/>
    <cellStyle name="_국수교수량_박스수량_서석13 BOX수량_암거공" xfId="16152" xr:uid="{00000000-0005-0000-0000-0000B2190000}"/>
    <cellStyle name="_국수교수량_박스수량_서석13 BOX수량_암거공_3.배수공" xfId="16153" xr:uid="{00000000-0005-0000-0000-0000B3190000}"/>
    <cellStyle name="_국수교수량_박스수량_서석13 BOX수량_암거공_배수공" xfId="16154" xr:uid="{00000000-0005-0000-0000-0000B4190000}"/>
    <cellStyle name="_국수교수량_박스수량_서석13 BOX수량_암거공_배수공1" xfId="16155" xr:uid="{00000000-0005-0000-0000-0000B5190000}"/>
    <cellStyle name="_국수교수량_박스수량_서석13 BOX수량_암거공_배수공2" xfId="16156" xr:uid="{00000000-0005-0000-0000-0000B6190000}"/>
    <cellStyle name="_국수교수량_박스수량_수량1공구" xfId="16157" xr:uid="{00000000-0005-0000-0000-0000B7190000}"/>
    <cellStyle name="_국수교수량_박스수량_암거공" xfId="16158" xr:uid="{00000000-0005-0000-0000-0000B8190000}"/>
    <cellStyle name="_국수교수량_박스수량_암거공_암거공" xfId="16159" xr:uid="{00000000-0005-0000-0000-0000B9190000}"/>
    <cellStyle name="_국수교수량_박스수량_암거공_암거공_3.배수공" xfId="16160" xr:uid="{00000000-0005-0000-0000-0000BA190000}"/>
    <cellStyle name="_국수교수량_박스수량_암거공_암거공_배수공" xfId="16161" xr:uid="{00000000-0005-0000-0000-0000BB190000}"/>
    <cellStyle name="_국수교수량_박스수량_암거공_암거공_배수공1" xfId="16162" xr:uid="{00000000-0005-0000-0000-0000BC190000}"/>
    <cellStyle name="_국수교수량_박스수량_암거공_암거공_배수공2" xfId="16163" xr:uid="{00000000-0005-0000-0000-0000BD190000}"/>
    <cellStyle name="_국수교수량_박스수량_토공" xfId="16164" xr:uid="{00000000-0005-0000-0000-0000BE190000}"/>
    <cellStyle name="_국수교수량_배수공" xfId="16165" xr:uid="{00000000-0005-0000-0000-0000BF190000}"/>
    <cellStyle name="_국수교수량_배수공1" xfId="16166" xr:uid="{00000000-0005-0000-0000-0000C0190000}"/>
    <cellStyle name="_국수교수량_배수공2" xfId="16167" xr:uid="{00000000-0005-0000-0000-0000C1190000}"/>
    <cellStyle name="_국수교수량_본체-구조물수량" xfId="16168" xr:uid="{00000000-0005-0000-0000-0000C2190000}"/>
    <cellStyle name="_국수교수량_본체-구조물수량_본체-구조물수량" xfId="16169" xr:uid="{00000000-0005-0000-0000-0000C3190000}"/>
    <cellStyle name="_국수교수량_본체-구조물수량_전체총괄" xfId="16170" xr:uid="{00000000-0005-0000-0000-0000C4190000}"/>
    <cellStyle name="_국수교수량_빔집계" xfId="12349" xr:uid="{00000000-0005-0000-0000-0000C5190000}"/>
    <cellStyle name="_국수교수량_빔집계_거더수량(월호교-1~3경간)" xfId="12350" xr:uid="{00000000-0005-0000-0000-0000C6190000}"/>
    <cellStyle name="_국수교수량_빔집계_거더수량(월호교-4~5경간)" xfId="12351" xr:uid="{00000000-0005-0000-0000-0000C7190000}"/>
    <cellStyle name="_국수교수량_사본 - 주요자재집계표-창리" xfId="16171" xr:uid="{00000000-0005-0000-0000-0000C8190000}"/>
    <cellStyle name="_국수교수량_사본 - 주요자재집계표-창리_수량(누청리농로포장공사)" xfId="16172" xr:uid="{00000000-0005-0000-0000-0000C9190000}"/>
    <cellStyle name="_국수교수량_사본 - 주요자재집계표-창리_수량(묘서리)" xfId="16173" xr:uid="{00000000-0005-0000-0000-0000CA190000}"/>
    <cellStyle name="_국수교수량_삼화리마을안길포장공사(1공구)" xfId="16174" xr:uid="{00000000-0005-0000-0000-0000CB190000}"/>
    <cellStyle name="_국수교수량_삼화리마을안길포장공사(1공구)_3배수공" xfId="16175" xr:uid="{00000000-0005-0000-0000-0000CC190000}"/>
    <cellStyle name="_국수교수량_삼화리마을안길포장공사(1공구)_3배수공_국도19호선 원주 흥업리~매지리 자전거도로설치공사(1차분-착공계)" xfId="16176" xr:uid="{00000000-0005-0000-0000-0000CD190000}"/>
    <cellStyle name="_국수교수량_삼화리마을안길포장공사(1공구)_3배수공_풍천천2지구-설계예산서" xfId="16177" xr:uid="{00000000-0005-0000-0000-0000CE190000}"/>
    <cellStyle name="_국수교수량_삼화리마을안길포장공사(1공구)_3배수공_풍천천2지구-설계예산서_국도19호선 원주 흥업리~매지리 자전거도로설치공사(1차분-착공계)" xfId="16178" xr:uid="{00000000-0005-0000-0000-0000CF190000}"/>
    <cellStyle name="_국수교수량_삼화리마을안길포장공사(1공구)_국도19호선 원주 흥업리~매지리 자전거도로설치공사(1차분-착공계)" xfId="16179" xr:uid="{00000000-0005-0000-0000-0000D0190000}"/>
    <cellStyle name="_국수교수량_삼화리마을안길포장공사(1공구)_설계설명서" xfId="16180" xr:uid="{00000000-0005-0000-0000-0000D1190000}"/>
    <cellStyle name="_국수교수량_삼화리마을안길포장공사(1공구)_설계설명서_국도19호선 원주 흥업리~매지리 자전거도로설치공사(1차분-착공계)" xfId="16181" xr:uid="{00000000-0005-0000-0000-0000D2190000}"/>
    <cellStyle name="_국수교수량_삼화리마을안길포장공사(1공구)_설계설명서_풍천천2지구-설계예산서" xfId="16182" xr:uid="{00000000-0005-0000-0000-0000D3190000}"/>
    <cellStyle name="_국수교수량_삼화리마을안길포장공사(1공구)_설계설명서_풍천천2지구-설계예산서_국도19호선 원주 흥업리~매지리 자전거도로설치공사(1차분-착공계)" xfId="16183" xr:uid="{00000000-0005-0000-0000-0000D4190000}"/>
    <cellStyle name="_국수교수량_삼화리마을안길포장공사(1공구)_풍천천2지구-설계예산서" xfId="16184" xr:uid="{00000000-0005-0000-0000-0000D5190000}"/>
    <cellStyle name="_국수교수량_삼화리마을안길포장공사(1공구)_풍천천2지구-설계예산서_국도19호선 원주 흥업리~매지리 자전거도로설치공사(1차분-착공계)" xfId="16185" xr:uid="{00000000-0005-0000-0000-0000D6190000}"/>
    <cellStyle name="_국수교수량_상부수량" xfId="16186" xr:uid="{00000000-0005-0000-0000-0000D7190000}"/>
    <cellStyle name="_국수교수량_상부수량_토공" xfId="16187" xr:uid="{00000000-0005-0000-0000-0000D8190000}"/>
    <cellStyle name="_국수교수량_서석13 BOX수량" xfId="16188" xr:uid="{00000000-0005-0000-0000-0000D9190000}"/>
    <cellStyle name="_국수교수량_서석13 BOX수량_암거공" xfId="16189" xr:uid="{00000000-0005-0000-0000-0000DA190000}"/>
    <cellStyle name="_국수교수량_서석13 BOX수량_암거공_3.배수공" xfId="16190" xr:uid="{00000000-0005-0000-0000-0000DB190000}"/>
    <cellStyle name="_국수교수량_서석13 BOX수량_암거공_배수공" xfId="16191" xr:uid="{00000000-0005-0000-0000-0000DC190000}"/>
    <cellStyle name="_국수교수량_서석13 BOX수량_암거공_배수공1" xfId="16192" xr:uid="{00000000-0005-0000-0000-0000DD190000}"/>
    <cellStyle name="_국수교수량_서석13 BOX수량_암거공_배수공2" xfId="16193" xr:uid="{00000000-0005-0000-0000-0000DE190000}"/>
    <cellStyle name="_국수교수량_설계설명서" xfId="16194" xr:uid="{00000000-0005-0000-0000-0000DF190000}"/>
    <cellStyle name="_국수교수량_설계설명서_국도19호선 원주 흥업리~매지리 자전거도로설치공사(1차분-착공계)" xfId="16195" xr:uid="{00000000-0005-0000-0000-0000E0190000}"/>
    <cellStyle name="_국수교수량_설계설명서_풍천천2지구-설계예산서" xfId="16196" xr:uid="{00000000-0005-0000-0000-0000E1190000}"/>
    <cellStyle name="_국수교수량_설계설명서_풍천천2지구-설계예산서_국도19호선 원주 흥업리~매지리 자전거도로설치공사(1차분-착공계)" xfId="16197" xr:uid="{00000000-0005-0000-0000-0000E2190000}"/>
    <cellStyle name="_국수교수량_성덕2교수량" xfId="16198" xr:uid="{00000000-0005-0000-0000-0000E3190000}"/>
    <cellStyle name="_국수교수량_성덕2교수량_본체-구조물수량" xfId="16199" xr:uid="{00000000-0005-0000-0000-0000E4190000}"/>
    <cellStyle name="_국수교수량_성덕2교수량_본체-구조물수량_본체-구조물수량" xfId="16200" xr:uid="{00000000-0005-0000-0000-0000E5190000}"/>
    <cellStyle name="_국수교수량_성덕2교수량_본체-구조물수량_전체총괄" xfId="16201" xr:uid="{00000000-0005-0000-0000-0000E6190000}"/>
    <cellStyle name="_국수교수량_수량(누청리농로포장공사)" xfId="16202" xr:uid="{00000000-0005-0000-0000-0000E7190000}"/>
    <cellStyle name="_국수교수량_수량(묘서리)" xfId="16203" xr:uid="{00000000-0005-0000-0000-0000E8190000}"/>
    <cellStyle name="_국수교수량_수량1공구" xfId="16204" xr:uid="{00000000-0005-0000-0000-0000E9190000}"/>
    <cellStyle name="_국수교수량_수로BOX일반수량 " xfId="9534" xr:uid="{00000000-0005-0000-0000-0000EA190000}"/>
    <cellStyle name="_국수교수량_수로BOX일반수량  2" xfId="16205" xr:uid="{00000000-0005-0000-0000-0000EB190000}"/>
    <cellStyle name="_국수교수량_수로BOX일반수량 _02_1.폐기물" xfId="16206" xr:uid="{00000000-0005-0000-0000-0000EC190000}"/>
    <cellStyle name="_국수교수량_수로BOX일반수량 _07.포장공" xfId="9535" xr:uid="{00000000-0005-0000-0000-0000ED190000}"/>
    <cellStyle name="_국수교수량_수로BOX일반수량 _07.포장공_06.포장공" xfId="16207" xr:uid="{00000000-0005-0000-0000-0000EE190000}"/>
    <cellStyle name="_국수교수량_암거" xfId="156" xr:uid="{00000000-0005-0000-0000-0000EF190000}"/>
    <cellStyle name="_국수교수량_암거_측구" xfId="16208" xr:uid="{00000000-0005-0000-0000-0000F0190000}"/>
    <cellStyle name="_국수교수량_암거_측구_망상측구공" xfId="16209" xr:uid="{00000000-0005-0000-0000-0000F1190000}"/>
    <cellStyle name="_국수교수량_암거01" xfId="157" xr:uid="{00000000-0005-0000-0000-0000F2190000}"/>
    <cellStyle name="_국수교수량_암거01_측구" xfId="16210" xr:uid="{00000000-0005-0000-0000-0000F3190000}"/>
    <cellStyle name="_국수교수량_암거01_측구_망상측구공" xfId="16211" xr:uid="{00000000-0005-0000-0000-0000F4190000}"/>
    <cellStyle name="_국수교수량_암거공" xfId="16212" xr:uid="{00000000-0005-0000-0000-0000F5190000}"/>
    <cellStyle name="_국수교수량_암거공_암거공" xfId="16213" xr:uid="{00000000-0005-0000-0000-0000F6190000}"/>
    <cellStyle name="_국수교수량_암거공_암거공_3.배수공" xfId="16214" xr:uid="{00000000-0005-0000-0000-0000F7190000}"/>
    <cellStyle name="_국수교수량_암거공_암거공_배수공" xfId="16215" xr:uid="{00000000-0005-0000-0000-0000F8190000}"/>
    <cellStyle name="_국수교수량_암거공_암거공_배수공1" xfId="16216" xr:uid="{00000000-0005-0000-0000-0000F9190000}"/>
    <cellStyle name="_국수교수량_암거공_암거공_배수공2" xfId="16217" xr:uid="{00000000-0005-0000-0000-0000FA190000}"/>
    <cellStyle name="_국수교수량_연제구측 연결로 수량산출" xfId="16218" xr:uid="{00000000-0005-0000-0000-0000FB190000}"/>
    <cellStyle name="_국수교수량_연제구측 연결로 수량산출_00.수영4호교 도로공 구조물 자재집계" xfId="16219" xr:uid="{00000000-0005-0000-0000-0000FC190000}"/>
    <cellStyle name="_국수교수량_연제구측 연결로 수량산출_00.수영4호교 도로공 구조물 자재집계_토공" xfId="16220" xr:uid="{00000000-0005-0000-0000-0000FD190000}"/>
    <cellStyle name="_국수교수량_연제구측 연결로 수량산출_01.연제구측 연결로 수량산출" xfId="16221" xr:uid="{00000000-0005-0000-0000-0000FE190000}"/>
    <cellStyle name="_국수교수량_연제구측 연결로 수량산출_01.연제구측 연결로 수량산출_토공" xfId="16222" xr:uid="{00000000-0005-0000-0000-0000FF190000}"/>
    <cellStyle name="_국수교수량_연제구측 연결로 수량산출_03.구조물공 수량산출" xfId="16223" xr:uid="{00000000-0005-0000-0000-0000001A0000}"/>
    <cellStyle name="_국수교수량_연제구측 연결로 수량산출_03.구조물공 수량산출_토공" xfId="16224" xr:uid="{00000000-0005-0000-0000-0000011A0000}"/>
    <cellStyle name="_국수교수량_연제구측 연결로 수량산출_구조물공 수량산출" xfId="16225" xr:uid="{00000000-0005-0000-0000-0000021A0000}"/>
    <cellStyle name="_국수교수량_연제구측 연결로 수량산출_구조물공 수량산출_토공" xfId="16226" xr:uid="{00000000-0005-0000-0000-0000031A0000}"/>
    <cellStyle name="_국수교수량_연제구측 연결로 수량산출_토공" xfId="16227" xr:uid="{00000000-0005-0000-0000-0000041A0000}"/>
    <cellStyle name="_국수교수량_오탄1리수량" xfId="16228" xr:uid="{00000000-0005-0000-0000-0000051A0000}"/>
    <cellStyle name="_국수교수량_오탄1리수량_3배수공" xfId="16229" xr:uid="{00000000-0005-0000-0000-0000061A0000}"/>
    <cellStyle name="_국수교수량_오탄1리수량_3배수공_국도19호선 원주 흥업리~매지리 자전거도로설치공사(1차분-착공계)" xfId="16230" xr:uid="{00000000-0005-0000-0000-0000071A0000}"/>
    <cellStyle name="_국수교수량_오탄1리수량_3배수공_풍천천2지구-설계예산서" xfId="16231" xr:uid="{00000000-0005-0000-0000-0000081A0000}"/>
    <cellStyle name="_국수교수량_오탄1리수량_3배수공_풍천천2지구-설계예산서_국도19호선 원주 흥업리~매지리 자전거도로설치공사(1차분-착공계)" xfId="16232" xr:uid="{00000000-0005-0000-0000-0000091A0000}"/>
    <cellStyle name="_국수교수량_오탄1리수량_국도19호선 원주 흥업리~매지리 자전거도로설치공사(1차분-착공계)" xfId="16233" xr:uid="{00000000-0005-0000-0000-00000A1A0000}"/>
    <cellStyle name="_국수교수량_오탄1리수량_설계설명서" xfId="16234" xr:uid="{00000000-0005-0000-0000-00000B1A0000}"/>
    <cellStyle name="_국수교수량_오탄1리수량_설계설명서_국도19호선 원주 흥업리~매지리 자전거도로설치공사(1차분-착공계)" xfId="16235" xr:uid="{00000000-0005-0000-0000-00000C1A0000}"/>
    <cellStyle name="_국수교수량_오탄1리수량_설계설명서_풍천천2지구-설계예산서" xfId="16236" xr:uid="{00000000-0005-0000-0000-00000D1A0000}"/>
    <cellStyle name="_국수교수량_오탄1리수량_설계설명서_풍천천2지구-설계예산서_국도19호선 원주 흥업리~매지리 자전거도로설치공사(1차분-착공계)" xfId="16237" xr:uid="{00000000-0005-0000-0000-00000E1A0000}"/>
    <cellStyle name="_국수교수량_오탄1리수량_풍천천2지구-설계예산서" xfId="16238" xr:uid="{00000000-0005-0000-0000-00000F1A0000}"/>
    <cellStyle name="_국수교수량_오탄1리수량_풍천천2지구-설계예산서_국도19호선 원주 흥업리~매지리 자전거도로설치공사(1차분-착공계)" xfId="16239" xr:uid="{00000000-0005-0000-0000-0000101A0000}"/>
    <cellStyle name="_국수교수량_유방교수량" xfId="16240" xr:uid="{00000000-0005-0000-0000-0000111A0000}"/>
    <cellStyle name="_국수교수량_유방교수량_sample" xfId="16241" xr:uid="{00000000-0005-0000-0000-0000121A0000}"/>
    <cellStyle name="_국수교수량_유방교수량_유방교수량" xfId="16242" xr:uid="{00000000-0005-0000-0000-0000131A0000}"/>
    <cellStyle name="_국수교수량_유방교수량_유방교수량_sample" xfId="16243" xr:uid="{00000000-0005-0000-0000-0000141A0000}"/>
    <cellStyle name="_국수교수량_유방교수량_유방교수량_철거수량" xfId="16244" xr:uid="{00000000-0005-0000-0000-0000151A0000}"/>
    <cellStyle name="_국수교수량_유방교수량_철거수량" xfId="16245" xr:uid="{00000000-0005-0000-0000-0000161A0000}"/>
    <cellStyle name="_국수교수량_일반수량 " xfId="9536" xr:uid="{00000000-0005-0000-0000-0000171A0000}"/>
    <cellStyle name="_국수교수량_일반수량  2" xfId="16246" xr:uid="{00000000-0005-0000-0000-0000181A0000}"/>
    <cellStyle name="_국수교수량_일반수량 _02_1.폐기물" xfId="16247" xr:uid="{00000000-0005-0000-0000-0000191A0000}"/>
    <cellStyle name="_국수교수량_일반수량 _04.구조물공-01 " xfId="9537" xr:uid="{00000000-0005-0000-0000-00001A1A0000}"/>
    <cellStyle name="_국수교수량_일반수량 _04.구조물공-01  2" xfId="16248" xr:uid="{00000000-0005-0000-0000-00001B1A0000}"/>
    <cellStyle name="_국수교수량_일반수량 _04.구조물공-01 _02_1.폐기물" xfId="16249" xr:uid="{00000000-0005-0000-0000-00001C1A0000}"/>
    <cellStyle name="_국수교수량_일반수량 _04.구조물공-01 _07.포장공" xfId="9538" xr:uid="{00000000-0005-0000-0000-00001D1A0000}"/>
    <cellStyle name="_국수교수량_일반수량 _04.구조물공-01 _07.포장공_06.포장공" xfId="16250" xr:uid="{00000000-0005-0000-0000-00001E1A0000}"/>
    <cellStyle name="_국수교수량_일반수량 _07.포장공" xfId="9539" xr:uid="{00000000-0005-0000-0000-00001F1A0000}"/>
    <cellStyle name="_국수교수량_일반수량 _07.포장공_06.포장공" xfId="16251" xr:uid="{00000000-0005-0000-0000-0000201A0000}"/>
    <cellStyle name="_국수교수량_일반수량집계" xfId="9540" xr:uid="{00000000-0005-0000-0000-0000211A0000}"/>
    <cellStyle name="_국수교수량_일반수량집계_02_1.폐기물" xfId="16252" xr:uid="{00000000-0005-0000-0000-0000221A0000}"/>
    <cellStyle name="_국수교수량_일반수량집계_04.구조물공-01 " xfId="9541" xr:uid="{00000000-0005-0000-0000-0000231A0000}"/>
    <cellStyle name="_국수교수량_일반수량집계_04.구조물공-01  2" xfId="16253" xr:uid="{00000000-0005-0000-0000-0000241A0000}"/>
    <cellStyle name="_국수교수량_일반수량집계_04.구조물공-01 _02_1.폐기물" xfId="16254" xr:uid="{00000000-0005-0000-0000-0000251A0000}"/>
    <cellStyle name="_국수교수량_일반수량집계_04.구조물공-01 _07.포장공" xfId="9542" xr:uid="{00000000-0005-0000-0000-0000261A0000}"/>
    <cellStyle name="_국수교수량_일반수량집계_04.구조물공-01 _07.포장공_06.포장공" xfId="16255" xr:uid="{00000000-0005-0000-0000-0000271A0000}"/>
    <cellStyle name="_국수교수량_일반수량집계_07.포장공" xfId="9543" xr:uid="{00000000-0005-0000-0000-0000281A0000}"/>
    <cellStyle name="_국수교수량_일반수량집계_07.포장공_06.포장공" xfId="16256" xr:uid="{00000000-0005-0000-0000-0000291A0000}"/>
    <cellStyle name="_국수교수량_자재" xfId="3402" xr:uid="{00000000-0005-0000-0000-00002A1A0000}"/>
    <cellStyle name="_국수교수량_자재 2" xfId="3403" xr:uid="{00000000-0005-0000-0000-00002B1A0000}"/>
    <cellStyle name="_국수교수량_자재_01대곳간선" xfId="3404" xr:uid="{00000000-0005-0000-0000-00002C1A0000}"/>
    <cellStyle name="_국수교수량_자재_01대곳간선 2" xfId="3405" xr:uid="{00000000-0005-0000-0000-00002D1A0000}"/>
    <cellStyle name="_국수교수량_자재_01대곳간선_8부대공사" xfId="12134" xr:uid="{00000000-0005-0000-0000-00002E1A0000}"/>
    <cellStyle name="_국수교수량_자재_1-1방조제" xfId="3406" xr:uid="{00000000-0005-0000-0000-00002F1A0000}"/>
    <cellStyle name="_국수교수량_자재_1-1방조제 2" xfId="3407" xr:uid="{00000000-0005-0000-0000-0000301A0000}"/>
    <cellStyle name="_국수교수량_자재_1-1방조제_8부대공사" xfId="12135" xr:uid="{00000000-0005-0000-0000-0000311A0000}"/>
    <cellStyle name="_국수교수량_자재_1-1방조제_적량마을" xfId="3408" xr:uid="{00000000-0005-0000-0000-0000321A0000}"/>
    <cellStyle name="_국수교수량_자재_1-1방조제_적량마을 2" xfId="3409" xr:uid="{00000000-0005-0000-0000-0000331A0000}"/>
    <cellStyle name="_국수교수량_자재_1-1방조제_적량마을_8부대공사" xfId="12136" xr:uid="{00000000-0005-0000-0000-0000341A0000}"/>
    <cellStyle name="_국수교수량_자재_1-1방조제_적량마을_조경공" xfId="3410" xr:uid="{00000000-0005-0000-0000-0000351A0000}"/>
    <cellStyle name="_국수교수량_자재_1-1방조제_적량마을_조경공 2" xfId="3411" xr:uid="{00000000-0005-0000-0000-0000361A0000}"/>
    <cellStyle name="_국수교수량_자재_1-1방조제_적량마을_조경공_8부대공사" xfId="12137" xr:uid="{00000000-0005-0000-0000-0000371A0000}"/>
    <cellStyle name="_국수교수량_자재_1공구" xfId="3412" xr:uid="{00000000-0005-0000-0000-0000381A0000}"/>
    <cellStyle name="_국수교수량_자재_1공구 2" xfId="3413" xr:uid="{00000000-0005-0000-0000-0000391A0000}"/>
    <cellStyle name="_국수교수량_자재_1공구(원본)" xfId="3414" xr:uid="{00000000-0005-0000-0000-00003A1A0000}"/>
    <cellStyle name="_국수교수량_자재_1공구(원본) 2" xfId="3415" xr:uid="{00000000-0005-0000-0000-00003B1A0000}"/>
    <cellStyle name="_국수교수량_자재_1공구(원본)_8부대공사" xfId="12138" xr:uid="{00000000-0005-0000-0000-00003C1A0000}"/>
    <cellStyle name="_국수교수량_자재_1공구(원본)_적량마을" xfId="3416" xr:uid="{00000000-0005-0000-0000-00003D1A0000}"/>
    <cellStyle name="_국수교수량_자재_1공구(원본)_적량마을 2" xfId="3417" xr:uid="{00000000-0005-0000-0000-00003E1A0000}"/>
    <cellStyle name="_국수교수량_자재_1공구(원본)_적량마을_8부대공사" xfId="12139" xr:uid="{00000000-0005-0000-0000-00003F1A0000}"/>
    <cellStyle name="_국수교수량_자재_1공구(원본)_적량마을_조경공" xfId="3418" xr:uid="{00000000-0005-0000-0000-0000401A0000}"/>
    <cellStyle name="_국수교수량_자재_1공구(원본)_적량마을_조경공 2" xfId="3419" xr:uid="{00000000-0005-0000-0000-0000411A0000}"/>
    <cellStyle name="_국수교수량_자재_1공구(원본)_적량마을_조경공_8부대공사" xfId="12140" xr:uid="{00000000-0005-0000-0000-0000421A0000}"/>
    <cellStyle name="_국수교수량_자재_1공구_8부대공사" xfId="12141" xr:uid="{00000000-0005-0000-0000-0000431A0000}"/>
    <cellStyle name="_국수교수량_자재_1공구_적량마을" xfId="3420" xr:uid="{00000000-0005-0000-0000-0000441A0000}"/>
    <cellStyle name="_국수교수량_자재_1공구_적량마을 2" xfId="3421" xr:uid="{00000000-0005-0000-0000-0000451A0000}"/>
    <cellStyle name="_국수교수량_자재_1공구_적량마을_8부대공사" xfId="12142" xr:uid="{00000000-0005-0000-0000-0000461A0000}"/>
    <cellStyle name="_국수교수량_자재_1공구_적량마을_조경공" xfId="3422" xr:uid="{00000000-0005-0000-0000-0000471A0000}"/>
    <cellStyle name="_국수교수량_자재_1공구_적량마을_조경공 2" xfId="3423" xr:uid="{00000000-0005-0000-0000-0000481A0000}"/>
    <cellStyle name="_국수교수량_자재_1공구_적량마을_조경공_8부대공사" xfId="12143" xr:uid="{00000000-0005-0000-0000-0000491A0000}"/>
    <cellStyle name="_국수교수량_자재_1평촌마을" xfId="3424" xr:uid="{00000000-0005-0000-0000-00004A1A0000}"/>
    <cellStyle name="_국수교수량_자재_1평촌마을 2" xfId="3425" xr:uid="{00000000-0005-0000-0000-00004B1A0000}"/>
    <cellStyle name="_국수교수량_자재_1평촌마을_4백천천(원본)" xfId="12144" xr:uid="{00000000-0005-0000-0000-00004C1A0000}"/>
    <cellStyle name="_국수교수량_자재_1평촌마을_4백천천(원본)_8부대공사" xfId="12145" xr:uid="{00000000-0005-0000-0000-00004D1A0000}"/>
    <cellStyle name="_국수교수량_자재_1평촌마을_8부대공사" xfId="12146" xr:uid="{00000000-0005-0000-0000-00004E1A0000}"/>
    <cellStyle name="_국수교수량_자재_1평촌마을_고봉15통(안골)(수량)" xfId="3426" xr:uid="{00000000-0005-0000-0000-00004F1A0000}"/>
    <cellStyle name="_국수교수량_자재_1평촌마을_고봉15통(안골)(수량) 2" xfId="3427" xr:uid="{00000000-0005-0000-0000-0000501A0000}"/>
    <cellStyle name="_국수교수량_자재_1평촌마을_고봉15통(안골)(수량)_8부대공사" xfId="12147" xr:uid="{00000000-0005-0000-0000-0000511A0000}"/>
    <cellStyle name="_국수교수량_자재_1평촌마을_적량마을" xfId="3428" xr:uid="{00000000-0005-0000-0000-0000521A0000}"/>
    <cellStyle name="_국수교수량_자재_1평촌마을_적량마을 2" xfId="3429" xr:uid="{00000000-0005-0000-0000-0000531A0000}"/>
    <cellStyle name="_국수교수량_자재_1평촌마을_적량마을_8부대공사" xfId="12148" xr:uid="{00000000-0005-0000-0000-0000541A0000}"/>
    <cellStyle name="_국수교수량_자재_1평촌마을_적량마을_조경공" xfId="3430" xr:uid="{00000000-0005-0000-0000-0000551A0000}"/>
    <cellStyle name="_국수교수량_자재_1평촌마을_적량마을_조경공 2" xfId="3431" xr:uid="{00000000-0005-0000-0000-0000561A0000}"/>
    <cellStyle name="_국수교수량_자재_1평촌마을_적량마을_조경공_8부대공사" xfId="12149" xr:uid="{00000000-0005-0000-0000-0000571A0000}"/>
    <cellStyle name="_국수교수량_자재_1평촌마을_접경지역개발(율포리3공구)" xfId="12150" xr:uid="{00000000-0005-0000-0000-0000581A0000}"/>
    <cellStyle name="_국수교수량_자재_1평촌마을_접경지역개발(율포리3공구)_8부대공사" xfId="12151" xr:uid="{00000000-0005-0000-0000-0000591A0000}"/>
    <cellStyle name="_국수교수량_자재_2-1무고저수지(용수로)" xfId="3432" xr:uid="{00000000-0005-0000-0000-00005A1A0000}"/>
    <cellStyle name="_국수교수량_자재_2-1무고저수지(용수로) 2" xfId="3433" xr:uid="{00000000-0005-0000-0000-00005B1A0000}"/>
    <cellStyle name="_국수교수량_자재_2-1무고저수지(용수로)_8부대공사" xfId="12152" xr:uid="{00000000-0005-0000-0000-00005C1A0000}"/>
    <cellStyle name="_국수교수량_자재_2-1무고저수지(용수로)_조경공" xfId="3434" xr:uid="{00000000-0005-0000-0000-00005D1A0000}"/>
    <cellStyle name="_국수교수량_자재_2-1무고저수지(용수로)_조경공 2" xfId="3435" xr:uid="{00000000-0005-0000-0000-00005E1A0000}"/>
    <cellStyle name="_국수교수량_자재_2-1무고저수지(용수로)_조경공_8부대공사" xfId="12153" xr:uid="{00000000-0005-0000-0000-00005F1A0000}"/>
    <cellStyle name="_국수교수량_자재_2-1신천저수지" xfId="3436" xr:uid="{00000000-0005-0000-0000-0000601A0000}"/>
    <cellStyle name="_국수교수량_자재_2-1신천저수지 2" xfId="3437" xr:uid="{00000000-0005-0000-0000-0000611A0000}"/>
    <cellStyle name="_국수교수량_자재_2-1신천저수지_8부대공사" xfId="12154" xr:uid="{00000000-0005-0000-0000-0000621A0000}"/>
    <cellStyle name="_국수교수량_자재_2-1신천저수지_적량마을" xfId="3438" xr:uid="{00000000-0005-0000-0000-0000631A0000}"/>
    <cellStyle name="_국수교수량_자재_2-1신천저수지_적량마을 2" xfId="3439" xr:uid="{00000000-0005-0000-0000-0000641A0000}"/>
    <cellStyle name="_국수교수량_자재_2-1신천저수지_적량마을_8부대공사" xfId="12155" xr:uid="{00000000-0005-0000-0000-0000651A0000}"/>
    <cellStyle name="_국수교수량_자재_2-1신천저수지_적량마을_조경공" xfId="3440" xr:uid="{00000000-0005-0000-0000-0000661A0000}"/>
    <cellStyle name="_국수교수량_자재_2-1신천저수지_적량마을_조경공 2" xfId="3441" xr:uid="{00000000-0005-0000-0000-0000671A0000}"/>
    <cellStyle name="_국수교수량_자재_2-1신천저수지_적량마을_조경공_8부대공사" xfId="12156" xr:uid="{00000000-0005-0000-0000-0000681A0000}"/>
    <cellStyle name="_국수교수량_자재_2공구" xfId="3442" xr:uid="{00000000-0005-0000-0000-0000691A0000}"/>
    <cellStyle name="_국수교수량_자재_2공구 2" xfId="3443" xr:uid="{00000000-0005-0000-0000-00006A1A0000}"/>
    <cellStyle name="_국수교수량_자재_2공구(원본)" xfId="3444" xr:uid="{00000000-0005-0000-0000-00006B1A0000}"/>
    <cellStyle name="_국수교수량_자재_2공구(원본) 2" xfId="3445" xr:uid="{00000000-0005-0000-0000-00006C1A0000}"/>
    <cellStyle name="_국수교수량_자재_2공구(원본)_8부대공사" xfId="12157" xr:uid="{00000000-0005-0000-0000-00006D1A0000}"/>
    <cellStyle name="_국수교수량_자재_2공구(원본)_적량마을" xfId="3446" xr:uid="{00000000-0005-0000-0000-00006E1A0000}"/>
    <cellStyle name="_국수교수량_자재_2공구(원본)_적량마을 2" xfId="3447" xr:uid="{00000000-0005-0000-0000-00006F1A0000}"/>
    <cellStyle name="_국수교수량_자재_2공구(원본)_적량마을_8부대공사" xfId="12158" xr:uid="{00000000-0005-0000-0000-0000701A0000}"/>
    <cellStyle name="_국수교수량_자재_2공구(원본)_적량마을_조경공" xfId="3448" xr:uid="{00000000-0005-0000-0000-0000711A0000}"/>
    <cellStyle name="_국수교수량_자재_2공구(원본)_적량마을_조경공 2" xfId="3449" xr:uid="{00000000-0005-0000-0000-0000721A0000}"/>
    <cellStyle name="_국수교수량_자재_2공구(원본)_적량마을_조경공_8부대공사" xfId="12159" xr:uid="{00000000-0005-0000-0000-0000731A0000}"/>
    <cellStyle name="_국수교수량_자재_2공구_8부대공사" xfId="12160" xr:uid="{00000000-0005-0000-0000-0000741A0000}"/>
    <cellStyle name="_국수교수량_자재_2공구_적량마을" xfId="3450" xr:uid="{00000000-0005-0000-0000-0000751A0000}"/>
    <cellStyle name="_국수교수량_자재_2공구_적량마을 2" xfId="3451" xr:uid="{00000000-0005-0000-0000-0000761A0000}"/>
    <cellStyle name="_국수교수량_자재_2공구_적량마을_8부대공사" xfId="12161" xr:uid="{00000000-0005-0000-0000-0000771A0000}"/>
    <cellStyle name="_국수교수량_자재_2공구_적량마을_조경공" xfId="3452" xr:uid="{00000000-0005-0000-0000-0000781A0000}"/>
    <cellStyle name="_국수교수량_자재_2공구_적량마을_조경공 2" xfId="3453" xr:uid="{00000000-0005-0000-0000-0000791A0000}"/>
    <cellStyle name="_국수교수량_자재_2공구_적량마을_조경공_8부대공사" xfId="12162" xr:uid="{00000000-0005-0000-0000-00007A1A0000}"/>
    <cellStyle name="_국수교수량_자재_3-1평촌마을" xfId="3454" xr:uid="{00000000-0005-0000-0000-00007B1A0000}"/>
    <cellStyle name="_국수교수량_자재_3-1평촌마을 2" xfId="3455" xr:uid="{00000000-0005-0000-0000-00007C1A0000}"/>
    <cellStyle name="_국수교수량_자재_3-1평촌마을_8부대공사" xfId="12163" xr:uid="{00000000-0005-0000-0000-00007D1A0000}"/>
    <cellStyle name="_국수교수량_자재_3-2평촌마을" xfId="3456" xr:uid="{00000000-0005-0000-0000-00007E1A0000}"/>
    <cellStyle name="_국수교수량_자재_3-2평촌마을 2" xfId="3457" xr:uid="{00000000-0005-0000-0000-00007F1A0000}"/>
    <cellStyle name="_국수교수량_자재_3-2평촌마을_8부대공사" xfId="12164" xr:uid="{00000000-0005-0000-0000-0000801A0000}"/>
    <cellStyle name="_국수교수량_자재_3-2평촌마을_적량마을" xfId="3458" xr:uid="{00000000-0005-0000-0000-0000811A0000}"/>
    <cellStyle name="_국수교수량_자재_3-2평촌마을_적량마을 2" xfId="3459" xr:uid="{00000000-0005-0000-0000-0000821A0000}"/>
    <cellStyle name="_국수교수량_자재_3-2평촌마을_적량마을_8부대공사" xfId="12165" xr:uid="{00000000-0005-0000-0000-0000831A0000}"/>
    <cellStyle name="_국수교수량_자재_3-2평촌마을_적량마을_조경공" xfId="3460" xr:uid="{00000000-0005-0000-0000-0000841A0000}"/>
    <cellStyle name="_국수교수량_자재_3-2평촌마을_적량마을_조경공 2" xfId="3461" xr:uid="{00000000-0005-0000-0000-0000851A0000}"/>
    <cellStyle name="_국수교수량_자재_3-2평촌마을_적량마을_조경공_8부대공사" xfId="12166" xr:uid="{00000000-0005-0000-0000-0000861A0000}"/>
    <cellStyle name="_국수교수량_자재_4백천천" xfId="3462" xr:uid="{00000000-0005-0000-0000-0000871A0000}"/>
    <cellStyle name="_국수교수량_자재_4백천천 2" xfId="3463" xr:uid="{00000000-0005-0000-0000-0000881A0000}"/>
    <cellStyle name="_국수교수량_자재_4백천천(원본)" xfId="12167" xr:uid="{00000000-0005-0000-0000-0000891A0000}"/>
    <cellStyle name="_국수교수량_자재_4백천천(원본)_8부대공사" xfId="12168" xr:uid="{00000000-0005-0000-0000-00008A1A0000}"/>
    <cellStyle name="_국수교수량_자재_4백천천_8부대공사" xfId="12169" xr:uid="{00000000-0005-0000-0000-00008B1A0000}"/>
    <cellStyle name="_국수교수량_자재_4백천천_적량마을" xfId="3464" xr:uid="{00000000-0005-0000-0000-00008C1A0000}"/>
    <cellStyle name="_국수교수량_자재_4백천천_적량마을 2" xfId="3465" xr:uid="{00000000-0005-0000-0000-00008D1A0000}"/>
    <cellStyle name="_국수교수량_자재_4백천천_적량마을_8부대공사" xfId="12170" xr:uid="{00000000-0005-0000-0000-00008E1A0000}"/>
    <cellStyle name="_국수교수량_자재_4백천천_적량마을_조경공" xfId="3466" xr:uid="{00000000-0005-0000-0000-00008F1A0000}"/>
    <cellStyle name="_국수교수량_자재_4백천천_적량마을_조경공 2" xfId="3467" xr:uid="{00000000-0005-0000-0000-0000901A0000}"/>
    <cellStyle name="_국수교수량_자재_4백천천_적량마을_조경공_8부대공사" xfId="12171" xr:uid="{00000000-0005-0000-0000-0000911A0000}"/>
    <cellStyle name="_국수교수량_자재_8부대공사" xfId="12172" xr:uid="{00000000-0005-0000-0000-0000921A0000}"/>
    <cellStyle name="_국수교수량_자재_개거연장조서" xfId="3468" xr:uid="{00000000-0005-0000-0000-0000931A0000}"/>
    <cellStyle name="_국수교수량_자재_개거연장조서 2" xfId="3469" xr:uid="{00000000-0005-0000-0000-0000941A0000}"/>
    <cellStyle name="_국수교수량_자재_개거연장조서_8부대공사" xfId="12173" xr:uid="{00000000-0005-0000-0000-0000951A0000}"/>
    <cellStyle name="_국수교수량_자재_고봉15통(안골)(수량)" xfId="3470" xr:uid="{00000000-0005-0000-0000-0000961A0000}"/>
    <cellStyle name="_국수교수량_자재_고봉15통(안골)(수량) 2" xfId="3471" xr:uid="{00000000-0005-0000-0000-0000971A0000}"/>
    <cellStyle name="_국수교수량_자재_고봉15통(안골)(수량)_8부대공사" xfId="12174" xr:uid="{00000000-0005-0000-0000-0000981A0000}"/>
    <cellStyle name="_국수교수량_자재_고봉1통(2통삭제)" xfId="3472" xr:uid="{00000000-0005-0000-0000-0000991A0000}"/>
    <cellStyle name="_국수교수량_자재_고봉1통(2통삭제) 2" xfId="3473" xr:uid="{00000000-0005-0000-0000-00009A1A0000}"/>
    <cellStyle name="_국수교수량_자재_고봉1통(2통삭제)_8부대공사" xfId="12175" xr:uid="{00000000-0005-0000-0000-00009B1A0000}"/>
    <cellStyle name="_국수교수량_자재_관기초(반)" xfId="3474" xr:uid="{00000000-0005-0000-0000-00009C1A0000}"/>
    <cellStyle name="_국수교수량_자재_관기초(반) 2" xfId="3475" xr:uid="{00000000-0005-0000-0000-00009D1A0000}"/>
    <cellStyle name="_국수교수량_자재_관기초(반)_8부대공사" xfId="12176" xr:uid="{00000000-0005-0000-0000-00009E1A0000}"/>
    <cellStyle name="_국수교수량_자재_관기초(반)_적량마을" xfId="3476" xr:uid="{00000000-0005-0000-0000-00009F1A0000}"/>
    <cellStyle name="_국수교수량_자재_관기초(반)_적량마을 2" xfId="3477" xr:uid="{00000000-0005-0000-0000-0000A01A0000}"/>
    <cellStyle name="_국수교수량_자재_관기초(반)_적량마을_8부대공사" xfId="12177" xr:uid="{00000000-0005-0000-0000-0000A11A0000}"/>
    <cellStyle name="_국수교수량_자재_관기초(반)_적량마을_조경공" xfId="3478" xr:uid="{00000000-0005-0000-0000-0000A21A0000}"/>
    <cellStyle name="_국수교수량_자재_관기초(반)_적량마을_조경공 2" xfId="3479" xr:uid="{00000000-0005-0000-0000-0000A31A0000}"/>
    <cellStyle name="_국수교수량_자재_관기초(반)_적량마을_조경공_8부대공사" xfId="12178" xr:uid="{00000000-0005-0000-0000-0000A41A0000}"/>
    <cellStyle name="_국수교수량_자재_단항선(1공구)" xfId="3480" xr:uid="{00000000-0005-0000-0000-0000A51A0000}"/>
    <cellStyle name="_국수교수량_자재_단항선(1공구) 2" xfId="3481" xr:uid="{00000000-0005-0000-0000-0000A61A0000}"/>
    <cellStyle name="_국수교수량_자재_단항선(1공구)_8부대공사" xfId="12179" xr:uid="{00000000-0005-0000-0000-0000A71A0000}"/>
    <cellStyle name="_국수교수량_자재_단항선(1공구)_적량마을" xfId="3482" xr:uid="{00000000-0005-0000-0000-0000A81A0000}"/>
    <cellStyle name="_국수교수량_자재_단항선(1공구)_적량마을 2" xfId="3483" xr:uid="{00000000-0005-0000-0000-0000A91A0000}"/>
    <cellStyle name="_국수교수량_자재_단항선(1공구)_적량마을_8부대공사" xfId="12180" xr:uid="{00000000-0005-0000-0000-0000AA1A0000}"/>
    <cellStyle name="_국수교수량_자재_단항선(1공구)_적량마을_조경공" xfId="3484" xr:uid="{00000000-0005-0000-0000-0000AB1A0000}"/>
    <cellStyle name="_국수교수량_자재_단항선(1공구)_적량마을_조경공 2" xfId="3485" xr:uid="{00000000-0005-0000-0000-0000AC1A0000}"/>
    <cellStyle name="_국수교수량_자재_단항선(1공구)_적량마을_조경공_8부대공사" xfId="12181" xr:uid="{00000000-0005-0000-0000-0000AD1A0000}"/>
    <cellStyle name="_국수교수량_자재_동부선(배수공)" xfId="3486" xr:uid="{00000000-0005-0000-0000-0000AE1A0000}"/>
    <cellStyle name="_국수교수량_자재_동부선(배수공) 2" xfId="3487" xr:uid="{00000000-0005-0000-0000-0000AF1A0000}"/>
    <cellStyle name="_국수교수량_자재_동부선(배수공)_8부대공사" xfId="12182" xr:uid="{00000000-0005-0000-0000-0000B01A0000}"/>
    <cellStyle name="_국수교수량_자재_동부선(배수공)_적량마을" xfId="3488" xr:uid="{00000000-0005-0000-0000-0000B11A0000}"/>
    <cellStyle name="_국수교수량_자재_동부선(배수공)_적량마을 2" xfId="3489" xr:uid="{00000000-0005-0000-0000-0000B21A0000}"/>
    <cellStyle name="_국수교수량_자재_동부선(배수공)_적량마을_8부대공사" xfId="12183" xr:uid="{00000000-0005-0000-0000-0000B31A0000}"/>
    <cellStyle name="_국수교수량_자재_동부선(배수공)_적량마을_조경공" xfId="3490" xr:uid="{00000000-0005-0000-0000-0000B41A0000}"/>
    <cellStyle name="_국수교수량_자재_동부선(배수공)_적량마을_조경공 2" xfId="3491" xr:uid="{00000000-0005-0000-0000-0000B51A0000}"/>
    <cellStyle name="_국수교수량_자재_동부선(배수공)_적량마을_조경공_8부대공사" xfId="12184" xr:uid="{00000000-0005-0000-0000-0000B61A0000}"/>
    <cellStyle name="_국수교수량_자재_배수로" xfId="3492" xr:uid="{00000000-0005-0000-0000-0000B71A0000}"/>
    <cellStyle name="_국수교수량_자재_배수로 2" xfId="3493" xr:uid="{00000000-0005-0000-0000-0000B81A0000}"/>
    <cellStyle name="_국수교수량_자재_배수로_4백천천(원본)" xfId="12185" xr:uid="{00000000-0005-0000-0000-0000B91A0000}"/>
    <cellStyle name="_국수교수량_자재_배수로_4백천천(원본)_8부대공사" xfId="12186" xr:uid="{00000000-0005-0000-0000-0000BA1A0000}"/>
    <cellStyle name="_국수교수량_자재_배수로_8부대공사" xfId="12187" xr:uid="{00000000-0005-0000-0000-0000BB1A0000}"/>
    <cellStyle name="_국수교수량_자재_배수로_고봉15통(안골)(수량)" xfId="3494" xr:uid="{00000000-0005-0000-0000-0000BC1A0000}"/>
    <cellStyle name="_국수교수량_자재_배수로_고봉15통(안골)(수량) 2" xfId="3495" xr:uid="{00000000-0005-0000-0000-0000BD1A0000}"/>
    <cellStyle name="_국수교수량_자재_배수로_고봉15통(안골)(수량)_8부대공사" xfId="12188" xr:uid="{00000000-0005-0000-0000-0000BE1A0000}"/>
    <cellStyle name="_국수교수량_자재_배수로_적량마을" xfId="3496" xr:uid="{00000000-0005-0000-0000-0000BF1A0000}"/>
    <cellStyle name="_국수교수량_자재_배수로_적량마을 2" xfId="3497" xr:uid="{00000000-0005-0000-0000-0000C01A0000}"/>
    <cellStyle name="_국수교수량_자재_배수로_적량마을_8부대공사" xfId="12189" xr:uid="{00000000-0005-0000-0000-0000C11A0000}"/>
    <cellStyle name="_국수교수량_자재_배수로_적량마을_조경공" xfId="3498" xr:uid="{00000000-0005-0000-0000-0000C21A0000}"/>
    <cellStyle name="_국수교수량_자재_배수로_적량마을_조경공 2" xfId="3499" xr:uid="{00000000-0005-0000-0000-0000C31A0000}"/>
    <cellStyle name="_국수교수량_자재_배수로_적량마을_조경공_8부대공사" xfId="12190" xr:uid="{00000000-0005-0000-0000-0000C41A0000}"/>
    <cellStyle name="_국수교수량_자재_배수로_접경지역개발(율포리3공구)" xfId="12191" xr:uid="{00000000-0005-0000-0000-0000C51A0000}"/>
    <cellStyle name="_국수교수량_자재_배수로_접경지역개발(율포리3공구)_8부대공사" xfId="12192" xr:uid="{00000000-0005-0000-0000-0000C61A0000}"/>
    <cellStyle name="_국수교수량_자재_수량산출" xfId="3500" xr:uid="{00000000-0005-0000-0000-0000C71A0000}"/>
    <cellStyle name="_국수교수량_자재_수량산출 2" xfId="3501" xr:uid="{00000000-0005-0000-0000-0000C81A0000}"/>
    <cellStyle name="_국수교수량_자재_수량산출_4백천천(원본)" xfId="12193" xr:uid="{00000000-0005-0000-0000-0000C91A0000}"/>
    <cellStyle name="_국수교수량_자재_수량산출_4백천천(원본)_8부대공사" xfId="12194" xr:uid="{00000000-0005-0000-0000-0000CA1A0000}"/>
    <cellStyle name="_국수교수량_자재_수량산출_8부대공사" xfId="12195" xr:uid="{00000000-0005-0000-0000-0000CB1A0000}"/>
    <cellStyle name="_국수교수량_자재_수량산출_고봉15통(안골)(수량)" xfId="3502" xr:uid="{00000000-0005-0000-0000-0000CC1A0000}"/>
    <cellStyle name="_국수교수량_자재_수량산출_고봉15통(안골)(수량) 2" xfId="3503" xr:uid="{00000000-0005-0000-0000-0000CD1A0000}"/>
    <cellStyle name="_국수교수량_자재_수량산출_고봉15통(안골)(수량)_8부대공사" xfId="12196" xr:uid="{00000000-0005-0000-0000-0000CE1A0000}"/>
    <cellStyle name="_국수교수량_자재_수량산출_적량마을" xfId="3504" xr:uid="{00000000-0005-0000-0000-0000CF1A0000}"/>
    <cellStyle name="_국수교수량_자재_수량산출_적량마을 2" xfId="3505" xr:uid="{00000000-0005-0000-0000-0000D01A0000}"/>
    <cellStyle name="_국수교수량_자재_수량산출_적량마을_8부대공사" xfId="12197" xr:uid="{00000000-0005-0000-0000-0000D11A0000}"/>
    <cellStyle name="_국수교수량_자재_수량산출_적량마을_조경공" xfId="3506" xr:uid="{00000000-0005-0000-0000-0000D21A0000}"/>
    <cellStyle name="_국수교수량_자재_수량산출_적량마을_조경공 2" xfId="3507" xr:uid="{00000000-0005-0000-0000-0000D31A0000}"/>
    <cellStyle name="_국수교수량_자재_수량산출_적량마을_조경공_8부대공사" xfId="12198" xr:uid="{00000000-0005-0000-0000-0000D41A0000}"/>
    <cellStyle name="_국수교수량_자재_수량산출_접경지역개발(율포리3공구)" xfId="12199" xr:uid="{00000000-0005-0000-0000-0000D51A0000}"/>
    <cellStyle name="_국수교수량_자재_수량산출_접경지역개발(율포리3공구)_8부대공사" xfId="12200" xr:uid="{00000000-0005-0000-0000-0000D61A0000}"/>
    <cellStyle name="_국수교수량_자재_적량마을" xfId="3508" xr:uid="{00000000-0005-0000-0000-0000D71A0000}"/>
    <cellStyle name="_국수교수량_자재_적량마을 2" xfId="3509" xr:uid="{00000000-0005-0000-0000-0000D81A0000}"/>
    <cellStyle name="_국수교수량_자재_적량마을_8부대공사" xfId="12201" xr:uid="{00000000-0005-0000-0000-0000D91A0000}"/>
    <cellStyle name="_국수교수량_자재_적량마을_조경공" xfId="3510" xr:uid="{00000000-0005-0000-0000-0000DA1A0000}"/>
    <cellStyle name="_국수교수량_자재_적량마을_조경공 2" xfId="3511" xr:uid="{00000000-0005-0000-0000-0000DB1A0000}"/>
    <cellStyle name="_국수교수량_자재_적량마을_조경공_8부대공사" xfId="12202" xr:uid="{00000000-0005-0000-0000-0000DC1A0000}"/>
    <cellStyle name="_국수교수량_자재_접경지역개발(율포리3공구)" xfId="12203" xr:uid="{00000000-0005-0000-0000-0000DD1A0000}"/>
    <cellStyle name="_국수교수량_자재_접경지역개발(율포리3공구)_8부대공사" xfId="12204" xr:uid="{00000000-0005-0000-0000-0000DE1A0000}"/>
    <cellStyle name="_국수교수량_작천교 교대일반수량" xfId="16257" xr:uid="{00000000-0005-0000-0000-0000DF1A0000}"/>
    <cellStyle name="_국수교수량_작천교 교대일반수량_강재집계표" xfId="16258" xr:uid="{00000000-0005-0000-0000-0000E01A0000}"/>
    <cellStyle name="_국수교수량_작천교 교대일반수량_강재집계표_귀운교 총괄 집계표" xfId="16259" xr:uid="{00000000-0005-0000-0000-0000E11A0000}"/>
    <cellStyle name="_국수교수량_작천교 교대일반수량_귀운교 총괄 집계표" xfId="16260" xr:uid="{00000000-0005-0000-0000-0000E21A0000}"/>
    <cellStyle name="_국수교수량_작천교 총괄수량" xfId="16261" xr:uid="{00000000-0005-0000-0000-0000E31A0000}"/>
    <cellStyle name="_국수교수량_작천교 총괄수량_강재집계표" xfId="16262" xr:uid="{00000000-0005-0000-0000-0000E41A0000}"/>
    <cellStyle name="_국수교수량_작천교 총괄수량_강재집계표_귀운교 총괄 집계표" xfId="16263" xr:uid="{00000000-0005-0000-0000-0000E51A0000}"/>
    <cellStyle name="_국수교수량_작천교 총괄수량_귀운교 총괄 집계표" xfId="16264" xr:uid="{00000000-0005-0000-0000-0000E61A0000}"/>
    <cellStyle name="_국수교수량_작천교교각수량" xfId="16265" xr:uid="{00000000-0005-0000-0000-0000E71A0000}"/>
    <cellStyle name="_국수교수량_작천교교각수량_강재집계표" xfId="16266" xr:uid="{00000000-0005-0000-0000-0000E81A0000}"/>
    <cellStyle name="_국수교수량_작천교교각수량_강재집계표_귀운교 총괄 집계표" xfId="16267" xr:uid="{00000000-0005-0000-0000-0000E91A0000}"/>
    <cellStyle name="_국수교수량_작천교교각수량_귀운교 총괄 집계표" xfId="16268" xr:uid="{00000000-0005-0000-0000-0000EA1A0000}"/>
    <cellStyle name="_국수교수량_적량마을" xfId="3512" xr:uid="{00000000-0005-0000-0000-0000EB1A0000}"/>
    <cellStyle name="_국수교수량_적량마을 2" xfId="3513" xr:uid="{00000000-0005-0000-0000-0000EC1A0000}"/>
    <cellStyle name="_국수교수량_적량마을_8부대공사" xfId="12205" xr:uid="{00000000-0005-0000-0000-0000ED1A0000}"/>
    <cellStyle name="_국수교수량_적량마을_조경공" xfId="3514" xr:uid="{00000000-0005-0000-0000-0000EE1A0000}"/>
    <cellStyle name="_국수교수량_적량마을_조경공 2" xfId="3515" xr:uid="{00000000-0005-0000-0000-0000EF1A0000}"/>
    <cellStyle name="_국수교수량_적량마을_조경공_8부대공사" xfId="12206" xr:uid="{00000000-0005-0000-0000-0000F01A0000}"/>
    <cellStyle name="_국수교수량_접경지역개발(율포리3공구)" xfId="12207" xr:uid="{00000000-0005-0000-0000-0000F11A0000}"/>
    <cellStyle name="_국수교수량_접경지역개발(율포리3공구)_8부대공사" xfId="12208" xr:uid="{00000000-0005-0000-0000-0000F21A0000}"/>
    <cellStyle name="_국수교수량_주요자재집계표-화전리" xfId="16269" xr:uid="{00000000-0005-0000-0000-0000F31A0000}"/>
    <cellStyle name="_국수교수량_주요자재집계표-화전리_수량(누청리농로포장공사)" xfId="16270" xr:uid="{00000000-0005-0000-0000-0000F41A0000}"/>
    <cellStyle name="_국수교수량_주요자재집계표-화전리_수량(묘서리)" xfId="16271" xr:uid="{00000000-0005-0000-0000-0000F51A0000}"/>
    <cellStyle name="_국수교수량_중지교상부수량" xfId="16272" xr:uid="{00000000-0005-0000-0000-0000F61A0000}"/>
    <cellStyle name="_국수교수량_중지교상부수량_토공" xfId="16273" xr:uid="{00000000-0005-0000-0000-0000F71A0000}"/>
    <cellStyle name="_국수교수량_지하차도 수량산출" xfId="16274" xr:uid="{00000000-0005-0000-0000-0000F81A0000}"/>
    <cellStyle name="_국수교수량_지하차도 수량산출_토공" xfId="16275" xr:uid="{00000000-0005-0000-0000-0000F91A0000}"/>
    <cellStyle name="_국수교수량_철거수량" xfId="16276" xr:uid="{00000000-0005-0000-0000-0000FA1A0000}"/>
    <cellStyle name="_국수교수량_총괄자재" xfId="16277" xr:uid="{00000000-0005-0000-0000-0000FB1A0000}"/>
    <cellStyle name="_국수교수량_총괄자재_강재집계표" xfId="16278" xr:uid="{00000000-0005-0000-0000-0000FC1A0000}"/>
    <cellStyle name="_국수교수량_총괄자재_강재집계표_귀운교 총괄 집계표" xfId="16279" xr:uid="{00000000-0005-0000-0000-0000FD1A0000}"/>
    <cellStyle name="_국수교수량_총괄자재_귀운교 총괄 집계표" xfId="16280" xr:uid="{00000000-0005-0000-0000-0000FE1A0000}"/>
    <cellStyle name="_국수교수량_측구" xfId="16281" xr:uid="{00000000-0005-0000-0000-0000FF1A0000}"/>
    <cellStyle name="_국수교수량_측구_망상측구공" xfId="16282" xr:uid="{00000000-0005-0000-0000-0000001B0000}"/>
    <cellStyle name="_국수교수량_토공" xfId="16283" xr:uid="{00000000-0005-0000-0000-0000011B0000}"/>
    <cellStyle name="_국수교수량_토공_02.토공" xfId="16284" xr:uid="{00000000-0005-0000-0000-0000021B0000}"/>
    <cellStyle name="_국수교수량_토공_깨기수량" xfId="16285" xr:uid="{00000000-0005-0000-0000-0000031B0000}"/>
    <cellStyle name="_국수교수량_평촌PSC상부수량" xfId="16286" xr:uid="{00000000-0005-0000-0000-0000041B0000}"/>
    <cellStyle name="_국수교수량_평촌PSC상부수량_강재집계표" xfId="16287" xr:uid="{00000000-0005-0000-0000-0000051B0000}"/>
    <cellStyle name="_국수교수량_평촌PSC상부수량_강재집계표_귀운교 총괄 집계표" xfId="16288" xr:uid="{00000000-0005-0000-0000-0000061B0000}"/>
    <cellStyle name="_국수교수량_평촌PSC상부수량_귀운교 총괄 집계표" xfId="16289" xr:uid="{00000000-0005-0000-0000-0000071B0000}"/>
    <cellStyle name="_국수교수량_평촌교수량" xfId="158" xr:uid="{00000000-0005-0000-0000-0000081B0000}"/>
    <cellStyle name="_국수교수량_평촌교수량_sample" xfId="16290" xr:uid="{00000000-0005-0000-0000-0000091B0000}"/>
    <cellStyle name="_국수교수량_평촌교수량_암거" xfId="159" xr:uid="{00000000-0005-0000-0000-00000A1B0000}"/>
    <cellStyle name="_국수교수량_평촌교수량_암거_측구" xfId="16291" xr:uid="{00000000-0005-0000-0000-00000B1B0000}"/>
    <cellStyle name="_국수교수량_평촌교수량_암거_측구_망상측구공" xfId="16292" xr:uid="{00000000-0005-0000-0000-00000C1B0000}"/>
    <cellStyle name="_국수교수량_평촌교수량_암거01" xfId="160" xr:uid="{00000000-0005-0000-0000-00000D1B0000}"/>
    <cellStyle name="_국수교수량_평촌교수량_암거01_측구" xfId="16293" xr:uid="{00000000-0005-0000-0000-00000E1B0000}"/>
    <cellStyle name="_국수교수량_평촌교수량_암거01_측구_망상측구공" xfId="16294" xr:uid="{00000000-0005-0000-0000-00000F1B0000}"/>
    <cellStyle name="_국수교수량_평촌교수량_유방교수량" xfId="16295" xr:uid="{00000000-0005-0000-0000-0000101B0000}"/>
    <cellStyle name="_국수교수량_평촌교수량_유방교수량_sample" xfId="16296" xr:uid="{00000000-0005-0000-0000-0000111B0000}"/>
    <cellStyle name="_국수교수량_평촌교수량_유방교수량_유방교수량" xfId="16297" xr:uid="{00000000-0005-0000-0000-0000121B0000}"/>
    <cellStyle name="_국수교수량_평촌교수량_유방교수량_유방교수량_sample" xfId="16298" xr:uid="{00000000-0005-0000-0000-0000131B0000}"/>
    <cellStyle name="_국수교수량_평촌교수량_유방교수량_유방교수량_철거수량" xfId="16299" xr:uid="{00000000-0005-0000-0000-0000141B0000}"/>
    <cellStyle name="_국수교수량_평촌교수량_유방교수량_철거수량" xfId="16300" xr:uid="{00000000-0005-0000-0000-0000151B0000}"/>
    <cellStyle name="_국수교수량_평촌교수량_철거수량" xfId="16301" xr:uid="{00000000-0005-0000-0000-0000161B0000}"/>
    <cellStyle name="_국수교수량_평촌교수량_측구" xfId="16302" xr:uid="{00000000-0005-0000-0000-0000171B0000}"/>
    <cellStyle name="_국수교수량_평촌교수량_측구_망상측구공" xfId="16303" xr:uid="{00000000-0005-0000-0000-0000181B0000}"/>
    <cellStyle name="_국수교수량_풍천천2지구-설계예산서" xfId="16304" xr:uid="{00000000-0005-0000-0000-0000191B0000}"/>
    <cellStyle name="_국수교수량_풍천천2지구-설계예산서_국도19호선 원주 흥업리~매지리 자전거도로설치공사(1차분-착공계)" xfId="16305" xr:uid="{00000000-0005-0000-0000-00001A1B0000}"/>
    <cellStyle name="_군산ITS 설계 원가 조사20031224" xfId="16306" xr:uid="{00000000-0005-0000-0000-00001B1B0000}"/>
    <cellStyle name="_귀운교 총괄 집계표" xfId="16307" xr:uid="{00000000-0005-0000-0000-00001C1B0000}"/>
    <cellStyle name="_금강Ⅱ지구김제2-2공구토목공사(동도)" xfId="9544" xr:uid="{00000000-0005-0000-0000-00001D1B0000}"/>
    <cellStyle name="_금강지구 기타공사" xfId="3516" xr:uid="{00000000-0005-0000-0000-00001E1B0000}"/>
    <cellStyle name="_금구초.중 공 내역서0" xfId="16308" xr:uid="{00000000-0005-0000-0000-00001F1B0000}"/>
    <cellStyle name="_금사잡지출" xfId="3517" xr:uid="{00000000-0005-0000-0000-0000201B0000}"/>
    <cellStyle name="_금사재료집계표(0626)" xfId="3518" xr:uid="{00000000-0005-0000-0000-0000211B0000}"/>
    <cellStyle name="_금사지구공사비" xfId="3519" xr:uid="{00000000-0005-0000-0000-0000221B0000}"/>
    <cellStyle name="_금산교(수정)" xfId="16309" xr:uid="{00000000-0005-0000-0000-0000231B0000}"/>
    <cellStyle name="_금산교(수정4월22일)" xfId="16310" xr:uid="{00000000-0005-0000-0000-0000241B0000}"/>
    <cellStyle name="_금산제수량(70m)_2.포장공(제1지구)_1-4.가시설공" xfId="16311" xr:uid="{00000000-0005-0000-0000-0000251B0000}"/>
    <cellStyle name="_금진2리" xfId="16312" xr:uid="{00000000-0005-0000-0000-0000261B0000}"/>
    <cellStyle name="_금진2리_구정리내역" xfId="16313" xr:uid="{00000000-0005-0000-0000-0000271B0000}"/>
    <cellStyle name="_금진2리_남양1리내역" xfId="16314" xr:uid="{00000000-0005-0000-0000-0000281B0000}"/>
    <cellStyle name="_금진2리_남양1리내역_구정리내역" xfId="16315" xr:uid="{00000000-0005-0000-0000-0000291B0000}"/>
    <cellStyle name="_금진2리_남양1리내역_본관후면도로내역" xfId="16316" xr:uid="{00000000-0005-0000-0000-00002A1B0000}"/>
    <cellStyle name="_금진2리_농경지복구" xfId="16317" xr:uid="{00000000-0005-0000-0000-00002B1B0000}"/>
    <cellStyle name="_금진2리_농경지복구_구정리내역" xfId="16318" xr:uid="{00000000-0005-0000-0000-00002C1B0000}"/>
    <cellStyle name="_금진2리_농경지복구_본관후면도로내역" xfId="16319" xr:uid="{00000000-0005-0000-0000-00002D1B0000}"/>
    <cellStyle name="_금진2리_담장기초내역" xfId="16320" xr:uid="{00000000-0005-0000-0000-00002E1B0000}"/>
    <cellStyle name="_금진2리_담장기초내역_구정리내역" xfId="16321" xr:uid="{00000000-0005-0000-0000-00002F1B0000}"/>
    <cellStyle name="_금진2리_담장기초내역_본관후면도로내역" xfId="16322" xr:uid="{00000000-0005-0000-0000-0000301B0000}"/>
    <cellStyle name="_금진2리_대기수량" xfId="16323" xr:uid="{00000000-0005-0000-0000-0000311B0000}"/>
    <cellStyle name="_금진2리_대기수량_구정리내역" xfId="16324" xr:uid="{00000000-0005-0000-0000-0000321B0000}"/>
    <cellStyle name="_금진2리_대기수량_본관후면도로내역" xfId="16325" xr:uid="{00000000-0005-0000-0000-0000331B0000}"/>
    <cellStyle name="_금진2리_도직리수량" xfId="16326" xr:uid="{00000000-0005-0000-0000-0000341B0000}"/>
    <cellStyle name="_금진2리_본관후면도로내역" xfId="16327" xr:uid="{00000000-0005-0000-0000-0000351B0000}"/>
    <cellStyle name="_금진2리_수량산출(2공구)" xfId="16328" xr:uid="{00000000-0005-0000-0000-0000361B0000}"/>
    <cellStyle name="_금진2리_수량산출(2공구)_구정리내역" xfId="16329" xr:uid="{00000000-0005-0000-0000-0000371B0000}"/>
    <cellStyle name="_금진2리_수량산출(2공구)_본관후면도로내역" xfId="16330" xr:uid="{00000000-0005-0000-0000-0000381B0000}"/>
    <cellStyle name="_금천청소년수련관(토목林)" xfId="9545" xr:uid="{00000000-0005-0000-0000-0000391B0000}"/>
    <cellStyle name="_금화간선 수량" xfId="16331" xr:uid="{00000000-0005-0000-0000-00003A1B0000}"/>
    <cellStyle name="_급식소 소방내역서" xfId="9546" xr:uid="{00000000-0005-0000-0000-00003B1B0000}"/>
    <cellStyle name="_기계경비" xfId="9547" xr:uid="{00000000-0005-0000-0000-00003C1B0000}"/>
    <cellStyle name="_기상부분_태민" xfId="16332" xr:uid="{00000000-0005-0000-0000-00003D1B0000}"/>
    <cellStyle name="_기성검사원" xfId="9548" xr:uid="{00000000-0005-0000-0000-00003E1B0000}"/>
    <cellStyle name="_기성검사원_내역서" xfId="9549" xr:uid="{00000000-0005-0000-0000-00003F1B0000}"/>
    <cellStyle name="_기안용지,인사기록형식" xfId="16333" xr:uid="{00000000-0005-0000-0000-0000401B0000}"/>
    <cellStyle name="_기안용지,인사기록형식_Book1" xfId="16334" xr:uid="{00000000-0005-0000-0000-0000411B0000}"/>
    <cellStyle name="_기안용지,인사기록형식_조직표" xfId="16335" xr:uid="{00000000-0005-0000-0000-0000421B0000}"/>
    <cellStyle name="_기안용지,인사기록형식_조직표_Book1" xfId="16336" xr:uid="{00000000-0005-0000-0000-0000431B0000}"/>
    <cellStyle name="_기안용지,인사기록형식_조직표_조직표" xfId="16337" xr:uid="{00000000-0005-0000-0000-0000441B0000}"/>
    <cellStyle name="_기안용지,인사기록형식_조직표_조직표_Book1" xfId="16338" xr:uid="{00000000-0005-0000-0000-0000451B0000}"/>
    <cellStyle name="_기암도로수량" xfId="16339" xr:uid="{00000000-0005-0000-0000-0000461B0000}"/>
    <cellStyle name="_기존맨홀깨기" xfId="3520" xr:uid="{00000000-0005-0000-0000-0000471B0000}"/>
    <cellStyle name="_기존초당2교" xfId="16340" xr:uid="{00000000-0005-0000-0000-0000481B0000}"/>
    <cellStyle name="_기초단가(보완설계-대현)" xfId="16341" xr:uid="{00000000-0005-0000-0000-0000491B0000}"/>
    <cellStyle name="_기초단가(보완설계-대현)_단가및수량(증용지)제출(김차장님검토분)" xfId="16342" xr:uid="{00000000-0005-0000-0000-00004A1B0000}"/>
    <cellStyle name="_기초단가(보완설계-대현)_임목폐기물" xfId="16343" xr:uid="{00000000-0005-0000-0000-00004B1B0000}"/>
    <cellStyle name="_기타경비" xfId="16344" xr:uid="{00000000-0005-0000-0000-00004C1B0000}"/>
    <cellStyle name="_기흥읍청사신축공사(조원)" xfId="9550" xr:uid="{00000000-0005-0000-0000-00004D1B0000}"/>
    <cellStyle name="_길내기" xfId="16345" xr:uid="{00000000-0005-0000-0000-00004E1B0000}"/>
    <cellStyle name="_길천_토공" xfId="16346" xr:uid="{00000000-0005-0000-0000-00004F1B0000}"/>
    <cellStyle name="_김해분성고(동성)" xfId="9551" xr:uid="{00000000-0005-0000-0000-0000501B0000}"/>
    <cellStyle name="_김해진영" xfId="16347" xr:uid="{00000000-0005-0000-0000-0000511B0000}"/>
    <cellStyle name="_깨기" xfId="16348" xr:uid="{00000000-0005-0000-0000-0000521B0000}"/>
    <cellStyle name="_깨기공" xfId="16349" xr:uid="{00000000-0005-0000-0000-0000531B0000}"/>
    <cellStyle name="_깨기수량" xfId="12352" xr:uid="{00000000-0005-0000-0000-0000541B0000}"/>
    <cellStyle name="_깨기수량(부대)" xfId="3521" xr:uid="{00000000-0005-0000-0000-0000551B0000}"/>
    <cellStyle name="_깨기수량(부대) 2" xfId="3522" xr:uid="{00000000-0005-0000-0000-0000561B0000}"/>
    <cellStyle name="_깨기수량(부대)_깨기수량(부대)" xfId="3523" xr:uid="{00000000-0005-0000-0000-0000571B0000}"/>
    <cellStyle name="_깨기수량(부대)_깨기수량(부대) 2" xfId="3524" xr:uid="{00000000-0005-0000-0000-0000581B0000}"/>
    <cellStyle name="_깨기수량-무봉교차로" xfId="16350" xr:uid="{00000000-0005-0000-0000-0000591B0000}"/>
    <cellStyle name="_깨기조서" xfId="12353" xr:uid="{00000000-0005-0000-0000-00005A1B0000}"/>
    <cellStyle name="_꽌끄ㅃ설계변경갑지1" xfId="9552" xr:uid="{00000000-0005-0000-0000-00005B1B0000}"/>
    <cellStyle name="_나곡3교P2파일항타결과" xfId="16351" xr:uid="{00000000-0005-0000-0000-00005C1B0000}"/>
    <cellStyle name="_낙석단가" xfId="3525" xr:uid="{00000000-0005-0000-0000-00005D1B0000}"/>
    <cellStyle name="_낙차보 수량" xfId="12354" xr:uid="{00000000-0005-0000-0000-00005E1B0000}"/>
    <cellStyle name="_난계국악당일위대가" xfId="9553" xr:uid="{00000000-0005-0000-0000-00005F1B0000}"/>
    <cellStyle name="_난계국악당일위대가_1" xfId="9554" xr:uid="{00000000-0005-0000-0000-0000601B0000}"/>
    <cellStyle name="_난계국악당일위대가_2" xfId="9555" xr:uid="{00000000-0005-0000-0000-0000611B0000}"/>
    <cellStyle name="_남양1리내역" xfId="16352" xr:uid="{00000000-0005-0000-0000-0000621B0000}"/>
    <cellStyle name="_내면 좌운4리 아스콘덧씌우기" xfId="16353" xr:uid="{00000000-0005-0000-0000-0000631B0000}"/>
    <cellStyle name="_내부제1교옹벽수량" xfId="16354" xr:uid="{00000000-0005-0000-0000-0000641B0000}"/>
    <cellStyle name="_내부제1교옹벽수량_Book1" xfId="16355" xr:uid="{00000000-0005-0000-0000-0000651B0000}"/>
    <cellStyle name="_내부제1교옹벽수량_내부제1교" xfId="16356" xr:uid="{00000000-0005-0000-0000-0000661B0000}"/>
    <cellStyle name="_내부제1교옹벽수량_용운교(π형RC라멘)" xfId="16357" xr:uid="{00000000-0005-0000-0000-0000671B0000}"/>
    <cellStyle name="_내설악 교대수량 집계표" xfId="16358" xr:uid="{00000000-0005-0000-0000-0000681B0000}"/>
    <cellStyle name="_내설악 교대수량 집계표_강재집계표" xfId="16359" xr:uid="{00000000-0005-0000-0000-0000691B0000}"/>
    <cellStyle name="_내설악 교대수량 집계표_강재집계표_귀운교 총괄 집계표" xfId="16360" xr:uid="{00000000-0005-0000-0000-00006A1B0000}"/>
    <cellStyle name="_내설악 교대수량 집계표_귀운교 총괄 집계표" xfId="16361" xr:uid="{00000000-0005-0000-0000-00006B1B0000}"/>
    <cellStyle name="_내역(덤프2차)" xfId="16362" xr:uid="{00000000-0005-0000-0000-00006C1B0000}"/>
    <cellStyle name="_내역(주진)" xfId="3526" xr:uid="{00000000-0005-0000-0000-00006D1B0000}"/>
    <cellStyle name="_내역(통신)" xfId="9556" xr:uid="{00000000-0005-0000-0000-00006E1B0000}"/>
    <cellStyle name="_내역서" xfId="9557" xr:uid="{00000000-0005-0000-0000-00006F1B0000}"/>
    <cellStyle name="_내역서(07.1.19)" xfId="9558" xr:uid="{00000000-0005-0000-0000-0000701B0000}"/>
    <cellStyle name="_내역서(0823)" xfId="16363" xr:uid="{00000000-0005-0000-0000-0000711B0000}"/>
    <cellStyle name="_내역서(2005가로등)" xfId="16364" xr:uid="{00000000-0005-0000-0000-0000721B0000}"/>
    <cellStyle name="_내역서(2차분)-확정" xfId="16365" xr:uid="{00000000-0005-0000-0000-0000731B0000}"/>
    <cellStyle name="_내역서(밀양교육청051004)" xfId="9559" xr:uid="{00000000-0005-0000-0000-0000741B0000}"/>
    <cellStyle name="_내역서(밀양시)" xfId="16366" xr:uid="{00000000-0005-0000-0000-0000751B0000}"/>
    <cellStyle name="_내역서(세미나실)" xfId="9560" xr:uid="{00000000-0005-0000-0000-0000761B0000}"/>
    <cellStyle name="_내역서(센터_하드웨어_v1)" xfId="16367" xr:uid="{00000000-0005-0000-0000-0000771B0000}"/>
    <cellStyle name="_내역서(센터_하드웨어_통합_V2)" xfId="16368" xr:uid="{00000000-0005-0000-0000-0000781B0000}"/>
    <cellStyle name="_내역서(수정)" xfId="16369" xr:uid="{00000000-0005-0000-0000-0000791B0000}"/>
    <cellStyle name="_내역서(숭실대)" xfId="16370" xr:uid="{00000000-0005-0000-0000-00007A1B0000}"/>
    <cellStyle name="_내역서(연무체육센터050926)" xfId="9561" xr:uid="{00000000-0005-0000-0000-00007B1B0000}"/>
    <cellStyle name="_내역서(우안1구간)토목분(원본)" xfId="16371" xr:uid="{00000000-0005-0000-0000-00007C1B0000}"/>
    <cellStyle name="_내역서(전광판)-1" xfId="3527" xr:uid="{00000000-0005-0000-0000-00007D1B0000}"/>
    <cellStyle name="_내역서(전기)" xfId="9562" xr:uid="{00000000-0005-0000-0000-00007E1B0000}"/>
    <cellStyle name="_내역서(파라다이스)9월" xfId="9563" xr:uid="{00000000-0005-0000-0000-00007F1B0000}"/>
    <cellStyle name="_내역서(해안-최종)-경관조명(5.31)" xfId="9564" xr:uid="{00000000-0005-0000-0000-0000801B0000}"/>
    <cellStyle name="_내역서(해안-최종)-계약내역서" xfId="9565" xr:uid="{00000000-0005-0000-0000-0000811B0000}"/>
    <cellStyle name="_내역서(해안-최종)-변경내역서" xfId="9566" xr:uid="{00000000-0005-0000-0000-0000821B0000}"/>
    <cellStyle name="_내역서(해안-최종)-원내역서" xfId="9567" xr:uid="{00000000-0005-0000-0000-0000831B0000}"/>
    <cellStyle name="_내역서_VDS(최신11-07)" xfId="16372" xr:uid="{00000000-0005-0000-0000-0000841B0000}"/>
    <cellStyle name="_내역서1" xfId="16373" xr:uid="{00000000-0005-0000-0000-0000851B0000}"/>
    <cellStyle name="_내역서2" xfId="16374" xr:uid="{00000000-0005-0000-0000-0000861B0000}"/>
    <cellStyle name="_내역서적용수량" xfId="16375" xr:uid="{00000000-0005-0000-0000-0000871B0000}"/>
    <cellStyle name="_내역서적용수량_013.부대공(광로부)" xfId="16376" xr:uid="{00000000-0005-0000-0000-0000881B0000}"/>
    <cellStyle name="_내역서적용수량_014.부대공(광로부)" xfId="16377" xr:uid="{00000000-0005-0000-0000-0000891B0000}"/>
    <cellStyle name="_내역서적용수량_014.부대공(중로부)" xfId="16378" xr:uid="{00000000-0005-0000-0000-00008A1B0000}"/>
    <cellStyle name="_내역서적용수량_06전기공(수정)" xfId="16379" xr:uid="{00000000-0005-0000-0000-00008B1B0000}"/>
    <cellStyle name="_내역서적용수량_06전기공(수정)_013.부대공(광로부)" xfId="16380" xr:uid="{00000000-0005-0000-0000-00008C1B0000}"/>
    <cellStyle name="_내역서적용수량_06전기공(수정)_014.부대공(광로부)" xfId="16381" xr:uid="{00000000-0005-0000-0000-00008D1B0000}"/>
    <cellStyle name="_내역서적용수량_06전기공(수정)_014.부대공(중로부)" xfId="16382" xr:uid="{00000000-0005-0000-0000-00008E1B0000}"/>
    <cellStyle name="_내역서적용수량_06전기공(수정)_07.부대공" xfId="16383" xr:uid="{00000000-0005-0000-0000-00008F1B0000}"/>
    <cellStyle name="_내역서적용수량_06전기공(수정)_2.배수공(직평선)" xfId="16384" xr:uid="{00000000-0005-0000-0000-0000901B0000}"/>
    <cellStyle name="_내역서적용수량_06전기공(수정)_2.배수공(직평선)_토공" xfId="16385" xr:uid="{00000000-0005-0000-0000-0000911B0000}"/>
    <cellStyle name="_내역서적용수량_06전기공(수정)_2-33배수-1" xfId="16386" xr:uid="{00000000-0005-0000-0000-0000921B0000}"/>
    <cellStyle name="_내역서적용수량_06전기공(수정)_2-33배수-1_2.배수공(직평선)" xfId="16387" xr:uid="{00000000-0005-0000-0000-0000931B0000}"/>
    <cellStyle name="_내역서적용수량_06전기공(수정)_2-33배수-1_2.배수공(직평선)_토공" xfId="16388" xr:uid="{00000000-0005-0000-0000-0000941B0000}"/>
    <cellStyle name="_내역서적용수량_06전기공(수정)_2-33배수-1_2-33배수-1" xfId="16389" xr:uid="{00000000-0005-0000-0000-0000951B0000}"/>
    <cellStyle name="_내역서적용수량_06전기공(수정)_2-33배수-1_2-33배수-1_토공" xfId="16390" xr:uid="{00000000-0005-0000-0000-0000961B0000}"/>
    <cellStyle name="_내역서적용수량_06전기공(수정)_2-33배수-1_토공" xfId="16391" xr:uid="{00000000-0005-0000-0000-0000971B0000}"/>
    <cellStyle name="_내역서적용수량_06전기공(수정)_사본 - 013.부대공(광로부)" xfId="16392" xr:uid="{00000000-0005-0000-0000-0000981B0000}"/>
    <cellStyle name="_내역서적용수량_06전기공(수정)_토공" xfId="16393" xr:uid="{00000000-0005-0000-0000-0000991B0000}"/>
    <cellStyle name="_내역서적용수량_07.부대공" xfId="16394" xr:uid="{00000000-0005-0000-0000-00009A1B0000}"/>
    <cellStyle name="_내역서적용수량_2.배수공(직평선)" xfId="16395" xr:uid="{00000000-0005-0000-0000-00009B1B0000}"/>
    <cellStyle name="_내역서적용수량_2.배수공(직평선)_토공" xfId="16396" xr:uid="{00000000-0005-0000-0000-00009C1B0000}"/>
    <cellStyle name="_내역서적용수량_2-33배수-1" xfId="16397" xr:uid="{00000000-0005-0000-0000-00009D1B0000}"/>
    <cellStyle name="_내역서적용수량_2-33배수-1_2.배수공(직평선)" xfId="16398" xr:uid="{00000000-0005-0000-0000-00009E1B0000}"/>
    <cellStyle name="_내역서적용수량_2-33배수-1_2.배수공(직평선)_토공" xfId="16399" xr:uid="{00000000-0005-0000-0000-00009F1B0000}"/>
    <cellStyle name="_내역서적용수량_2-33배수-1_2-33배수-1" xfId="16400" xr:uid="{00000000-0005-0000-0000-0000A01B0000}"/>
    <cellStyle name="_내역서적용수량_2-33배수-1_2-33배수-1_토공" xfId="16401" xr:uid="{00000000-0005-0000-0000-0000A11B0000}"/>
    <cellStyle name="_내역서적용수량_2-33배수-1_토공" xfId="16402" xr:uid="{00000000-0005-0000-0000-0000A21B0000}"/>
    <cellStyle name="_내역서적용수량_사본 - 013.부대공(광로부)" xfId="16403" xr:uid="{00000000-0005-0000-0000-0000A31B0000}"/>
    <cellStyle name="_내역서적용수량_토 공-03" xfId="16404" xr:uid="{00000000-0005-0000-0000-0000A41B0000}"/>
    <cellStyle name="_내역서적용수량_토 공-03_013.부대공(광로부)" xfId="16405" xr:uid="{00000000-0005-0000-0000-0000A51B0000}"/>
    <cellStyle name="_내역서적용수량_토 공-03_014.부대공(광로부)" xfId="16406" xr:uid="{00000000-0005-0000-0000-0000A61B0000}"/>
    <cellStyle name="_내역서적용수량_토 공-03_014.부대공(중로부)" xfId="16407" xr:uid="{00000000-0005-0000-0000-0000A71B0000}"/>
    <cellStyle name="_내역서적용수량_토 공-03_06전기공(수정)" xfId="16408" xr:uid="{00000000-0005-0000-0000-0000A81B0000}"/>
    <cellStyle name="_내역서적용수량_토 공-03_06전기공(수정)_013.부대공(광로부)" xfId="16409" xr:uid="{00000000-0005-0000-0000-0000A91B0000}"/>
    <cellStyle name="_내역서적용수량_토 공-03_06전기공(수정)_014.부대공(광로부)" xfId="16410" xr:uid="{00000000-0005-0000-0000-0000AA1B0000}"/>
    <cellStyle name="_내역서적용수량_토 공-03_06전기공(수정)_014.부대공(중로부)" xfId="16411" xr:uid="{00000000-0005-0000-0000-0000AB1B0000}"/>
    <cellStyle name="_내역서적용수량_토 공-03_06전기공(수정)_07.부대공" xfId="16412" xr:uid="{00000000-0005-0000-0000-0000AC1B0000}"/>
    <cellStyle name="_내역서적용수량_토 공-03_06전기공(수정)_2.배수공(직평선)" xfId="16413" xr:uid="{00000000-0005-0000-0000-0000AD1B0000}"/>
    <cellStyle name="_내역서적용수량_토 공-03_06전기공(수정)_2.배수공(직평선)_토공" xfId="16414" xr:uid="{00000000-0005-0000-0000-0000AE1B0000}"/>
    <cellStyle name="_내역서적용수량_토 공-03_06전기공(수정)_2-33배수-1" xfId="16415" xr:uid="{00000000-0005-0000-0000-0000AF1B0000}"/>
    <cellStyle name="_내역서적용수량_토 공-03_06전기공(수정)_2-33배수-1_2.배수공(직평선)" xfId="16416" xr:uid="{00000000-0005-0000-0000-0000B01B0000}"/>
    <cellStyle name="_내역서적용수량_토 공-03_06전기공(수정)_2-33배수-1_2.배수공(직평선)_토공" xfId="16417" xr:uid="{00000000-0005-0000-0000-0000B11B0000}"/>
    <cellStyle name="_내역서적용수량_토 공-03_06전기공(수정)_2-33배수-1_2-33배수-1" xfId="16418" xr:uid="{00000000-0005-0000-0000-0000B21B0000}"/>
    <cellStyle name="_내역서적용수량_토 공-03_06전기공(수정)_2-33배수-1_2-33배수-1_토공" xfId="16419" xr:uid="{00000000-0005-0000-0000-0000B31B0000}"/>
    <cellStyle name="_내역서적용수량_토 공-03_06전기공(수정)_2-33배수-1_토공" xfId="16420" xr:uid="{00000000-0005-0000-0000-0000B41B0000}"/>
    <cellStyle name="_내역서적용수량_토 공-03_06전기공(수정)_사본 - 013.부대공(광로부)" xfId="16421" xr:uid="{00000000-0005-0000-0000-0000B51B0000}"/>
    <cellStyle name="_내역서적용수량_토 공-03_06전기공(수정)_토공" xfId="16422" xr:uid="{00000000-0005-0000-0000-0000B61B0000}"/>
    <cellStyle name="_내역서적용수량_토 공-03_07.부대공" xfId="16423" xr:uid="{00000000-0005-0000-0000-0000B71B0000}"/>
    <cellStyle name="_내역서적용수량_토 공-03_2.배수공(직평선)" xfId="16424" xr:uid="{00000000-0005-0000-0000-0000B81B0000}"/>
    <cellStyle name="_내역서적용수량_토 공-03_2.배수공(직평선)_토공" xfId="16425" xr:uid="{00000000-0005-0000-0000-0000B91B0000}"/>
    <cellStyle name="_내역서적용수량_토 공-03_2-33배수-1" xfId="16426" xr:uid="{00000000-0005-0000-0000-0000BA1B0000}"/>
    <cellStyle name="_내역서적용수량_토 공-03_2-33배수-1_2.배수공(직평선)" xfId="16427" xr:uid="{00000000-0005-0000-0000-0000BB1B0000}"/>
    <cellStyle name="_내역서적용수량_토 공-03_2-33배수-1_2.배수공(직평선)_토공" xfId="16428" xr:uid="{00000000-0005-0000-0000-0000BC1B0000}"/>
    <cellStyle name="_내역서적용수량_토 공-03_2-33배수-1_2-33배수-1" xfId="16429" xr:uid="{00000000-0005-0000-0000-0000BD1B0000}"/>
    <cellStyle name="_내역서적용수량_토 공-03_2-33배수-1_2-33배수-1_토공" xfId="16430" xr:uid="{00000000-0005-0000-0000-0000BE1B0000}"/>
    <cellStyle name="_내역서적용수량_토 공-03_2-33배수-1_토공" xfId="16431" xr:uid="{00000000-0005-0000-0000-0000BF1B0000}"/>
    <cellStyle name="_내역서적용수량_토 공-03_사본 - 013.부대공(광로부)" xfId="16432" xr:uid="{00000000-0005-0000-0000-0000C01B0000}"/>
    <cellStyle name="_내역서적용수량_토 공-03_토공" xfId="16433" xr:uid="{00000000-0005-0000-0000-0000C11B0000}"/>
    <cellStyle name="_내역서적용수량_토공" xfId="16434" xr:uid="{00000000-0005-0000-0000-0000C21B0000}"/>
    <cellStyle name="_내역서적용수량_포 장-06" xfId="16435" xr:uid="{00000000-0005-0000-0000-0000C31B0000}"/>
    <cellStyle name="_내역서적용수량_포 장-06_013.부대공(광로부)" xfId="16436" xr:uid="{00000000-0005-0000-0000-0000C41B0000}"/>
    <cellStyle name="_내역서적용수량_포 장-06_014.부대공(광로부)" xfId="16437" xr:uid="{00000000-0005-0000-0000-0000C51B0000}"/>
    <cellStyle name="_내역서적용수량_포 장-06_014.부대공(중로부)" xfId="16438" xr:uid="{00000000-0005-0000-0000-0000C61B0000}"/>
    <cellStyle name="_내역서적용수량_포 장-06_06전기공(수정)" xfId="16439" xr:uid="{00000000-0005-0000-0000-0000C71B0000}"/>
    <cellStyle name="_내역서적용수량_포 장-06_06전기공(수정)_013.부대공(광로부)" xfId="16440" xr:uid="{00000000-0005-0000-0000-0000C81B0000}"/>
    <cellStyle name="_내역서적용수량_포 장-06_06전기공(수정)_014.부대공(광로부)" xfId="16441" xr:uid="{00000000-0005-0000-0000-0000C91B0000}"/>
    <cellStyle name="_내역서적용수량_포 장-06_06전기공(수정)_014.부대공(중로부)" xfId="16442" xr:uid="{00000000-0005-0000-0000-0000CA1B0000}"/>
    <cellStyle name="_내역서적용수량_포 장-06_06전기공(수정)_07.부대공" xfId="16443" xr:uid="{00000000-0005-0000-0000-0000CB1B0000}"/>
    <cellStyle name="_내역서적용수량_포 장-06_06전기공(수정)_2.배수공(직평선)" xfId="16444" xr:uid="{00000000-0005-0000-0000-0000CC1B0000}"/>
    <cellStyle name="_내역서적용수량_포 장-06_06전기공(수정)_2.배수공(직평선)_토공" xfId="16445" xr:uid="{00000000-0005-0000-0000-0000CD1B0000}"/>
    <cellStyle name="_내역서적용수량_포 장-06_06전기공(수정)_2-33배수-1" xfId="16446" xr:uid="{00000000-0005-0000-0000-0000CE1B0000}"/>
    <cellStyle name="_내역서적용수량_포 장-06_06전기공(수정)_2-33배수-1_2.배수공(직평선)" xfId="16447" xr:uid="{00000000-0005-0000-0000-0000CF1B0000}"/>
    <cellStyle name="_내역서적용수량_포 장-06_06전기공(수정)_2-33배수-1_2.배수공(직평선)_토공" xfId="16448" xr:uid="{00000000-0005-0000-0000-0000D01B0000}"/>
    <cellStyle name="_내역서적용수량_포 장-06_06전기공(수정)_2-33배수-1_2-33배수-1" xfId="16449" xr:uid="{00000000-0005-0000-0000-0000D11B0000}"/>
    <cellStyle name="_내역서적용수량_포 장-06_06전기공(수정)_2-33배수-1_2-33배수-1_토공" xfId="16450" xr:uid="{00000000-0005-0000-0000-0000D21B0000}"/>
    <cellStyle name="_내역서적용수량_포 장-06_06전기공(수정)_2-33배수-1_토공" xfId="16451" xr:uid="{00000000-0005-0000-0000-0000D31B0000}"/>
    <cellStyle name="_내역서적용수량_포 장-06_06전기공(수정)_사본 - 013.부대공(광로부)" xfId="16452" xr:uid="{00000000-0005-0000-0000-0000D41B0000}"/>
    <cellStyle name="_내역서적용수량_포 장-06_06전기공(수정)_토공" xfId="16453" xr:uid="{00000000-0005-0000-0000-0000D51B0000}"/>
    <cellStyle name="_내역서적용수량_포 장-06_07.부대공" xfId="16454" xr:uid="{00000000-0005-0000-0000-0000D61B0000}"/>
    <cellStyle name="_내역서적용수량_포 장-06_2.배수공(직평선)" xfId="16455" xr:uid="{00000000-0005-0000-0000-0000D71B0000}"/>
    <cellStyle name="_내역서적용수량_포 장-06_2.배수공(직평선)_토공" xfId="16456" xr:uid="{00000000-0005-0000-0000-0000D81B0000}"/>
    <cellStyle name="_내역서적용수량_포 장-06_2-33배수-1" xfId="16457" xr:uid="{00000000-0005-0000-0000-0000D91B0000}"/>
    <cellStyle name="_내역서적용수량_포 장-06_2-33배수-1_2.배수공(직평선)" xfId="16458" xr:uid="{00000000-0005-0000-0000-0000DA1B0000}"/>
    <cellStyle name="_내역서적용수량_포 장-06_2-33배수-1_2.배수공(직평선)_토공" xfId="16459" xr:uid="{00000000-0005-0000-0000-0000DB1B0000}"/>
    <cellStyle name="_내역서적용수량_포 장-06_2-33배수-1_2-33배수-1" xfId="16460" xr:uid="{00000000-0005-0000-0000-0000DC1B0000}"/>
    <cellStyle name="_내역서적용수량_포 장-06_2-33배수-1_2-33배수-1_토공" xfId="16461" xr:uid="{00000000-0005-0000-0000-0000DD1B0000}"/>
    <cellStyle name="_내역서적용수량_포 장-06_2-33배수-1_토공" xfId="16462" xr:uid="{00000000-0005-0000-0000-0000DE1B0000}"/>
    <cellStyle name="_내역서적용수량_포 장-06_사본 - 013.부대공(광로부)" xfId="16463" xr:uid="{00000000-0005-0000-0000-0000DF1B0000}"/>
    <cellStyle name="_내역서적용수량_포 장-06_토공" xfId="16464" xr:uid="{00000000-0005-0000-0000-0000E01B0000}"/>
    <cellStyle name="_내역서최종" xfId="9568" xr:uid="{00000000-0005-0000-0000-0000E11B0000}"/>
    <cellStyle name="_내역서타이틀" xfId="161" xr:uid="{00000000-0005-0000-0000-0000E21B0000}"/>
    <cellStyle name="_내역서피뢰및접지" xfId="16465" xr:uid="{00000000-0005-0000-0000-0000E31B0000}"/>
    <cellStyle name="_내항3통 수량" xfId="12355" xr:uid="{00000000-0005-0000-0000-0000E41B0000}"/>
    <cellStyle name="_노천1지구1공구" xfId="559" xr:uid="{00000000-0005-0000-0000-0000E51B0000}"/>
    <cellStyle name="_노천1지구2공구" xfId="560" xr:uid="{00000000-0005-0000-0000-0000E61B0000}"/>
    <cellStyle name="_노천1지구2공구_01-자재집계표" xfId="16466" xr:uid="{00000000-0005-0000-0000-0000E71B0000}"/>
    <cellStyle name="_노천1지구2공구_01-자재집계표_4.라메르-포장공" xfId="16467" xr:uid="{00000000-0005-0000-0000-0000E81B0000}"/>
    <cellStyle name="_노천1지구2공구_01-자재집계표_4.라메르-포장공_4.라메르-포장공" xfId="16468" xr:uid="{00000000-0005-0000-0000-0000E91B0000}"/>
    <cellStyle name="_노천1지구2공구_01-자재집계표_5.(1구간)포장공" xfId="16469" xr:uid="{00000000-0005-0000-0000-0000EA1B0000}"/>
    <cellStyle name="_노천1지구2공구_01-자재집계표_5.(1구간)포장공_4.라메르-포장공" xfId="16470" xr:uid="{00000000-0005-0000-0000-0000EB1B0000}"/>
    <cellStyle name="_노천1지구2공구_01-자재집계표_5.(1구간)포장공_4.라메르-포장공_4.라메르-포장공" xfId="16471" xr:uid="{00000000-0005-0000-0000-0000EC1B0000}"/>
    <cellStyle name="_노천1지구2공구_03-배수공" xfId="16472" xr:uid="{00000000-0005-0000-0000-0000ED1B0000}"/>
    <cellStyle name="_노천1지구2공구_03-배수공_4.라메르-포장공" xfId="16473" xr:uid="{00000000-0005-0000-0000-0000EE1B0000}"/>
    <cellStyle name="_노천1지구2공구_03-배수공_4.라메르-포장공_4.라메르-포장공" xfId="16474" xr:uid="{00000000-0005-0000-0000-0000EF1B0000}"/>
    <cellStyle name="_노천1지구2공구_03-배수공_5.(1구간)포장공" xfId="16475" xr:uid="{00000000-0005-0000-0000-0000F01B0000}"/>
    <cellStyle name="_노천1지구2공구_03-배수공_5.(1구간)포장공_4.라메르-포장공" xfId="16476" xr:uid="{00000000-0005-0000-0000-0000F11B0000}"/>
    <cellStyle name="_노천1지구2공구_03-배수공_5.(1구간)포장공_4.라메르-포장공_4.라메르-포장공" xfId="16477" xr:uid="{00000000-0005-0000-0000-0000F21B0000}"/>
    <cellStyle name="_노천1지구2공구_1.(2구간)-자재집계표" xfId="16478" xr:uid="{00000000-0005-0000-0000-0000F31B0000}"/>
    <cellStyle name="_노천1지구2공구_1.(2구간)-자재집계표_4.라메르-포장공" xfId="16479" xr:uid="{00000000-0005-0000-0000-0000F41B0000}"/>
    <cellStyle name="_노천1지구2공구_1.(2구간)-자재집계표_4.라메르-포장공_4.라메르-포장공" xfId="16480" xr:uid="{00000000-0005-0000-0000-0000F51B0000}"/>
    <cellStyle name="_노천1지구2공구_1.(2구간)-자재집계표_5.(1구간)포장공" xfId="16481" xr:uid="{00000000-0005-0000-0000-0000F61B0000}"/>
    <cellStyle name="_노천1지구2공구_1.(2구간)-자재집계표_5.(1구간)포장공_4.라메르-포장공" xfId="16482" xr:uid="{00000000-0005-0000-0000-0000F71B0000}"/>
    <cellStyle name="_노천1지구2공구_1.(2구간)-자재집계표_5.(1구간)포장공_4.라메르-포장공_4.라메르-포장공" xfId="16483" xr:uid="{00000000-0005-0000-0000-0000F81B0000}"/>
    <cellStyle name="_노천1지구2공구_11.관급자재" xfId="561" xr:uid="{00000000-0005-0000-0000-0000F91B0000}"/>
    <cellStyle name="_노천1지구2공구_11.사급자재" xfId="562" xr:uid="{00000000-0005-0000-0000-0000FA1B0000}"/>
    <cellStyle name="_노천1지구2공구_12-1.배수장" xfId="563" xr:uid="{00000000-0005-0000-0000-0000FB1B0000}"/>
    <cellStyle name="_노천1지구2공구_12-1.배수장_12-1배수장 수산" xfId="564" xr:uid="{00000000-0005-0000-0000-0000FC1B0000}"/>
    <cellStyle name="_노천1지구2공구_12-2배수로" xfId="565" xr:uid="{00000000-0005-0000-0000-0000FD1B0000}"/>
    <cellStyle name="_노천1지구2공구_12-2평야부" xfId="566" xr:uid="{00000000-0005-0000-0000-0000FE1B0000}"/>
    <cellStyle name="_노천1지구2공구_2.토공" xfId="567" xr:uid="{00000000-0005-0000-0000-0000FF1B0000}"/>
    <cellStyle name="_노천1지구2공구_3.(1구간)-구조물공(암거 1.5x1.0)" xfId="16484" xr:uid="{00000000-0005-0000-0000-0000001C0000}"/>
    <cellStyle name="_노천1지구2공구_3.(1구간)-구조물공(암거 1.5x1.0)_4.라메르-포장공" xfId="16485" xr:uid="{00000000-0005-0000-0000-0000011C0000}"/>
    <cellStyle name="_노천1지구2공구_3.(1구간)-구조물공(암거 1.5x1.0)_4.라메르-포장공_4.라메르-포장공" xfId="16486" xr:uid="{00000000-0005-0000-0000-0000021C0000}"/>
    <cellStyle name="_노천1지구2공구_3.(1구간)-구조물공(암거 1.5x1.0)_5.(1구간)포장공" xfId="16487" xr:uid="{00000000-0005-0000-0000-0000031C0000}"/>
    <cellStyle name="_노천1지구2공구_3.(1구간)-구조물공(암거 1.5x1.0)_5.(1구간)포장공_4.라메르-포장공" xfId="16488" xr:uid="{00000000-0005-0000-0000-0000041C0000}"/>
    <cellStyle name="_노천1지구2공구_3.(1구간)-구조물공(암거 1.5x1.0)_5.(1구간)포장공_4.라메르-포장공_4.라메르-포장공" xfId="16489" xr:uid="{00000000-0005-0000-0000-0000051C0000}"/>
    <cellStyle name="_노천1지구2공구_3.(2구간)포장공" xfId="16490" xr:uid="{00000000-0005-0000-0000-0000061C0000}"/>
    <cellStyle name="_노천1지구2공구_3.(2구간)포장공_4.라메르-포장공" xfId="16491" xr:uid="{00000000-0005-0000-0000-0000071C0000}"/>
    <cellStyle name="_노천1지구2공구_3.(2구간)포장공_4.라메르-포장공_4.라메르-포장공" xfId="16492" xr:uid="{00000000-0005-0000-0000-0000081C0000}"/>
    <cellStyle name="_노천1지구2공구_3.(2구간)포장공_5.(1구간)포장공" xfId="16493" xr:uid="{00000000-0005-0000-0000-0000091C0000}"/>
    <cellStyle name="_노천1지구2공구_3.(2구간)포장공_5.(1구간)포장공_4.라메르-포장공" xfId="16494" xr:uid="{00000000-0005-0000-0000-00000A1C0000}"/>
    <cellStyle name="_노천1지구2공구_3.(2구간)포장공_5.(1구간)포장공_4.라메르-포장공_4.라메르-포장공" xfId="16495" xr:uid="{00000000-0005-0000-0000-00000B1C0000}"/>
    <cellStyle name="_노천1지구2공구_3.호안공" xfId="568" xr:uid="{00000000-0005-0000-0000-00000C1C0000}"/>
    <cellStyle name="_노천1지구2공구_4.라메르-포장공" xfId="16496" xr:uid="{00000000-0005-0000-0000-00000D1C0000}"/>
    <cellStyle name="_노천1지구2공구_4.라메르-포장공_4.라메르-포장공" xfId="16497" xr:uid="{00000000-0005-0000-0000-00000E1C0000}"/>
    <cellStyle name="_노천1지구2공구_Sheet3" xfId="569" xr:uid="{00000000-0005-0000-0000-00000F1C0000}"/>
    <cellStyle name="_노천1지구2공구_Sheet3_11.관급자재" xfId="570" xr:uid="{00000000-0005-0000-0000-0000101C0000}"/>
    <cellStyle name="_노천1지구2공구_Sheet3_11.사급자재" xfId="571" xr:uid="{00000000-0005-0000-0000-0000111C0000}"/>
    <cellStyle name="_노천1지구2공구_Sheet3_12-1.배수장" xfId="572" xr:uid="{00000000-0005-0000-0000-0000121C0000}"/>
    <cellStyle name="_노천1지구2공구_Sheet3_12-1.배수장_12-1배수장 수산" xfId="573" xr:uid="{00000000-0005-0000-0000-0000131C0000}"/>
    <cellStyle name="_노천1지구2공구_Sheet3_12-2배수로" xfId="574" xr:uid="{00000000-0005-0000-0000-0000141C0000}"/>
    <cellStyle name="_노천1지구2공구_Sheet3_12-2평야부" xfId="575" xr:uid="{00000000-0005-0000-0000-0000151C0000}"/>
    <cellStyle name="_노천1지구2공구_Sheet3_2.토공" xfId="576" xr:uid="{00000000-0005-0000-0000-0000161C0000}"/>
    <cellStyle name="_노천1지구2공구_Sheet3_3.호안공" xfId="577" xr:uid="{00000000-0005-0000-0000-0000171C0000}"/>
    <cellStyle name="_노천1지구2공구_Sheet3_노천2지구2-1공구" xfId="578" xr:uid="{00000000-0005-0000-0000-0000181C0000}"/>
    <cellStyle name="_노천1지구2공구_Sheet3_노천2지구2-1공구_11.관급자재" xfId="579" xr:uid="{00000000-0005-0000-0000-0000191C0000}"/>
    <cellStyle name="_노천1지구2공구_Sheet3_노천2지구2-1공구_11.사급자재" xfId="580" xr:uid="{00000000-0005-0000-0000-00001A1C0000}"/>
    <cellStyle name="_노천1지구2공구_Sheet3_노천2지구2-1공구_12-1.배수장" xfId="581" xr:uid="{00000000-0005-0000-0000-00001B1C0000}"/>
    <cellStyle name="_노천1지구2공구_Sheet3_노천2지구2-1공구_12-1.배수장_12-1배수장 수산" xfId="582" xr:uid="{00000000-0005-0000-0000-00001C1C0000}"/>
    <cellStyle name="_노천1지구2공구_Sheet3_노천2지구2-1공구_12-2배수로" xfId="583" xr:uid="{00000000-0005-0000-0000-00001D1C0000}"/>
    <cellStyle name="_노천1지구2공구_Sheet3_노천2지구2-1공구_12-2평야부" xfId="584" xr:uid="{00000000-0005-0000-0000-00001E1C0000}"/>
    <cellStyle name="_노천1지구2공구_Sheet3_노천2지구2-1공구_2.토공" xfId="585" xr:uid="{00000000-0005-0000-0000-00001F1C0000}"/>
    <cellStyle name="_노천1지구2공구_Sheet3_노천2지구2-1공구_3.호안공" xfId="586" xr:uid="{00000000-0005-0000-0000-0000201C0000}"/>
    <cellStyle name="_노천1지구2공구_Sheet3_노천2지구2-1공구_배수로 수산" xfId="587" xr:uid="{00000000-0005-0000-0000-0000211C0000}"/>
    <cellStyle name="_노천1지구2공구_Sheet3_노천2지구2-1공구_배수장 수산" xfId="588" xr:uid="{00000000-0005-0000-0000-0000221C0000}"/>
    <cellStyle name="_노천1지구2공구_Sheet3_노천2지구2-1공구_배수장(총)" xfId="589" xr:uid="{00000000-0005-0000-0000-0000231C0000}"/>
    <cellStyle name="_노천1지구2공구_Sheet3_노천2지구2-1공구_흥호지구배수개선수해복구사업" xfId="590" xr:uid="{00000000-0005-0000-0000-0000241C0000}"/>
    <cellStyle name="_노천1지구2공구_Sheet3_노천2지구2-1공구_흥호지구보완내역(2차)" xfId="591" xr:uid="{00000000-0005-0000-0000-0000251C0000}"/>
    <cellStyle name="_노천1지구2공구_Sheet3_노천2지구2-1공구_흥호지구수산보완(2차)" xfId="592" xr:uid="{00000000-0005-0000-0000-0000261C0000}"/>
    <cellStyle name="_노천1지구2공구_Sheet3_배수로 수산" xfId="593" xr:uid="{00000000-0005-0000-0000-0000271C0000}"/>
    <cellStyle name="_노천1지구2공구_Sheet3_배수장 수산" xfId="594" xr:uid="{00000000-0005-0000-0000-0000281C0000}"/>
    <cellStyle name="_노천1지구2공구_Sheet3_배수장(총)" xfId="595" xr:uid="{00000000-0005-0000-0000-0000291C0000}"/>
    <cellStyle name="_노천1지구2공구_Sheet3_흥호지구배수개선수해복구사업" xfId="596" xr:uid="{00000000-0005-0000-0000-00002A1C0000}"/>
    <cellStyle name="_노천1지구2공구_Sheet3_흥호지구보완내역(2차)" xfId="597" xr:uid="{00000000-0005-0000-0000-00002B1C0000}"/>
    <cellStyle name="_노천1지구2공구_Sheet3_흥호지구수산보완(2차)" xfId="598" xr:uid="{00000000-0005-0000-0000-00002C1C0000}"/>
    <cellStyle name="_노천1지구2공구_노천2지구1공구" xfId="599" xr:uid="{00000000-0005-0000-0000-00002D1C0000}"/>
    <cellStyle name="_노천1지구2공구_노천2지구1공구_11.관급자재" xfId="600" xr:uid="{00000000-0005-0000-0000-00002E1C0000}"/>
    <cellStyle name="_노천1지구2공구_노천2지구1공구_11.사급자재" xfId="601" xr:uid="{00000000-0005-0000-0000-00002F1C0000}"/>
    <cellStyle name="_노천1지구2공구_노천2지구1공구_12-1.배수장" xfId="602" xr:uid="{00000000-0005-0000-0000-0000301C0000}"/>
    <cellStyle name="_노천1지구2공구_노천2지구1공구_12-1.배수장_12-1배수장 수산" xfId="603" xr:uid="{00000000-0005-0000-0000-0000311C0000}"/>
    <cellStyle name="_노천1지구2공구_노천2지구1공구_12-2배수로" xfId="604" xr:uid="{00000000-0005-0000-0000-0000321C0000}"/>
    <cellStyle name="_노천1지구2공구_노천2지구1공구_12-2평야부" xfId="605" xr:uid="{00000000-0005-0000-0000-0000331C0000}"/>
    <cellStyle name="_노천1지구2공구_노천2지구1공구_2.토공" xfId="606" xr:uid="{00000000-0005-0000-0000-0000341C0000}"/>
    <cellStyle name="_노천1지구2공구_노천2지구1공구_3.호안공" xfId="607" xr:uid="{00000000-0005-0000-0000-0000351C0000}"/>
    <cellStyle name="_노천1지구2공구_노천2지구1공구_노천2지구2-1공구" xfId="608" xr:uid="{00000000-0005-0000-0000-0000361C0000}"/>
    <cellStyle name="_노천1지구2공구_노천2지구1공구_노천2지구2-1공구_11.관급자재" xfId="609" xr:uid="{00000000-0005-0000-0000-0000371C0000}"/>
    <cellStyle name="_노천1지구2공구_노천2지구1공구_노천2지구2-1공구_11.사급자재" xfId="610" xr:uid="{00000000-0005-0000-0000-0000381C0000}"/>
    <cellStyle name="_노천1지구2공구_노천2지구1공구_노천2지구2-1공구_12-1.배수장" xfId="611" xr:uid="{00000000-0005-0000-0000-0000391C0000}"/>
    <cellStyle name="_노천1지구2공구_노천2지구1공구_노천2지구2-1공구_12-1.배수장_12-1배수장 수산" xfId="612" xr:uid="{00000000-0005-0000-0000-00003A1C0000}"/>
    <cellStyle name="_노천1지구2공구_노천2지구1공구_노천2지구2-1공구_12-2배수로" xfId="613" xr:uid="{00000000-0005-0000-0000-00003B1C0000}"/>
    <cellStyle name="_노천1지구2공구_노천2지구1공구_노천2지구2-1공구_12-2평야부" xfId="614" xr:uid="{00000000-0005-0000-0000-00003C1C0000}"/>
    <cellStyle name="_노천1지구2공구_노천2지구1공구_노천2지구2-1공구_2.토공" xfId="615" xr:uid="{00000000-0005-0000-0000-00003D1C0000}"/>
    <cellStyle name="_노천1지구2공구_노천2지구1공구_노천2지구2-1공구_3.호안공" xfId="616" xr:uid="{00000000-0005-0000-0000-00003E1C0000}"/>
    <cellStyle name="_노천1지구2공구_노천2지구1공구_노천2지구2-1공구_배수로 수산" xfId="617" xr:uid="{00000000-0005-0000-0000-00003F1C0000}"/>
    <cellStyle name="_노천1지구2공구_노천2지구1공구_노천2지구2-1공구_배수장 수산" xfId="618" xr:uid="{00000000-0005-0000-0000-0000401C0000}"/>
    <cellStyle name="_노천1지구2공구_노천2지구1공구_노천2지구2-1공구_배수장(총)" xfId="619" xr:uid="{00000000-0005-0000-0000-0000411C0000}"/>
    <cellStyle name="_노천1지구2공구_노천2지구1공구_노천2지구2-1공구_흥호지구배수개선수해복구사업" xfId="620" xr:uid="{00000000-0005-0000-0000-0000421C0000}"/>
    <cellStyle name="_노천1지구2공구_노천2지구1공구_노천2지구2-1공구_흥호지구보완내역(2차)" xfId="621" xr:uid="{00000000-0005-0000-0000-0000431C0000}"/>
    <cellStyle name="_노천1지구2공구_노천2지구1공구_노천2지구2-1공구_흥호지구수산보완(2차)" xfId="622" xr:uid="{00000000-0005-0000-0000-0000441C0000}"/>
    <cellStyle name="_노천1지구2공구_노천2지구1공구_배수로 수산" xfId="623" xr:uid="{00000000-0005-0000-0000-0000451C0000}"/>
    <cellStyle name="_노천1지구2공구_노천2지구1공구_배수장 수산" xfId="624" xr:uid="{00000000-0005-0000-0000-0000461C0000}"/>
    <cellStyle name="_노천1지구2공구_노천2지구1공구_배수장(총)" xfId="625" xr:uid="{00000000-0005-0000-0000-0000471C0000}"/>
    <cellStyle name="_노천1지구2공구_노천2지구1공구_흥호지구배수개선수해복구사업" xfId="626" xr:uid="{00000000-0005-0000-0000-0000481C0000}"/>
    <cellStyle name="_노천1지구2공구_노천2지구1공구_흥호지구보완내역(2차)" xfId="627" xr:uid="{00000000-0005-0000-0000-0000491C0000}"/>
    <cellStyle name="_노천1지구2공구_노천2지구1공구_흥호지구수산보완(2차)" xfId="628" xr:uid="{00000000-0005-0000-0000-00004A1C0000}"/>
    <cellStyle name="_노천1지구2공구_노천2지구2-1공구" xfId="629" xr:uid="{00000000-0005-0000-0000-00004B1C0000}"/>
    <cellStyle name="_노천1지구2공구_노천2지구2-1공구_1" xfId="630" xr:uid="{00000000-0005-0000-0000-00004C1C0000}"/>
    <cellStyle name="_노천1지구2공구_노천2지구2-1공구_1_11.관급자재" xfId="631" xr:uid="{00000000-0005-0000-0000-00004D1C0000}"/>
    <cellStyle name="_노천1지구2공구_노천2지구2-1공구_1_11.사급자재" xfId="632" xr:uid="{00000000-0005-0000-0000-00004E1C0000}"/>
    <cellStyle name="_노천1지구2공구_노천2지구2-1공구_1_12-1.배수장" xfId="633" xr:uid="{00000000-0005-0000-0000-00004F1C0000}"/>
    <cellStyle name="_노천1지구2공구_노천2지구2-1공구_1_12-1.배수장_12-1배수장 수산" xfId="634" xr:uid="{00000000-0005-0000-0000-0000501C0000}"/>
    <cellStyle name="_노천1지구2공구_노천2지구2-1공구_1_12-2배수로" xfId="635" xr:uid="{00000000-0005-0000-0000-0000511C0000}"/>
    <cellStyle name="_노천1지구2공구_노천2지구2-1공구_1_12-2평야부" xfId="636" xr:uid="{00000000-0005-0000-0000-0000521C0000}"/>
    <cellStyle name="_노천1지구2공구_노천2지구2-1공구_1_2.토공" xfId="637" xr:uid="{00000000-0005-0000-0000-0000531C0000}"/>
    <cellStyle name="_노천1지구2공구_노천2지구2-1공구_1_3.호안공" xfId="638" xr:uid="{00000000-0005-0000-0000-0000541C0000}"/>
    <cellStyle name="_노천1지구2공구_노천2지구2-1공구_1_배수로 수산" xfId="639" xr:uid="{00000000-0005-0000-0000-0000551C0000}"/>
    <cellStyle name="_노천1지구2공구_노천2지구2-1공구_1_배수장 수산" xfId="640" xr:uid="{00000000-0005-0000-0000-0000561C0000}"/>
    <cellStyle name="_노천1지구2공구_노천2지구2-1공구_1_배수장(총)" xfId="641" xr:uid="{00000000-0005-0000-0000-0000571C0000}"/>
    <cellStyle name="_노천1지구2공구_노천2지구2-1공구_1_흥호지구배수개선수해복구사업" xfId="642" xr:uid="{00000000-0005-0000-0000-0000581C0000}"/>
    <cellStyle name="_노천1지구2공구_노천2지구2-1공구_1_흥호지구보완내역(2차)" xfId="643" xr:uid="{00000000-0005-0000-0000-0000591C0000}"/>
    <cellStyle name="_노천1지구2공구_노천2지구2-1공구_1_흥호지구수산보완(2차)" xfId="644" xr:uid="{00000000-0005-0000-0000-00005A1C0000}"/>
    <cellStyle name="_노천1지구2공구_노천2지구2-1공구_11.관급자재" xfId="645" xr:uid="{00000000-0005-0000-0000-00005B1C0000}"/>
    <cellStyle name="_노천1지구2공구_노천2지구2-1공구_11.사급자재" xfId="646" xr:uid="{00000000-0005-0000-0000-00005C1C0000}"/>
    <cellStyle name="_노천1지구2공구_노천2지구2-1공구_12-1.배수장" xfId="647" xr:uid="{00000000-0005-0000-0000-00005D1C0000}"/>
    <cellStyle name="_노천1지구2공구_노천2지구2-1공구_12-1.배수장_12-1배수장 수산" xfId="648" xr:uid="{00000000-0005-0000-0000-00005E1C0000}"/>
    <cellStyle name="_노천1지구2공구_노천2지구2-1공구_12-2배수로" xfId="649" xr:uid="{00000000-0005-0000-0000-00005F1C0000}"/>
    <cellStyle name="_노천1지구2공구_노천2지구2-1공구_12-2평야부" xfId="650" xr:uid="{00000000-0005-0000-0000-0000601C0000}"/>
    <cellStyle name="_노천1지구2공구_노천2지구2-1공구_2.토공" xfId="651" xr:uid="{00000000-0005-0000-0000-0000611C0000}"/>
    <cellStyle name="_노천1지구2공구_노천2지구2-1공구_3.호안공" xfId="652" xr:uid="{00000000-0005-0000-0000-0000621C0000}"/>
    <cellStyle name="_노천1지구2공구_노천2지구2-1공구_노천2지구2-1공구" xfId="653" xr:uid="{00000000-0005-0000-0000-0000631C0000}"/>
    <cellStyle name="_노천1지구2공구_노천2지구2-1공구_노천2지구2-1공구_11.관급자재" xfId="654" xr:uid="{00000000-0005-0000-0000-0000641C0000}"/>
    <cellStyle name="_노천1지구2공구_노천2지구2-1공구_노천2지구2-1공구_11.사급자재" xfId="655" xr:uid="{00000000-0005-0000-0000-0000651C0000}"/>
    <cellStyle name="_노천1지구2공구_노천2지구2-1공구_노천2지구2-1공구_12-1.배수장" xfId="656" xr:uid="{00000000-0005-0000-0000-0000661C0000}"/>
    <cellStyle name="_노천1지구2공구_노천2지구2-1공구_노천2지구2-1공구_12-1.배수장_12-1배수장 수산" xfId="657" xr:uid="{00000000-0005-0000-0000-0000671C0000}"/>
    <cellStyle name="_노천1지구2공구_노천2지구2-1공구_노천2지구2-1공구_12-2배수로" xfId="658" xr:uid="{00000000-0005-0000-0000-0000681C0000}"/>
    <cellStyle name="_노천1지구2공구_노천2지구2-1공구_노천2지구2-1공구_12-2평야부" xfId="659" xr:uid="{00000000-0005-0000-0000-0000691C0000}"/>
    <cellStyle name="_노천1지구2공구_노천2지구2-1공구_노천2지구2-1공구_2.토공" xfId="660" xr:uid="{00000000-0005-0000-0000-00006A1C0000}"/>
    <cellStyle name="_노천1지구2공구_노천2지구2-1공구_노천2지구2-1공구_3.호안공" xfId="661" xr:uid="{00000000-0005-0000-0000-00006B1C0000}"/>
    <cellStyle name="_노천1지구2공구_노천2지구2-1공구_노천2지구2-1공구_배수로 수산" xfId="662" xr:uid="{00000000-0005-0000-0000-00006C1C0000}"/>
    <cellStyle name="_노천1지구2공구_노천2지구2-1공구_노천2지구2-1공구_배수장 수산" xfId="663" xr:uid="{00000000-0005-0000-0000-00006D1C0000}"/>
    <cellStyle name="_노천1지구2공구_노천2지구2-1공구_노천2지구2-1공구_배수장(총)" xfId="664" xr:uid="{00000000-0005-0000-0000-00006E1C0000}"/>
    <cellStyle name="_노천1지구2공구_노천2지구2-1공구_노천2지구2-1공구_흥호지구배수개선수해복구사업" xfId="665" xr:uid="{00000000-0005-0000-0000-00006F1C0000}"/>
    <cellStyle name="_노천1지구2공구_노천2지구2-1공구_노천2지구2-1공구_흥호지구보완내역(2차)" xfId="666" xr:uid="{00000000-0005-0000-0000-0000701C0000}"/>
    <cellStyle name="_노천1지구2공구_노천2지구2-1공구_노천2지구2-1공구_흥호지구수산보완(2차)" xfId="667" xr:uid="{00000000-0005-0000-0000-0000711C0000}"/>
    <cellStyle name="_노천1지구2공구_노천2지구2-1공구_배수로 수산" xfId="668" xr:uid="{00000000-0005-0000-0000-0000721C0000}"/>
    <cellStyle name="_노천1지구2공구_노천2지구2-1공구_배수장 수산" xfId="669" xr:uid="{00000000-0005-0000-0000-0000731C0000}"/>
    <cellStyle name="_노천1지구2공구_노천2지구2-1공구_배수장(총)" xfId="670" xr:uid="{00000000-0005-0000-0000-0000741C0000}"/>
    <cellStyle name="_노천1지구2공구_노천2지구2-1공구_흥호지구배수개선수해복구사업" xfId="671" xr:uid="{00000000-0005-0000-0000-0000751C0000}"/>
    <cellStyle name="_노천1지구2공구_노천2지구2-1공구_흥호지구보완내역(2차)" xfId="672" xr:uid="{00000000-0005-0000-0000-0000761C0000}"/>
    <cellStyle name="_노천1지구2공구_노천2지구2-1공구_흥호지구수산보완(2차)" xfId="673" xr:uid="{00000000-0005-0000-0000-0000771C0000}"/>
    <cellStyle name="_노천1지구2공구_동면 덕치리 새터말 도수로 설치공사" xfId="16498" xr:uid="{00000000-0005-0000-0000-0000781C0000}"/>
    <cellStyle name="_노천1지구2공구_동면 성수리 깃골 도수로 설치공사" xfId="16499" xr:uid="{00000000-0005-0000-0000-0000791C0000}"/>
    <cellStyle name="_노천1지구2공구_동면 성수리 성전 도수로 설치공사" xfId="16500" xr:uid="{00000000-0005-0000-0000-00007A1C0000}"/>
    <cellStyle name="_노천1지구2공구_동면 속초1 새보 도수로 설치공사" xfId="16501" xr:uid="{00000000-0005-0000-0000-00007B1C0000}"/>
    <cellStyle name="_노천1지구2공구_동면 속초1리 원개울 배수로 설치공사" xfId="16502" xr:uid="{00000000-0005-0000-0000-00007C1C0000}"/>
    <cellStyle name="_노천1지구2공구_두촌중학교옆 농로포장공사-제1차변경" xfId="16503" xr:uid="{00000000-0005-0000-0000-00007D1C0000}"/>
    <cellStyle name="_노천1지구2공구_배수로 수산" xfId="674" xr:uid="{00000000-0005-0000-0000-00007E1C0000}"/>
    <cellStyle name="_노천1지구2공구_배수장 수산" xfId="675" xr:uid="{00000000-0005-0000-0000-00007F1C0000}"/>
    <cellStyle name="_노천1지구2공구_배수장(총)" xfId="676" xr:uid="{00000000-0005-0000-0000-0000801C0000}"/>
    <cellStyle name="_노천1지구2공구_시동3리경로당앞마을안길포장공사(흄관시공분)" xfId="16504" xr:uid="{00000000-0005-0000-0000-0000811C0000}"/>
    <cellStyle name="_노천1지구2공구_역내리 본부락 농로 및 배수로 설치공사(1차 변경)" xfId="16505" xr:uid="{00000000-0005-0000-0000-0000821C0000}"/>
    <cellStyle name="_노천1지구2공구_와야2리 마을안길 토공,포장,배수" xfId="16506" xr:uid="{00000000-0005-0000-0000-0000831C0000}"/>
    <cellStyle name="_노천1지구2공구_와야2리 마을안길 토공,포장,배수_방량리1반내역서-설계변경" xfId="16507" xr:uid="{00000000-0005-0000-0000-0000841C0000}"/>
    <cellStyle name="_노천1지구2공구_월운리3반 내역서" xfId="16508" xr:uid="{00000000-0005-0000-0000-0000851C0000}"/>
    <cellStyle name="_노천1지구2공구_유치2리 난터골 마을안길 포장공사" xfId="16509" xr:uid="{00000000-0005-0000-0000-0000861C0000}"/>
    <cellStyle name="_노천1지구2공구_자은1리 광탄 농로 및 배수로 설치공사-제1차변경" xfId="16510" xr:uid="{00000000-0005-0000-0000-0000871C0000}"/>
    <cellStyle name="_노천1지구2공구_천현1리 새마을보 천리길사업" xfId="16511" xr:uid="{00000000-0005-0000-0000-0000881C0000}"/>
    <cellStyle name="_노천1지구2공구_천현2리 도로포장공사" xfId="16512" xr:uid="{00000000-0005-0000-0000-0000891C0000}"/>
    <cellStyle name="_노천1지구2공구_철정2리 철정보 도수로 교체공사" xfId="16513" xr:uid="{00000000-0005-0000-0000-00008A1C0000}"/>
    <cellStyle name="_노천1지구2공구_철정2리아호동농로포장-1차변경" xfId="16514" xr:uid="{00000000-0005-0000-0000-00008B1C0000}"/>
    <cellStyle name="_노천1지구2공구_철정3리 향교골 농로포장" xfId="16515" xr:uid="{00000000-0005-0000-0000-00008C1C0000}"/>
    <cellStyle name="_노천1지구2공구_철정3리 향교골 농로포장_두촌중학교옆 농로포장공사-제1차변경" xfId="16516" xr:uid="{00000000-0005-0000-0000-00008D1C0000}"/>
    <cellStyle name="_노천1지구2공구_철정3리 향교골 농로포장_역내리 본부락 농로 및 배수로 설치공사" xfId="16517" xr:uid="{00000000-0005-0000-0000-00008E1C0000}"/>
    <cellStyle name="_노천1지구2공구_철정3리 향교골 농로포장_역내리 본부락 농로 및 배수로 설치공사(1차 변경)" xfId="16518" xr:uid="{00000000-0005-0000-0000-00008F1C0000}"/>
    <cellStyle name="_노천1지구2공구_철정3리 향교골 농로포장_원동1리 하촌 회관뒤 석축 설치공사" xfId="16519" xr:uid="{00000000-0005-0000-0000-0000901C0000}"/>
    <cellStyle name="_노천1지구2공구_철정3리 향교골 농로포장_원동1리 하촌 회관뒤 석축 설치공사_자은1리 광탄 농로 및 배수로 설치공사-제1차변경" xfId="16520" xr:uid="{00000000-0005-0000-0000-0000911C0000}"/>
    <cellStyle name="_노천1지구2공구_철정3리 향교골 농로포장_자은1리 광탄 농로 및 배수로 설치공사-제1차변경" xfId="16521" xr:uid="{00000000-0005-0000-0000-0000921C0000}"/>
    <cellStyle name="_노천1지구2공구_철정3리 향교골 농로포장_천현1리" xfId="16522" xr:uid="{00000000-0005-0000-0000-0000931C0000}"/>
    <cellStyle name="_노천1지구2공구_철정3리 향교골 농로포장_천현1리_두촌중학교옆 농로포장공사-제1차변경" xfId="16523" xr:uid="{00000000-0005-0000-0000-0000941C0000}"/>
    <cellStyle name="_노천1지구2공구_철정3리 향교골 농로포장_천현1리_자은1리 광탄 농로 및 배수로 설치공사-제1차변경" xfId="16524" xr:uid="{00000000-0005-0000-0000-0000951C0000}"/>
    <cellStyle name="_노천1지구2공구_철정3리 향교골 농로포장_천현2리 가리산입구 도수로 설치(현8) - 수정해야함" xfId="16525" xr:uid="{00000000-0005-0000-0000-0000961C0000}"/>
    <cellStyle name="_노천1지구2공구_철정3리 향교골 농로포장_천현2리 가리산입구 도수로 설치(현8) - 수정해야함_자은1리 광탄 농로 및 배수로 설치공사-제1차변경" xfId="16526" xr:uid="{00000000-0005-0000-0000-0000971C0000}"/>
    <cellStyle name="_노천1지구2공구_흥호지구배수개선수해복구사업" xfId="677" xr:uid="{00000000-0005-0000-0000-0000981C0000}"/>
    <cellStyle name="_노천1지구2공구_흥호지구보완내역(2차)" xfId="678" xr:uid="{00000000-0005-0000-0000-0000991C0000}"/>
    <cellStyle name="_노천1지구2공구_흥호지구수산보완(2차)" xfId="679" xr:uid="{00000000-0005-0000-0000-00009A1C0000}"/>
    <cellStyle name="_노천2지구2-1공구" xfId="680" xr:uid="{00000000-0005-0000-0000-00009B1C0000}"/>
    <cellStyle name="_노천2지구2-1공구_11.관급자재" xfId="681" xr:uid="{00000000-0005-0000-0000-00009C1C0000}"/>
    <cellStyle name="_노천2지구2-1공구_11.사급자재" xfId="682" xr:uid="{00000000-0005-0000-0000-00009D1C0000}"/>
    <cellStyle name="_노천2지구2-1공구_12-1.배수장" xfId="683" xr:uid="{00000000-0005-0000-0000-00009E1C0000}"/>
    <cellStyle name="_노천2지구2-1공구_12-1.배수장_12-1배수장 수산" xfId="684" xr:uid="{00000000-0005-0000-0000-00009F1C0000}"/>
    <cellStyle name="_노천2지구2-1공구_12-2배수로" xfId="685" xr:uid="{00000000-0005-0000-0000-0000A01C0000}"/>
    <cellStyle name="_노천2지구2-1공구_12-2평야부" xfId="686" xr:uid="{00000000-0005-0000-0000-0000A11C0000}"/>
    <cellStyle name="_노천2지구2-1공구_2.토공" xfId="687" xr:uid="{00000000-0005-0000-0000-0000A21C0000}"/>
    <cellStyle name="_노천2지구2-1공구_3.호안공" xfId="688" xr:uid="{00000000-0005-0000-0000-0000A31C0000}"/>
    <cellStyle name="_노천2지구2-1공구_노천2지구2-1공구" xfId="689" xr:uid="{00000000-0005-0000-0000-0000A41C0000}"/>
    <cellStyle name="_노천2지구2-1공구_노천2지구2-1공구_11.관급자재" xfId="690" xr:uid="{00000000-0005-0000-0000-0000A51C0000}"/>
    <cellStyle name="_노천2지구2-1공구_노천2지구2-1공구_11.사급자재" xfId="691" xr:uid="{00000000-0005-0000-0000-0000A61C0000}"/>
    <cellStyle name="_노천2지구2-1공구_노천2지구2-1공구_12-1.배수장" xfId="692" xr:uid="{00000000-0005-0000-0000-0000A71C0000}"/>
    <cellStyle name="_노천2지구2-1공구_노천2지구2-1공구_12-1.배수장_12-1배수장 수산" xfId="693" xr:uid="{00000000-0005-0000-0000-0000A81C0000}"/>
    <cellStyle name="_노천2지구2-1공구_노천2지구2-1공구_12-2배수로" xfId="694" xr:uid="{00000000-0005-0000-0000-0000A91C0000}"/>
    <cellStyle name="_노천2지구2-1공구_노천2지구2-1공구_12-2평야부" xfId="695" xr:uid="{00000000-0005-0000-0000-0000AA1C0000}"/>
    <cellStyle name="_노천2지구2-1공구_노천2지구2-1공구_2.토공" xfId="696" xr:uid="{00000000-0005-0000-0000-0000AB1C0000}"/>
    <cellStyle name="_노천2지구2-1공구_노천2지구2-1공구_3.호안공" xfId="697" xr:uid="{00000000-0005-0000-0000-0000AC1C0000}"/>
    <cellStyle name="_노천2지구2-1공구_노천2지구2-1공구_배수로 수산" xfId="698" xr:uid="{00000000-0005-0000-0000-0000AD1C0000}"/>
    <cellStyle name="_노천2지구2-1공구_노천2지구2-1공구_배수장 수산" xfId="699" xr:uid="{00000000-0005-0000-0000-0000AE1C0000}"/>
    <cellStyle name="_노천2지구2-1공구_노천2지구2-1공구_배수장(총)" xfId="700" xr:uid="{00000000-0005-0000-0000-0000AF1C0000}"/>
    <cellStyle name="_노천2지구2-1공구_노천2지구2-1공구_흥호지구배수개선수해복구사업" xfId="701" xr:uid="{00000000-0005-0000-0000-0000B01C0000}"/>
    <cellStyle name="_노천2지구2-1공구_노천2지구2-1공구_흥호지구보완내역(2차)" xfId="702" xr:uid="{00000000-0005-0000-0000-0000B11C0000}"/>
    <cellStyle name="_노천2지구2-1공구_노천2지구2-1공구_흥호지구수산보완(2차)" xfId="703" xr:uid="{00000000-0005-0000-0000-0000B21C0000}"/>
    <cellStyle name="_노천2지구2-1공구_배수로 수산" xfId="704" xr:uid="{00000000-0005-0000-0000-0000B31C0000}"/>
    <cellStyle name="_노천2지구2-1공구_배수장 수산" xfId="705" xr:uid="{00000000-0005-0000-0000-0000B41C0000}"/>
    <cellStyle name="_노천2지구2-1공구_배수장(총)" xfId="706" xr:uid="{00000000-0005-0000-0000-0000B51C0000}"/>
    <cellStyle name="_노천2지구2-1공구_흥호지구배수개선수해복구사업" xfId="707" xr:uid="{00000000-0005-0000-0000-0000B61C0000}"/>
    <cellStyle name="_노천2지구2-1공구_흥호지구보완내역(2차)" xfId="708" xr:uid="{00000000-0005-0000-0000-0000B71C0000}"/>
    <cellStyle name="_노천2지구2-1공구_흥호지구수산보완(2차)" xfId="709" xr:uid="{00000000-0005-0000-0000-0000B81C0000}"/>
    <cellStyle name="_노천2지구3-1(KEY)" xfId="710" xr:uid="{00000000-0005-0000-0000-0000B91C0000}"/>
    <cellStyle name="_노천2지구3-1(KEY)_11.관급자재" xfId="711" xr:uid="{00000000-0005-0000-0000-0000BA1C0000}"/>
    <cellStyle name="_노천2지구3-1(KEY)_11.사급자재" xfId="712" xr:uid="{00000000-0005-0000-0000-0000BB1C0000}"/>
    <cellStyle name="_노천2지구3-1(KEY)_12-1.배수장" xfId="713" xr:uid="{00000000-0005-0000-0000-0000BC1C0000}"/>
    <cellStyle name="_노천2지구3-1(KEY)_12-1.배수장_12-1배수장 수산" xfId="714" xr:uid="{00000000-0005-0000-0000-0000BD1C0000}"/>
    <cellStyle name="_노천2지구3-1(KEY)_12-2배수로" xfId="715" xr:uid="{00000000-0005-0000-0000-0000BE1C0000}"/>
    <cellStyle name="_노천2지구3-1(KEY)_12-2평야부" xfId="716" xr:uid="{00000000-0005-0000-0000-0000BF1C0000}"/>
    <cellStyle name="_노천2지구3-1(KEY)_2.토공" xfId="717" xr:uid="{00000000-0005-0000-0000-0000C01C0000}"/>
    <cellStyle name="_노천2지구3-1(KEY)_3.호안공" xfId="718" xr:uid="{00000000-0005-0000-0000-0000C11C0000}"/>
    <cellStyle name="_노천2지구3-1(KEY)_배수로 수산" xfId="719" xr:uid="{00000000-0005-0000-0000-0000C21C0000}"/>
    <cellStyle name="_노천2지구3-1(KEY)_배수장 수산" xfId="720" xr:uid="{00000000-0005-0000-0000-0000C31C0000}"/>
    <cellStyle name="_노천2지구3-1(KEY)_배수장(총)" xfId="721" xr:uid="{00000000-0005-0000-0000-0000C41C0000}"/>
    <cellStyle name="_노천2지구3-1(KEY)_흥호지구배수개선수해복구사업" xfId="722" xr:uid="{00000000-0005-0000-0000-0000C51C0000}"/>
    <cellStyle name="_노천2지구3-1(KEY)_흥호지구보완내역(2차)" xfId="723" xr:uid="{00000000-0005-0000-0000-0000C61C0000}"/>
    <cellStyle name="_노천2지구3-1(KEY)_흥호지구수산보완(2차)" xfId="724" xr:uid="{00000000-0005-0000-0000-0000C71C0000}"/>
    <cellStyle name="_노천3지구3공구" xfId="16527" xr:uid="{00000000-0005-0000-0000-0000C81C0000}"/>
    <cellStyle name="_녹산기연-대비2" xfId="9569" xr:uid="{00000000-0005-0000-0000-0000C91C0000}"/>
    <cellStyle name="_농경지복구" xfId="16528" xr:uid="{00000000-0005-0000-0000-0000CA1C0000}"/>
    <cellStyle name="_농경지복구_구정리내역" xfId="16529" xr:uid="{00000000-0005-0000-0000-0000CB1C0000}"/>
    <cellStyle name="_농경지복구_본관후면도로내역" xfId="16530" xr:uid="{00000000-0005-0000-0000-0000CC1C0000}"/>
    <cellStyle name="_다남매산업(주)사옥-plus2(정세환송부용)" xfId="9570" xr:uid="{00000000-0005-0000-0000-0000CD1C0000}"/>
    <cellStyle name="_다리골 수해수량" xfId="16531" xr:uid="{00000000-0005-0000-0000-0000CE1C0000}"/>
    <cellStyle name="_다리골 수해수량_수량산출서1" xfId="16532" xr:uid="{00000000-0005-0000-0000-0000CF1C0000}"/>
    <cellStyle name="_단가,제조노임업데이트(2006.1)" xfId="9571" xr:uid="{00000000-0005-0000-0000-0000D01C0000}"/>
    <cellStyle name="_단가견적서(광탄)" xfId="9572" xr:uid="{00000000-0005-0000-0000-0000D11C0000}"/>
    <cellStyle name="_단가대비" xfId="9573" xr:uid="{00000000-0005-0000-0000-0000D21C0000}"/>
    <cellStyle name="_단가대비-전기" xfId="9574" xr:uid="{00000000-0005-0000-0000-0000D31C0000}"/>
    <cellStyle name="_단가대비-통신" xfId="9575" xr:uid="{00000000-0005-0000-0000-0000D41C0000}"/>
    <cellStyle name="_단가및수량" xfId="16533" xr:uid="{00000000-0005-0000-0000-0000D51C0000}"/>
    <cellStyle name="_단가산출(보완설계-대현)" xfId="16534" xr:uid="{00000000-0005-0000-0000-0000D61C0000}"/>
    <cellStyle name="_단가산출(보완설계-대현)_단가및수량(증용지)제출(김차장님검토분)" xfId="16535" xr:uid="{00000000-0005-0000-0000-0000D71C0000}"/>
    <cellStyle name="_단가산출(보완설계-대현)_임목폐기물" xfId="16536" xr:uid="{00000000-0005-0000-0000-0000D81C0000}"/>
    <cellStyle name="_단가산출서" xfId="9576" xr:uid="{00000000-0005-0000-0000-0000D91C0000}"/>
    <cellStyle name="_단가산출서(2004.03.기준)" xfId="16537" xr:uid="{00000000-0005-0000-0000-0000DA1C0000}"/>
    <cellStyle name="_단가산출서(2004.03.기준)_단가및수량(증용지)제출(김차장님검토분)" xfId="16538" xr:uid="{00000000-0005-0000-0000-0000DB1C0000}"/>
    <cellStyle name="_단가산출서(2004.03.기준)_임목폐기물" xfId="16539" xr:uid="{00000000-0005-0000-0000-0000DC1C0000}"/>
    <cellStyle name="_단가산출서(보완설계)" xfId="16540" xr:uid="{00000000-0005-0000-0000-0000DD1C0000}"/>
    <cellStyle name="_단가산출서(보완설계)_단가및수량(증용지)제출(김차장님검토분)" xfId="16541" xr:uid="{00000000-0005-0000-0000-0000DE1C0000}"/>
    <cellStyle name="_단가산출서(보완설계)_임목폐기물" xfId="16542" xr:uid="{00000000-0005-0000-0000-0000DF1C0000}"/>
    <cellStyle name="_단가산출서(실정보고)" xfId="16543" xr:uid="{00000000-0005-0000-0000-0000E01C0000}"/>
    <cellStyle name="_단가산출서(실정보고)_단가및수량(증용지)제출(김차장님검토분)" xfId="16544" xr:uid="{00000000-0005-0000-0000-0000E11C0000}"/>
    <cellStyle name="_단가산출서(실정보고)_임목폐기물" xfId="16545" xr:uid="{00000000-0005-0000-0000-0000E21C0000}"/>
    <cellStyle name="_단가표" xfId="9577" xr:uid="{00000000-0005-0000-0000-0000E31C0000}"/>
    <cellStyle name="_단산" xfId="16546" xr:uid="{00000000-0005-0000-0000-0000E41C0000}"/>
    <cellStyle name="_담장기초내역" xfId="16547" xr:uid="{00000000-0005-0000-0000-0000E51C0000}"/>
    <cellStyle name="_담장기초내역_구정리내역" xfId="16548" xr:uid="{00000000-0005-0000-0000-0000E61C0000}"/>
    <cellStyle name="_담장기초내역_본관후면도로내역" xfId="16549" xr:uid="{00000000-0005-0000-0000-0000E71C0000}"/>
    <cellStyle name="_당동(청강)" xfId="9578" xr:uid="{00000000-0005-0000-0000-0000E81C0000}"/>
    <cellStyle name="_당동(청강디스켓1)" xfId="9579" xr:uid="{00000000-0005-0000-0000-0000E91C0000}"/>
    <cellStyle name="_당진(송)_준공내역서" xfId="9580" xr:uid="{00000000-0005-0000-0000-0000EA1C0000}"/>
    <cellStyle name="_당진가압장 펌프설치 배관배선공사_물량" xfId="9581" xr:uid="{00000000-0005-0000-0000-0000EB1C0000}"/>
    <cellStyle name="_대관업무비" xfId="9582" xr:uid="{00000000-0005-0000-0000-0000EC1C0000}"/>
    <cellStyle name="_대국교일반수량" xfId="16550" xr:uid="{00000000-0005-0000-0000-0000ED1C0000}"/>
    <cellStyle name="_대금청구서" xfId="16551" xr:uid="{00000000-0005-0000-0000-0000EE1C0000}"/>
    <cellStyle name="_대기수량" xfId="16552" xr:uid="{00000000-0005-0000-0000-0000EF1C0000}"/>
    <cellStyle name="_대기수량_구정리내역" xfId="16553" xr:uid="{00000000-0005-0000-0000-0000F01C0000}"/>
    <cellStyle name="_대기수량_본관후면도로내역" xfId="16554" xr:uid="{00000000-0005-0000-0000-0000F11C0000}"/>
    <cellStyle name="_대룡지구" xfId="16555" xr:uid="{00000000-0005-0000-0000-0000F21C0000}"/>
    <cellStyle name="_대성기연" xfId="9583" xr:uid="{00000000-0005-0000-0000-0000F31C0000}"/>
    <cellStyle name="_대신고등학교 견적서 07.02.13" xfId="9584" xr:uid="{00000000-0005-0000-0000-0000F41C0000}"/>
    <cellStyle name="_대원공원설계서_re수량산출1111_2차 수량산출 1 " xfId="16556" xr:uid="{00000000-0005-0000-0000-0000F51C0000}"/>
    <cellStyle name="_대원공원설계서_내역서-최종0223_re수량산출1111_2차 수량산출 1 " xfId="16557" xr:uid="{00000000-0005-0000-0000-0000F61C0000}"/>
    <cellStyle name="_대원공원설계서_율동자연공원내 화장실 보수 및 도색공사_re수량산출1111_2차 수량산출 1 " xfId="16558" xr:uid="{00000000-0005-0000-0000-0000F71C0000}"/>
    <cellStyle name="_대원공원설계서_율동자연공원내 화장실 보수 및 도색공사_내역서-최종0223_re수량산출1111_2차 수량산출 1 " xfId="16559" xr:uid="{00000000-0005-0000-0000-0000F81C0000}"/>
    <cellStyle name="_대원공원설계서_율동자연공원내 휴게편의점 도색작업-할증-천정면적추가_re수량산출1111_2차 수량산출 1 " xfId="16560" xr:uid="{00000000-0005-0000-0000-0000F91C0000}"/>
    <cellStyle name="_대원공원설계서_율동자연공원내 휴게편의점 도색작업-할증-천정면적추가_내역서-최종0223_re수량산출1111_2차 수량산출 1 " xfId="16561" xr:uid="{00000000-0005-0000-0000-0000FA1C0000}"/>
    <cellStyle name="_대-일위" xfId="9585" xr:uid="{00000000-0005-0000-0000-0000FB1C0000}"/>
    <cellStyle name="_대전비래동견적" xfId="9586" xr:uid="{00000000-0005-0000-0000-0000FC1C0000}"/>
    <cellStyle name="_대전서붕고하도급" xfId="9587" xr:uid="{00000000-0005-0000-0000-0000FD1C0000}"/>
    <cellStyle name="_대호지~석문간지방도확포장공사(신일)" xfId="9588" xr:uid="{00000000-0005-0000-0000-0000FE1C0000}"/>
    <cellStyle name="_대화2교" xfId="16562" xr:uid="{00000000-0005-0000-0000-0000FF1C0000}"/>
    <cellStyle name="_덕산지구2차ES보고서" xfId="9589" xr:uid="{00000000-0005-0000-0000-0000001D0000}"/>
    <cellStyle name="_덕암방조제보고서(02.8.14)" xfId="9590" xr:uid="{00000000-0005-0000-0000-0000011D0000}"/>
    <cellStyle name="_덕풍1교라멘교수량" xfId="12356" xr:uid="{00000000-0005-0000-0000-0000021D0000}"/>
    <cellStyle name="_덤프(리핑)" xfId="16563" xr:uid="{00000000-0005-0000-0000-0000031D0000}"/>
    <cellStyle name="_덤프(발파)" xfId="16564" xr:uid="{00000000-0005-0000-0000-0000041D0000}"/>
    <cellStyle name="_덤프(토사)" xfId="16565" xr:uid="{00000000-0005-0000-0000-0000051D0000}"/>
    <cellStyle name="_도곡1교 교대 수량" xfId="725" xr:uid="{00000000-0005-0000-0000-0000061D0000}"/>
    <cellStyle name="_도곡1교 교대 수량_01-자재집계표" xfId="16566" xr:uid="{00000000-0005-0000-0000-0000071D0000}"/>
    <cellStyle name="_도곡1교 교대 수량_01-자재집계표_4.라메르-포장공" xfId="16567" xr:uid="{00000000-0005-0000-0000-0000081D0000}"/>
    <cellStyle name="_도곡1교 교대 수량_01-자재집계표_4.라메르-포장공_4.라메르-포장공" xfId="16568" xr:uid="{00000000-0005-0000-0000-0000091D0000}"/>
    <cellStyle name="_도곡1교 교대 수량_01-자재집계표_5.(1구간)포장공" xfId="16569" xr:uid="{00000000-0005-0000-0000-00000A1D0000}"/>
    <cellStyle name="_도곡1교 교대 수량_01-자재집계표_5.(1구간)포장공_4.라메르-포장공" xfId="16570" xr:uid="{00000000-0005-0000-0000-00000B1D0000}"/>
    <cellStyle name="_도곡1교 교대 수량_01-자재집계표_5.(1구간)포장공_4.라메르-포장공_4.라메르-포장공" xfId="16571" xr:uid="{00000000-0005-0000-0000-00000C1D0000}"/>
    <cellStyle name="_도곡1교 교대 수량_03-배수공" xfId="16572" xr:uid="{00000000-0005-0000-0000-00000D1D0000}"/>
    <cellStyle name="_도곡1교 교대 수량_03-배수공_4.라메르-포장공" xfId="16573" xr:uid="{00000000-0005-0000-0000-00000E1D0000}"/>
    <cellStyle name="_도곡1교 교대 수량_03-배수공_4.라메르-포장공_4.라메르-포장공" xfId="16574" xr:uid="{00000000-0005-0000-0000-00000F1D0000}"/>
    <cellStyle name="_도곡1교 교대 수량_03-배수공_5.(1구간)포장공" xfId="16575" xr:uid="{00000000-0005-0000-0000-0000101D0000}"/>
    <cellStyle name="_도곡1교 교대 수량_03-배수공_5.(1구간)포장공_4.라메르-포장공" xfId="16576" xr:uid="{00000000-0005-0000-0000-0000111D0000}"/>
    <cellStyle name="_도곡1교 교대 수량_03-배수공_5.(1구간)포장공_4.라메르-포장공_4.라메르-포장공" xfId="16577" xr:uid="{00000000-0005-0000-0000-0000121D0000}"/>
    <cellStyle name="_도곡1교 교대 수량_1.(2구간)-자재집계표" xfId="16578" xr:uid="{00000000-0005-0000-0000-0000131D0000}"/>
    <cellStyle name="_도곡1교 교대 수량_1.(2구간)-자재집계표_4.라메르-포장공" xfId="16579" xr:uid="{00000000-0005-0000-0000-0000141D0000}"/>
    <cellStyle name="_도곡1교 교대 수량_1.(2구간)-자재집계표_4.라메르-포장공_4.라메르-포장공" xfId="16580" xr:uid="{00000000-0005-0000-0000-0000151D0000}"/>
    <cellStyle name="_도곡1교 교대 수량_1.(2구간)-자재집계표_5.(1구간)포장공" xfId="16581" xr:uid="{00000000-0005-0000-0000-0000161D0000}"/>
    <cellStyle name="_도곡1교 교대 수량_1.(2구간)-자재집계표_5.(1구간)포장공_4.라메르-포장공" xfId="16582" xr:uid="{00000000-0005-0000-0000-0000171D0000}"/>
    <cellStyle name="_도곡1교 교대 수량_1.(2구간)-자재집계표_5.(1구간)포장공_4.라메르-포장공_4.라메르-포장공" xfId="16583" xr:uid="{00000000-0005-0000-0000-0000181D0000}"/>
    <cellStyle name="_도곡1교 교대 수량_11.관급자재" xfId="726" xr:uid="{00000000-0005-0000-0000-0000191D0000}"/>
    <cellStyle name="_도곡1교 교대 수량_11.사급자재" xfId="727" xr:uid="{00000000-0005-0000-0000-00001A1D0000}"/>
    <cellStyle name="_도곡1교 교대 수량_12-1.배수장" xfId="728" xr:uid="{00000000-0005-0000-0000-00001B1D0000}"/>
    <cellStyle name="_도곡1교 교대 수량_12-1.배수장_12-1배수장 수산" xfId="729" xr:uid="{00000000-0005-0000-0000-00001C1D0000}"/>
    <cellStyle name="_도곡1교 교대 수량_12-2배수로" xfId="730" xr:uid="{00000000-0005-0000-0000-00001D1D0000}"/>
    <cellStyle name="_도곡1교 교대 수량_12-2평야부" xfId="731" xr:uid="{00000000-0005-0000-0000-00001E1D0000}"/>
    <cellStyle name="_도곡1교 교대 수량_2.토공" xfId="732" xr:uid="{00000000-0005-0000-0000-00001F1D0000}"/>
    <cellStyle name="_도곡1교 교대 수량_3.(1구간)-구조물공(암거 1.5x1.0)" xfId="16584" xr:uid="{00000000-0005-0000-0000-0000201D0000}"/>
    <cellStyle name="_도곡1교 교대 수량_3.(1구간)-구조물공(암거 1.5x1.0)_4.라메르-포장공" xfId="16585" xr:uid="{00000000-0005-0000-0000-0000211D0000}"/>
    <cellStyle name="_도곡1교 교대 수량_3.(1구간)-구조물공(암거 1.5x1.0)_4.라메르-포장공_4.라메르-포장공" xfId="16586" xr:uid="{00000000-0005-0000-0000-0000221D0000}"/>
    <cellStyle name="_도곡1교 교대 수량_3.(1구간)-구조물공(암거 1.5x1.0)_5.(1구간)포장공" xfId="16587" xr:uid="{00000000-0005-0000-0000-0000231D0000}"/>
    <cellStyle name="_도곡1교 교대 수량_3.(1구간)-구조물공(암거 1.5x1.0)_5.(1구간)포장공_4.라메르-포장공" xfId="16588" xr:uid="{00000000-0005-0000-0000-0000241D0000}"/>
    <cellStyle name="_도곡1교 교대 수량_3.(1구간)-구조물공(암거 1.5x1.0)_5.(1구간)포장공_4.라메르-포장공_4.라메르-포장공" xfId="16589" xr:uid="{00000000-0005-0000-0000-0000251D0000}"/>
    <cellStyle name="_도곡1교 교대 수량_3.(2구간)포장공" xfId="16590" xr:uid="{00000000-0005-0000-0000-0000261D0000}"/>
    <cellStyle name="_도곡1교 교대 수량_3.(2구간)포장공_4.라메르-포장공" xfId="16591" xr:uid="{00000000-0005-0000-0000-0000271D0000}"/>
    <cellStyle name="_도곡1교 교대 수량_3.(2구간)포장공_4.라메르-포장공_4.라메르-포장공" xfId="16592" xr:uid="{00000000-0005-0000-0000-0000281D0000}"/>
    <cellStyle name="_도곡1교 교대 수량_3.(2구간)포장공_5.(1구간)포장공" xfId="16593" xr:uid="{00000000-0005-0000-0000-0000291D0000}"/>
    <cellStyle name="_도곡1교 교대 수량_3.(2구간)포장공_5.(1구간)포장공_4.라메르-포장공" xfId="16594" xr:uid="{00000000-0005-0000-0000-00002A1D0000}"/>
    <cellStyle name="_도곡1교 교대 수량_3.(2구간)포장공_5.(1구간)포장공_4.라메르-포장공_4.라메르-포장공" xfId="16595" xr:uid="{00000000-0005-0000-0000-00002B1D0000}"/>
    <cellStyle name="_도곡1교 교대 수량_3.1제1배수통관(시례우안3제)" xfId="16596" xr:uid="{00000000-0005-0000-0000-00002C1D0000}"/>
    <cellStyle name="_도곡1교 교대 수량_3.2 제2배수통관" xfId="16597" xr:uid="{00000000-0005-0000-0000-00002D1D0000}"/>
    <cellStyle name="_도곡1교 교대 수량_3.3 제3배수통관" xfId="16598" xr:uid="{00000000-0005-0000-0000-00002E1D0000}"/>
    <cellStyle name="_도곡1교 교대 수량_3.구조물공(시례우안2제)" xfId="16599" xr:uid="{00000000-0005-0000-0000-00002F1D0000}"/>
    <cellStyle name="_도곡1교 교대 수량_3.호안공" xfId="733" xr:uid="{00000000-0005-0000-0000-0000301D0000}"/>
    <cellStyle name="_도곡1교 교대 수량_4.라메르-포장공" xfId="16600" xr:uid="{00000000-0005-0000-0000-0000311D0000}"/>
    <cellStyle name="_도곡1교 교대 수량_4.라메르-포장공_4.라메르-포장공" xfId="16601" xr:uid="{00000000-0005-0000-0000-0000321D0000}"/>
    <cellStyle name="_도곡1교 교대 수량_Sheet3" xfId="734" xr:uid="{00000000-0005-0000-0000-0000331D0000}"/>
    <cellStyle name="_도곡1교 교대 수량_Sheet3_11.관급자재" xfId="735" xr:uid="{00000000-0005-0000-0000-0000341D0000}"/>
    <cellStyle name="_도곡1교 교대 수량_Sheet3_11.사급자재" xfId="736" xr:uid="{00000000-0005-0000-0000-0000351D0000}"/>
    <cellStyle name="_도곡1교 교대 수량_Sheet3_12-1.배수장" xfId="737" xr:uid="{00000000-0005-0000-0000-0000361D0000}"/>
    <cellStyle name="_도곡1교 교대 수량_Sheet3_12-1.배수장_12-1배수장 수산" xfId="738" xr:uid="{00000000-0005-0000-0000-0000371D0000}"/>
    <cellStyle name="_도곡1교 교대 수량_Sheet3_12-2배수로" xfId="739" xr:uid="{00000000-0005-0000-0000-0000381D0000}"/>
    <cellStyle name="_도곡1교 교대 수량_Sheet3_12-2평야부" xfId="740" xr:uid="{00000000-0005-0000-0000-0000391D0000}"/>
    <cellStyle name="_도곡1교 교대 수량_Sheet3_2.토공" xfId="741" xr:uid="{00000000-0005-0000-0000-00003A1D0000}"/>
    <cellStyle name="_도곡1교 교대 수량_Sheet3_3.호안공" xfId="742" xr:uid="{00000000-0005-0000-0000-00003B1D0000}"/>
    <cellStyle name="_도곡1교 교대 수량_Sheet3_노천2지구2-1공구" xfId="743" xr:uid="{00000000-0005-0000-0000-00003C1D0000}"/>
    <cellStyle name="_도곡1교 교대 수량_Sheet3_노천2지구2-1공구_11.관급자재" xfId="744" xr:uid="{00000000-0005-0000-0000-00003D1D0000}"/>
    <cellStyle name="_도곡1교 교대 수량_Sheet3_노천2지구2-1공구_11.사급자재" xfId="745" xr:uid="{00000000-0005-0000-0000-00003E1D0000}"/>
    <cellStyle name="_도곡1교 교대 수량_Sheet3_노천2지구2-1공구_12-1.배수장" xfId="746" xr:uid="{00000000-0005-0000-0000-00003F1D0000}"/>
    <cellStyle name="_도곡1교 교대 수량_Sheet3_노천2지구2-1공구_12-1.배수장_12-1배수장 수산" xfId="747" xr:uid="{00000000-0005-0000-0000-0000401D0000}"/>
    <cellStyle name="_도곡1교 교대 수량_Sheet3_노천2지구2-1공구_12-2배수로" xfId="748" xr:uid="{00000000-0005-0000-0000-0000411D0000}"/>
    <cellStyle name="_도곡1교 교대 수량_Sheet3_노천2지구2-1공구_12-2평야부" xfId="749" xr:uid="{00000000-0005-0000-0000-0000421D0000}"/>
    <cellStyle name="_도곡1교 교대 수량_Sheet3_노천2지구2-1공구_2.토공" xfId="750" xr:uid="{00000000-0005-0000-0000-0000431D0000}"/>
    <cellStyle name="_도곡1교 교대 수량_Sheet3_노천2지구2-1공구_3.호안공" xfId="751" xr:uid="{00000000-0005-0000-0000-0000441D0000}"/>
    <cellStyle name="_도곡1교 교대 수량_Sheet3_노천2지구2-1공구_배수로 수산" xfId="752" xr:uid="{00000000-0005-0000-0000-0000451D0000}"/>
    <cellStyle name="_도곡1교 교대 수량_Sheet3_노천2지구2-1공구_배수장 수산" xfId="753" xr:uid="{00000000-0005-0000-0000-0000461D0000}"/>
    <cellStyle name="_도곡1교 교대 수량_Sheet3_노천2지구2-1공구_배수장(총)" xfId="754" xr:uid="{00000000-0005-0000-0000-0000471D0000}"/>
    <cellStyle name="_도곡1교 교대 수량_Sheet3_노천2지구2-1공구_흥호지구배수개선수해복구사업" xfId="755" xr:uid="{00000000-0005-0000-0000-0000481D0000}"/>
    <cellStyle name="_도곡1교 교대 수량_Sheet3_노천2지구2-1공구_흥호지구보완내역(2차)" xfId="756" xr:uid="{00000000-0005-0000-0000-0000491D0000}"/>
    <cellStyle name="_도곡1교 교대 수량_Sheet3_노천2지구2-1공구_흥호지구수산보완(2차)" xfId="757" xr:uid="{00000000-0005-0000-0000-00004A1D0000}"/>
    <cellStyle name="_도곡1교 교대 수량_Sheet3_배수로 수산" xfId="758" xr:uid="{00000000-0005-0000-0000-00004B1D0000}"/>
    <cellStyle name="_도곡1교 교대 수량_Sheet3_배수장 수산" xfId="759" xr:uid="{00000000-0005-0000-0000-00004C1D0000}"/>
    <cellStyle name="_도곡1교 교대 수량_Sheet3_배수장(총)" xfId="760" xr:uid="{00000000-0005-0000-0000-00004D1D0000}"/>
    <cellStyle name="_도곡1교 교대 수량_Sheet3_흥호지구배수개선수해복구사업" xfId="761" xr:uid="{00000000-0005-0000-0000-00004E1D0000}"/>
    <cellStyle name="_도곡1교 교대 수량_Sheet3_흥호지구보완내역(2차)" xfId="762" xr:uid="{00000000-0005-0000-0000-00004F1D0000}"/>
    <cellStyle name="_도곡1교 교대 수량_Sheet3_흥호지구수산보완(2차)" xfId="763" xr:uid="{00000000-0005-0000-0000-0000501D0000}"/>
    <cellStyle name="_도곡1교 교대 수량_구조물깨기(남일보은2-1공구) " xfId="16602" xr:uid="{00000000-0005-0000-0000-0000511D0000}"/>
    <cellStyle name="_도곡1교 교대 수량_노천2지구1공구" xfId="764" xr:uid="{00000000-0005-0000-0000-0000521D0000}"/>
    <cellStyle name="_도곡1교 교대 수량_노천2지구1공구_11.관급자재" xfId="765" xr:uid="{00000000-0005-0000-0000-0000531D0000}"/>
    <cellStyle name="_도곡1교 교대 수량_노천2지구1공구_11.사급자재" xfId="766" xr:uid="{00000000-0005-0000-0000-0000541D0000}"/>
    <cellStyle name="_도곡1교 교대 수량_노천2지구1공구_12-1.배수장" xfId="767" xr:uid="{00000000-0005-0000-0000-0000551D0000}"/>
    <cellStyle name="_도곡1교 교대 수량_노천2지구1공구_12-1.배수장_12-1배수장 수산" xfId="768" xr:uid="{00000000-0005-0000-0000-0000561D0000}"/>
    <cellStyle name="_도곡1교 교대 수량_노천2지구1공구_12-2배수로" xfId="769" xr:uid="{00000000-0005-0000-0000-0000571D0000}"/>
    <cellStyle name="_도곡1교 교대 수량_노천2지구1공구_12-2평야부" xfId="770" xr:uid="{00000000-0005-0000-0000-0000581D0000}"/>
    <cellStyle name="_도곡1교 교대 수량_노천2지구1공구_2.토공" xfId="771" xr:uid="{00000000-0005-0000-0000-0000591D0000}"/>
    <cellStyle name="_도곡1교 교대 수량_노천2지구1공구_3.호안공" xfId="772" xr:uid="{00000000-0005-0000-0000-00005A1D0000}"/>
    <cellStyle name="_도곡1교 교대 수량_노천2지구1공구_노천2지구2-1공구" xfId="773" xr:uid="{00000000-0005-0000-0000-00005B1D0000}"/>
    <cellStyle name="_도곡1교 교대 수량_노천2지구1공구_노천2지구2-1공구_11.관급자재" xfId="774" xr:uid="{00000000-0005-0000-0000-00005C1D0000}"/>
    <cellStyle name="_도곡1교 교대 수량_노천2지구1공구_노천2지구2-1공구_11.사급자재" xfId="775" xr:uid="{00000000-0005-0000-0000-00005D1D0000}"/>
    <cellStyle name="_도곡1교 교대 수량_노천2지구1공구_노천2지구2-1공구_12-1.배수장" xfId="776" xr:uid="{00000000-0005-0000-0000-00005E1D0000}"/>
    <cellStyle name="_도곡1교 교대 수량_노천2지구1공구_노천2지구2-1공구_12-1.배수장_12-1배수장 수산" xfId="777" xr:uid="{00000000-0005-0000-0000-00005F1D0000}"/>
    <cellStyle name="_도곡1교 교대 수량_노천2지구1공구_노천2지구2-1공구_12-2배수로" xfId="778" xr:uid="{00000000-0005-0000-0000-0000601D0000}"/>
    <cellStyle name="_도곡1교 교대 수량_노천2지구1공구_노천2지구2-1공구_12-2평야부" xfId="779" xr:uid="{00000000-0005-0000-0000-0000611D0000}"/>
    <cellStyle name="_도곡1교 교대 수량_노천2지구1공구_노천2지구2-1공구_2.토공" xfId="780" xr:uid="{00000000-0005-0000-0000-0000621D0000}"/>
    <cellStyle name="_도곡1교 교대 수량_노천2지구1공구_노천2지구2-1공구_3.호안공" xfId="781" xr:uid="{00000000-0005-0000-0000-0000631D0000}"/>
    <cellStyle name="_도곡1교 교대 수량_노천2지구1공구_노천2지구2-1공구_배수로 수산" xfId="782" xr:uid="{00000000-0005-0000-0000-0000641D0000}"/>
    <cellStyle name="_도곡1교 교대 수량_노천2지구1공구_노천2지구2-1공구_배수장 수산" xfId="783" xr:uid="{00000000-0005-0000-0000-0000651D0000}"/>
    <cellStyle name="_도곡1교 교대 수량_노천2지구1공구_노천2지구2-1공구_배수장(총)" xfId="784" xr:uid="{00000000-0005-0000-0000-0000661D0000}"/>
    <cellStyle name="_도곡1교 교대 수량_노천2지구1공구_노천2지구2-1공구_흥호지구배수개선수해복구사업" xfId="785" xr:uid="{00000000-0005-0000-0000-0000671D0000}"/>
    <cellStyle name="_도곡1교 교대 수량_노천2지구1공구_노천2지구2-1공구_흥호지구보완내역(2차)" xfId="786" xr:uid="{00000000-0005-0000-0000-0000681D0000}"/>
    <cellStyle name="_도곡1교 교대 수량_노천2지구1공구_노천2지구2-1공구_흥호지구수산보완(2차)" xfId="787" xr:uid="{00000000-0005-0000-0000-0000691D0000}"/>
    <cellStyle name="_도곡1교 교대 수량_노천2지구1공구_배수로 수산" xfId="788" xr:uid="{00000000-0005-0000-0000-00006A1D0000}"/>
    <cellStyle name="_도곡1교 교대 수량_노천2지구1공구_배수장 수산" xfId="789" xr:uid="{00000000-0005-0000-0000-00006B1D0000}"/>
    <cellStyle name="_도곡1교 교대 수량_노천2지구1공구_배수장(총)" xfId="790" xr:uid="{00000000-0005-0000-0000-00006C1D0000}"/>
    <cellStyle name="_도곡1교 교대 수량_노천2지구1공구_흥호지구배수개선수해복구사업" xfId="791" xr:uid="{00000000-0005-0000-0000-00006D1D0000}"/>
    <cellStyle name="_도곡1교 교대 수량_노천2지구1공구_흥호지구보완내역(2차)" xfId="792" xr:uid="{00000000-0005-0000-0000-00006E1D0000}"/>
    <cellStyle name="_도곡1교 교대 수량_노천2지구1공구_흥호지구수산보완(2차)" xfId="793" xr:uid="{00000000-0005-0000-0000-00006F1D0000}"/>
    <cellStyle name="_도곡1교 교대 수량_노천2지구2-1공구" xfId="794" xr:uid="{00000000-0005-0000-0000-0000701D0000}"/>
    <cellStyle name="_도곡1교 교대 수량_노천2지구2-1공구_1" xfId="795" xr:uid="{00000000-0005-0000-0000-0000711D0000}"/>
    <cellStyle name="_도곡1교 교대 수량_노천2지구2-1공구_1_11.관급자재" xfId="796" xr:uid="{00000000-0005-0000-0000-0000721D0000}"/>
    <cellStyle name="_도곡1교 교대 수량_노천2지구2-1공구_1_11.사급자재" xfId="797" xr:uid="{00000000-0005-0000-0000-0000731D0000}"/>
    <cellStyle name="_도곡1교 교대 수량_노천2지구2-1공구_1_12-1.배수장" xfId="798" xr:uid="{00000000-0005-0000-0000-0000741D0000}"/>
    <cellStyle name="_도곡1교 교대 수량_노천2지구2-1공구_1_12-1.배수장_12-1배수장 수산" xfId="799" xr:uid="{00000000-0005-0000-0000-0000751D0000}"/>
    <cellStyle name="_도곡1교 교대 수량_노천2지구2-1공구_1_12-2배수로" xfId="800" xr:uid="{00000000-0005-0000-0000-0000761D0000}"/>
    <cellStyle name="_도곡1교 교대 수량_노천2지구2-1공구_1_12-2평야부" xfId="801" xr:uid="{00000000-0005-0000-0000-0000771D0000}"/>
    <cellStyle name="_도곡1교 교대 수량_노천2지구2-1공구_1_2.토공" xfId="802" xr:uid="{00000000-0005-0000-0000-0000781D0000}"/>
    <cellStyle name="_도곡1교 교대 수량_노천2지구2-1공구_1_3.호안공" xfId="803" xr:uid="{00000000-0005-0000-0000-0000791D0000}"/>
    <cellStyle name="_도곡1교 교대 수량_노천2지구2-1공구_1_배수로 수산" xfId="804" xr:uid="{00000000-0005-0000-0000-00007A1D0000}"/>
    <cellStyle name="_도곡1교 교대 수량_노천2지구2-1공구_1_배수장 수산" xfId="805" xr:uid="{00000000-0005-0000-0000-00007B1D0000}"/>
    <cellStyle name="_도곡1교 교대 수량_노천2지구2-1공구_1_배수장(총)" xfId="806" xr:uid="{00000000-0005-0000-0000-00007C1D0000}"/>
    <cellStyle name="_도곡1교 교대 수량_노천2지구2-1공구_1_흥호지구배수개선수해복구사업" xfId="807" xr:uid="{00000000-0005-0000-0000-00007D1D0000}"/>
    <cellStyle name="_도곡1교 교대 수량_노천2지구2-1공구_1_흥호지구보완내역(2차)" xfId="808" xr:uid="{00000000-0005-0000-0000-00007E1D0000}"/>
    <cellStyle name="_도곡1교 교대 수량_노천2지구2-1공구_1_흥호지구수산보완(2차)" xfId="809" xr:uid="{00000000-0005-0000-0000-00007F1D0000}"/>
    <cellStyle name="_도곡1교 교대 수량_노천2지구2-1공구_11.관급자재" xfId="810" xr:uid="{00000000-0005-0000-0000-0000801D0000}"/>
    <cellStyle name="_도곡1교 교대 수량_노천2지구2-1공구_11.사급자재" xfId="811" xr:uid="{00000000-0005-0000-0000-0000811D0000}"/>
    <cellStyle name="_도곡1교 교대 수량_노천2지구2-1공구_12-1.배수장" xfId="812" xr:uid="{00000000-0005-0000-0000-0000821D0000}"/>
    <cellStyle name="_도곡1교 교대 수량_노천2지구2-1공구_12-1.배수장_12-1배수장 수산" xfId="813" xr:uid="{00000000-0005-0000-0000-0000831D0000}"/>
    <cellStyle name="_도곡1교 교대 수량_노천2지구2-1공구_12-2배수로" xfId="814" xr:uid="{00000000-0005-0000-0000-0000841D0000}"/>
    <cellStyle name="_도곡1교 교대 수량_노천2지구2-1공구_12-2평야부" xfId="815" xr:uid="{00000000-0005-0000-0000-0000851D0000}"/>
    <cellStyle name="_도곡1교 교대 수량_노천2지구2-1공구_2.토공" xfId="816" xr:uid="{00000000-0005-0000-0000-0000861D0000}"/>
    <cellStyle name="_도곡1교 교대 수량_노천2지구2-1공구_3.호안공" xfId="817" xr:uid="{00000000-0005-0000-0000-0000871D0000}"/>
    <cellStyle name="_도곡1교 교대 수량_노천2지구2-1공구_노천2지구2-1공구" xfId="818" xr:uid="{00000000-0005-0000-0000-0000881D0000}"/>
    <cellStyle name="_도곡1교 교대 수량_노천2지구2-1공구_노천2지구2-1공구_11.관급자재" xfId="819" xr:uid="{00000000-0005-0000-0000-0000891D0000}"/>
    <cellStyle name="_도곡1교 교대 수량_노천2지구2-1공구_노천2지구2-1공구_11.사급자재" xfId="820" xr:uid="{00000000-0005-0000-0000-00008A1D0000}"/>
    <cellStyle name="_도곡1교 교대 수량_노천2지구2-1공구_노천2지구2-1공구_12-1.배수장" xfId="821" xr:uid="{00000000-0005-0000-0000-00008B1D0000}"/>
    <cellStyle name="_도곡1교 교대 수량_노천2지구2-1공구_노천2지구2-1공구_12-1.배수장_12-1배수장 수산" xfId="822" xr:uid="{00000000-0005-0000-0000-00008C1D0000}"/>
    <cellStyle name="_도곡1교 교대 수량_노천2지구2-1공구_노천2지구2-1공구_12-2배수로" xfId="823" xr:uid="{00000000-0005-0000-0000-00008D1D0000}"/>
    <cellStyle name="_도곡1교 교대 수량_노천2지구2-1공구_노천2지구2-1공구_12-2평야부" xfId="824" xr:uid="{00000000-0005-0000-0000-00008E1D0000}"/>
    <cellStyle name="_도곡1교 교대 수량_노천2지구2-1공구_노천2지구2-1공구_2.토공" xfId="825" xr:uid="{00000000-0005-0000-0000-00008F1D0000}"/>
    <cellStyle name="_도곡1교 교대 수량_노천2지구2-1공구_노천2지구2-1공구_3.호안공" xfId="826" xr:uid="{00000000-0005-0000-0000-0000901D0000}"/>
    <cellStyle name="_도곡1교 교대 수량_노천2지구2-1공구_노천2지구2-1공구_배수로 수산" xfId="827" xr:uid="{00000000-0005-0000-0000-0000911D0000}"/>
    <cellStyle name="_도곡1교 교대 수량_노천2지구2-1공구_노천2지구2-1공구_배수장 수산" xfId="828" xr:uid="{00000000-0005-0000-0000-0000921D0000}"/>
    <cellStyle name="_도곡1교 교대 수량_노천2지구2-1공구_노천2지구2-1공구_배수장(총)" xfId="829" xr:uid="{00000000-0005-0000-0000-0000931D0000}"/>
    <cellStyle name="_도곡1교 교대 수량_노천2지구2-1공구_노천2지구2-1공구_흥호지구배수개선수해복구사업" xfId="830" xr:uid="{00000000-0005-0000-0000-0000941D0000}"/>
    <cellStyle name="_도곡1교 교대 수량_노천2지구2-1공구_노천2지구2-1공구_흥호지구보완내역(2차)" xfId="831" xr:uid="{00000000-0005-0000-0000-0000951D0000}"/>
    <cellStyle name="_도곡1교 교대 수량_노천2지구2-1공구_노천2지구2-1공구_흥호지구수산보완(2차)" xfId="832" xr:uid="{00000000-0005-0000-0000-0000961D0000}"/>
    <cellStyle name="_도곡1교 교대 수량_노천2지구2-1공구_배수로 수산" xfId="833" xr:uid="{00000000-0005-0000-0000-0000971D0000}"/>
    <cellStyle name="_도곡1교 교대 수량_노천2지구2-1공구_배수장 수산" xfId="834" xr:uid="{00000000-0005-0000-0000-0000981D0000}"/>
    <cellStyle name="_도곡1교 교대 수량_노천2지구2-1공구_배수장(총)" xfId="835" xr:uid="{00000000-0005-0000-0000-0000991D0000}"/>
    <cellStyle name="_도곡1교 교대 수량_노천2지구2-1공구_흥호지구배수개선수해복구사업" xfId="836" xr:uid="{00000000-0005-0000-0000-00009A1D0000}"/>
    <cellStyle name="_도곡1교 교대 수량_노천2지구2-1공구_흥호지구보완내역(2차)" xfId="837" xr:uid="{00000000-0005-0000-0000-00009B1D0000}"/>
    <cellStyle name="_도곡1교 교대 수량_노천2지구2-1공구_흥호지구수산보완(2차)" xfId="838" xr:uid="{00000000-0005-0000-0000-00009C1D0000}"/>
    <cellStyle name="_도곡1교 교대 수량_노천2지구3-1(KEY)" xfId="839" xr:uid="{00000000-0005-0000-0000-00009D1D0000}"/>
    <cellStyle name="_도곡1교 교대 수량_노천2지구3-1(KEY)_11.관급자재" xfId="840" xr:uid="{00000000-0005-0000-0000-00009E1D0000}"/>
    <cellStyle name="_도곡1교 교대 수량_노천2지구3-1(KEY)_11.사급자재" xfId="841" xr:uid="{00000000-0005-0000-0000-00009F1D0000}"/>
    <cellStyle name="_도곡1교 교대 수량_노천2지구3-1(KEY)_12-1.배수장" xfId="842" xr:uid="{00000000-0005-0000-0000-0000A01D0000}"/>
    <cellStyle name="_도곡1교 교대 수량_노천2지구3-1(KEY)_12-1.배수장_12-1배수장 수산" xfId="843" xr:uid="{00000000-0005-0000-0000-0000A11D0000}"/>
    <cellStyle name="_도곡1교 교대 수량_노천2지구3-1(KEY)_12-2배수로" xfId="844" xr:uid="{00000000-0005-0000-0000-0000A21D0000}"/>
    <cellStyle name="_도곡1교 교대 수량_노천2지구3-1(KEY)_12-2평야부" xfId="845" xr:uid="{00000000-0005-0000-0000-0000A31D0000}"/>
    <cellStyle name="_도곡1교 교대 수량_노천2지구3-1(KEY)_2.토공" xfId="846" xr:uid="{00000000-0005-0000-0000-0000A41D0000}"/>
    <cellStyle name="_도곡1교 교대 수량_노천2지구3-1(KEY)_3.호안공" xfId="847" xr:uid="{00000000-0005-0000-0000-0000A51D0000}"/>
    <cellStyle name="_도곡1교 교대 수량_노천2지구3-1(KEY)_배수로 수산" xfId="848" xr:uid="{00000000-0005-0000-0000-0000A61D0000}"/>
    <cellStyle name="_도곡1교 교대 수량_노천2지구3-1(KEY)_배수장 수산" xfId="849" xr:uid="{00000000-0005-0000-0000-0000A71D0000}"/>
    <cellStyle name="_도곡1교 교대 수량_노천2지구3-1(KEY)_배수장(총)" xfId="850" xr:uid="{00000000-0005-0000-0000-0000A81D0000}"/>
    <cellStyle name="_도곡1교 교대 수량_노천2지구3-1(KEY)_흥호지구배수개선수해복구사업" xfId="851" xr:uid="{00000000-0005-0000-0000-0000A91D0000}"/>
    <cellStyle name="_도곡1교 교대 수량_노천2지구3-1(KEY)_흥호지구보완내역(2차)" xfId="852" xr:uid="{00000000-0005-0000-0000-0000AA1D0000}"/>
    <cellStyle name="_도곡1교 교대 수량_노천2지구3-1(KEY)_흥호지구수산보완(2차)" xfId="853" xr:uid="{00000000-0005-0000-0000-0000AB1D0000}"/>
    <cellStyle name="_도곡1교 교대 수량_다리골 수해수량" xfId="16603" xr:uid="{00000000-0005-0000-0000-0000AC1D0000}"/>
    <cellStyle name="_도곡1교 교대 수량_다리골 수해수량_수량산출서1" xfId="16604" xr:uid="{00000000-0005-0000-0000-0000AD1D0000}"/>
    <cellStyle name="_도곡1교 교대 수량_동면 덕치리 새터말 도수로 설치공사" xfId="16605" xr:uid="{00000000-0005-0000-0000-0000AE1D0000}"/>
    <cellStyle name="_도곡1교 교대 수량_동면 성수리 깃골 도수로 설치공사" xfId="16606" xr:uid="{00000000-0005-0000-0000-0000AF1D0000}"/>
    <cellStyle name="_도곡1교 교대 수량_동면 성수리 성전 도수로 설치공사" xfId="16607" xr:uid="{00000000-0005-0000-0000-0000B01D0000}"/>
    <cellStyle name="_도곡1교 교대 수량_동면 속초1 새보 도수로 설치공사" xfId="16608" xr:uid="{00000000-0005-0000-0000-0000B11D0000}"/>
    <cellStyle name="_도곡1교 교대 수량_동면 속초1리 원개울 배수로 설치공사" xfId="16609" xr:uid="{00000000-0005-0000-0000-0000B21D0000}"/>
    <cellStyle name="_도곡1교 교대 수량_두촌중학교옆 농로포장공사-제1차변경" xfId="16610" xr:uid="{00000000-0005-0000-0000-0000B31D0000}"/>
    <cellStyle name="_도곡1교 교대 수량_방어_일산_주전동 일원 보안등 설치공사" xfId="16611" xr:uid="{00000000-0005-0000-0000-0000B41D0000}"/>
    <cellStyle name="_도곡1교 교대 수량_방어_일산_주전동 일원 보안등 설치공사_신호등 수량설계" xfId="16612" xr:uid="{00000000-0005-0000-0000-0000B51D0000}"/>
    <cellStyle name="_도곡1교 교대 수량_배수로 수산" xfId="854" xr:uid="{00000000-0005-0000-0000-0000B61D0000}"/>
    <cellStyle name="_도곡1교 교대 수량_배수장 수산" xfId="855" xr:uid="{00000000-0005-0000-0000-0000B71D0000}"/>
    <cellStyle name="_도곡1교 교대 수량_배수장(총)" xfId="856" xr:uid="{00000000-0005-0000-0000-0000B81D0000}"/>
    <cellStyle name="_도곡1교 교대 수량_소사리 농로포장공사" xfId="3528" xr:uid="{00000000-0005-0000-0000-0000B91D0000}"/>
    <cellStyle name="_도곡1교 교대 수량_소사리 농로포장공사_송곡2리 옹벽설치공사" xfId="3529" xr:uid="{00000000-0005-0000-0000-0000BA1D0000}"/>
    <cellStyle name="_도곡1교 교대 수량_수량산출서(서리다리)" xfId="16613" xr:uid="{00000000-0005-0000-0000-0000BB1D0000}"/>
    <cellStyle name="_도곡1교 교대 수량_시동3리경로당앞마을안길포장공사(흄관시공분)" xfId="16614" xr:uid="{00000000-0005-0000-0000-0000BC1D0000}"/>
    <cellStyle name="_도곡1교 교대 수량_신호등 수량설계" xfId="16615" xr:uid="{00000000-0005-0000-0000-0000BD1D0000}"/>
    <cellStyle name="_도곡1교 교대 수량_암거수량" xfId="3530" xr:uid="{00000000-0005-0000-0000-0000BE1D0000}"/>
    <cellStyle name="_도곡1교 교대 수량_암거수량(2)" xfId="3531" xr:uid="{00000000-0005-0000-0000-0000BF1D0000}"/>
    <cellStyle name="_도곡1교 교대 수량_암거수량(2)_1련BOX" xfId="3532" xr:uid="{00000000-0005-0000-0000-0000C01D0000}"/>
    <cellStyle name="_도곡1교 교대 수량_암거수량(2)_2련BOX" xfId="3533" xr:uid="{00000000-0005-0000-0000-0000C11D0000}"/>
    <cellStyle name="_도곡1교 교대 수량_암거수량(2)_3.1제1배수통관(시례우안3제)" xfId="16616" xr:uid="{00000000-0005-0000-0000-0000C21D0000}"/>
    <cellStyle name="_도곡1교 교대 수량_암거수량(2)_3.2 제2배수통관" xfId="16617" xr:uid="{00000000-0005-0000-0000-0000C31D0000}"/>
    <cellStyle name="_도곡1교 교대 수량_암거수량(2)_3.3 제3배수통관" xfId="16618" xr:uid="{00000000-0005-0000-0000-0000C41D0000}"/>
    <cellStyle name="_도곡1교 교대 수량_암거수량(2)_3.구조물공(시례우안2제)" xfId="16619" xr:uid="{00000000-0005-0000-0000-0000C51D0000}"/>
    <cellStyle name="_도곡1교 교대 수량_암거수량_1련BOX" xfId="3534" xr:uid="{00000000-0005-0000-0000-0000C61D0000}"/>
    <cellStyle name="_도곡1교 교대 수량_암거수량_2련BOX" xfId="3535" xr:uid="{00000000-0005-0000-0000-0000C71D0000}"/>
    <cellStyle name="_도곡1교 교대 수량_암거수량_3.1제1배수통관(시례우안3제)" xfId="16620" xr:uid="{00000000-0005-0000-0000-0000C81D0000}"/>
    <cellStyle name="_도곡1교 교대 수량_암거수량_3.2 제2배수통관" xfId="16621" xr:uid="{00000000-0005-0000-0000-0000C91D0000}"/>
    <cellStyle name="_도곡1교 교대 수량_암거수량_3.3 제3배수통관" xfId="16622" xr:uid="{00000000-0005-0000-0000-0000CA1D0000}"/>
    <cellStyle name="_도곡1교 교대 수량_암거수량_3.구조물공(시례우안2제)" xfId="16623" xr:uid="{00000000-0005-0000-0000-0000CB1D0000}"/>
    <cellStyle name="_도곡1교 교대 수량_양평리 주민쉼터 옹벽설치공사" xfId="3536" xr:uid="{00000000-0005-0000-0000-0000CC1D0000}"/>
    <cellStyle name="_도곡1교 교대 수량_양평리 주민쉼터 옹벽설치공사_송곡2리 옹벽설치공사" xfId="3537" xr:uid="{00000000-0005-0000-0000-0000CD1D0000}"/>
    <cellStyle name="_도곡1교 교대 수량_역내리 본부락 농로 및 배수로 설치공사(1차 변경)" xfId="16624" xr:uid="{00000000-0005-0000-0000-0000CE1D0000}"/>
    <cellStyle name="_도곡1교 교대 수량_와야2리 마을안길 토공,포장,배수" xfId="16625" xr:uid="{00000000-0005-0000-0000-0000CF1D0000}"/>
    <cellStyle name="_도곡1교 교대 수량_와야2리 마을안길 토공,포장,배수_방량리1반내역서-설계변경" xfId="16626" xr:uid="{00000000-0005-0000-0000-0000D01D0000}"/>
    <cellStyle name="_도곡1교 교대 수량_월운리3반 내역서" xfId="16627" xr:uid="{00000000-0005-0000-0000-0000D11D0000}"/>
    <cellStyle name="_도곡1교 교대 수량_유치2리 난터골 마을안길 포장공사" xfId="16628" xr:uid="{00000000-0005-0000-0000-0000D21D0000}"/>
    <cellStyle name="_도곡1교 교대 수량_자은1리 광탄 농로 및 배수로 설치공사-제1차변경" xfId="16629" xr:uid="{00000000-0005-0000-0000-0000D31D0000}"/>
    <cellStyle name="_도곡1교 교대 수량_천현1리 새마을보 천리길사업" xfId="16630" xr:uid="{00000000-0005-0000-0000-0000D41D0000}"/>
    <cellStyle name="_도곡1교 교대 수량_천현2리 도로포장공사" xfId="16631" xr:uid="{00000000-0005-0000-0000-0000D51D0000}"/>
    <cellStyle name="_도곡1교 교대 수량_철정2리 철정보 도수로 교체공사" xfId="16632" xr:uid="{00000000-0005-0000-0000-0000D61D0000}"/>
    <cellStyle name="_도곡1교 교대 수량_철정2리아호동농로포장-1차변경" xfId="16633" xr:uid="{00000000-0005-0000-0000-0000D71D0000}"/>
    <cellStyle name="_도곡1교 교대 수량_철정3리 향교골 농로포장" xfId="16634" xr:uid="{00000000-0005-0000-0000-0000D81D0000}"/>
    <cellStyle name="_도곡1교 교대 수량_철정3리 향교골 농로포장_두촌중학교옆 농로포장공사-제1차변경" xfId="16635" xr:uid="{00000000-0005-0000-0000-0000D91D0000}"/>
    <cellStyle name="_도곡1교 교대 수량_철정3리 향교골 농로포장_역내리 본부락 농로 및 배수로 설치공사" xfId="16636" xr:uid="{00000000-0005-0000-0000-0000DA1D0000}"/>
    <cellStyle name="_도곡1교 교대 수량_철정3리 향교골 농로포장_역내리 본부락 농로 및 배수로 설치공사(1차 변경)" xfId="16637" xr:uid="{00000000-0005-0000-0000-0000DB1D0000}"/>
    <cellStyle name="_도곡1교 교대 수량_철정3리 향교골 농로포장_원동1리 하촌 회관뒤 석축 설치공사" xfId="16638" xr:uid="{00000000-0005-0000-0000-0000DC1D0000}"/>
    <cellStyle name="_도곡1교 교대 수량_철정3리 향교골 농로포장_원동1리 하촌 회관뒤 석축 설치공사_자은1리 광탄 농로 및 배수로 설치공사-제1차변경" xfId="16639" xr:uid="{00000000-0005-0000-0000-0000DD1D0000}"/>
    <cellStyle name="_도곡1교 교대 수량_철정3리 향교골 농로포장_자은1리 광탄 농로 및 배수로 설치공사-제1차변경" xfId="16640" xr:uid="{00000000-0005-0000-0000-0000DE1D0000}"/>
    <cellStyle name="_도곡1교 교대 수량_철정3리 향교골 농로포장_천현1리" xfId="16641" xr:uid="{00000000-0005-0000-0000-0000DF1D0000}"/>
    <cellStyle name="_도곡1교 교대 수량_철정3리 향교골 농로포장_천현1리_두촌중학교옆 농로포장공사-제1차변경" xfId="16642" xr:uid="{00000000-0005-0000-0000-0000E01D0000}"/>
    <cellStyle name="_도곡1교 교대 수량_철정3리 향교골 농로포장_천현1리_자은1리 광탄 농로 및 배수로 설치공사-제1차변경" xfId="16643" xr:uid="{00000000-0005-0000-0000-0000E11D0000}"/>
    <cellStyle name="_도곡1교 교대 수량_철정3리 향교골 농로포장_천현2리 가리산입구 도수로 설치(현8) - 수정해야함" xfId="16644" xr:uid="{00000000-0005-0000-0000-0000E21D0000}"/>
    <cellStyle name="_도곡1교 교대 수량_철정3리 향교골 농로포장_천현2리 가리산입구 도수로 설치(현8) - 수정해야함_자은1리 광탄 농로 및 배수로 설치공사-제1차변경" xfId="16645" xr:uid="{00000000-0005-0000-0000-0000E31D0000}"/>
    <cellStyle name="_도곡1교 교대 수량_흥호지구배수개선수해복구사업" xfId="857" xr:uid="{00000000-0005-0000-0000-0000E41D0000}"/>
    <cellStyle name="_도곡1교 교대 수량_흥호지구보완내역(2차)" xfId="858" xr:uid="{00000000-0005-0000-0000-0000E51D0000}"/>
    <cellStyle name="_도곡1교 교대 수량_흥호지구수산보완(2차)" xfId="859" xr:uid="{00000000-0005-0000-0000-0000E61D0000}"/>
    <cellStyle name="_도곡1교 교대(시점) 수량" xfId="860" xr:uid="{00000000-0005-0000-0000-0000E71D0000}"/>
    <cellStyle name="_도곡1교 교대(시점) 수량_01-자재집계표" xfId="16646" xr:uid="{00000000-0005-0000-0000-0000E81D0000}"/>
    <cellStyle name="_도곡1교 교대(시점) 수량_01-자재집계표_4.라메르-포장공" xfId="16647" xr:uid="{00000000-0005-0000-0000-0000E91D0000}"/>
    <cellStyle name="_도곡1교 교대(시점) 수량_01-자재집계표_4.라메르-포장공_4.라메르-포장공" xfId="16648" xr:uid="{00000000-0005-0000-0000-0000EA1D0000}"/>
    <cellStyle name="_도곡1교 교대(시점) 수량_01-자재집계표_5.(1구간)포장공" xfId="16649" xr:uid="{00000000-0005-0000-0000-0000EB1D0000}"/>
    <cellStyle name="_도곡1교 교대(시점) 수량_01-자재집계표_5.(1구간)포장공_4.라메르-포장공" xfId="16650" xr:uid="{00000000-0005-0000-0000-0000EC1D0000}"/>
    <cellStyle name="_도곡1교 교대(시점) 수량_01-자재집계표_5.(1구간)포장공_4.라메르-포장공_4.라메르-포장공" xfId="16651" xr:uid="{00000000-0005-0000-0000-0000ED1D0000}"/>
    <cellStyle name="_도곡1교 교대(시점) 수량_03-배수공" xfId="16652" xr:uid="{00000000-0005-0000-0000-0000EE1D0000}"/>
    <cellStyle name="_도곡1교 교대(시점) 수량_03-배수공_4.라메르-포장공" xfId="16653" xr:uid="{00000000-0005-0000-0000-0000EF1D0000}"/>
    <cellStyle name="_도곡1교 교대(시점) 수량_03-배수공_4.라메르-포장공_4.라메르-포장공" xfId="16654" xr:uid="{00000000-0005-0000-0000-0000F01D0000}"/>
    <cellStyle name="_도곡1교 교대(시점) 수량_03-배수공_5.(1구간)포장공" xfId="16655" xr:uid="{00000000-0005-0000-0000-0000F11D0000}"/>
    <cellStyle name="_도곡1교 교대(시점) 수량_03-배수공_5.(1구간)포장공_4.라메르-포장공" xfId="16656" xr:uid="{00000000-0005-0000-0000-0000F21D0000}"/>
    <cellStyle name="_도곡1교 교대(시점) 수량_03-배수공_5.(1구간)포장공_4.라메르-포장공_4.라메르-포장공" xfId="16657" xr:uid="{00000000-0005-0000-0000-0000F31D0000}"/>
    <cellStyle name="_도곡1교 교대(시점) 수량_1.(2구간)-자재집계표" xfId="16658" xr:uid="{00000000-0005-0000-0000-0000F41D0000}"/>
    <cellStyle name="_도곡1교 교대(시점) 수량_1.(2구간)-자재집계표_4.라메르-포장공" xfId="16659" xr:uid="{00000000-0005-0000-0000-0000F51D0000}"/>
    <cellStyle name="_도곡1교 교대(시점) 수량_1.(2구간)-자재집계표_4.라메르-포장공_4.라메르-포장공" xfId="16660" xr:uid="{00000000-0005-0000-0000-0000F61D0000}"/>
    <cellStyle name="_도곡1교 교대(시점) 수량_1.(2구간)-자재집계표_5.(1구간)포장공" xfId="16661" xr:uid="{00000000-0005-0000-0000-0000F71D0000}"/>
    <cellStyle name="_도곡1교 교대(시점) 수량_1.(2구간)-자재집계표_5.(1구간)포장공_4.라메르-포장공" xfId="16662" xr:uid="{00000000-0005-0000-0000-0000F81D0000}"/>
    <cellStyle name="_도곡1교 교대(시점) 수량_1.(2구간)-자재집계표_5.(1구간)포장공_4.라메르-포장공_4.라메르-포장공" xfId="16663" xr:uid="{00000000-0005-0000-0000-0000F91D0000}"/>
    <cellStyle name="_도곡1교 교대(시점) 수량_11.관급자재" xfId="861" xr:uid="{00000000-0005-0000-0000-0000FA1D0000}"/>
    <cellStyle name="_도곡1교 교대(시점) 수량_11.사급자재" xfId="862" xr:uid="{00000000-0005-0000-0000-0000FB1D0000}"/>
    <cellStyle name="_도곡1교 교대(시점) 수량_12-1.배수장" xfId="863" xr:uid="{00000000-0005-0000-0000-0000FC1D0000}"/>
    <cellStyle name="_도곡1교 교대(시점) 수량_12-1.배수장_12-1배수장 수산" xfId="864" xr:uid="{00000000-0005-0000-0000-0000FD1D0000}"/>
    <cellStyle name="_도곡1교 교대(시점) 수량_12-2배수로" xfId="865" xr:uid="{00000000-0005-0000-0000-0000FE1D0000}"/>
    <cellStyle name="_도곡1교 교대(시점) 수량_12-2평야부" xfId="866" xr:uid="{00000000-0005-0000-0000-0000FF1D0000}"/>
    <cellStyle name="_도곡1교 교대(시점) 수량_2.토공" xfId="867" xr:uid="{00000000-0005-0000-0000-0000001E0000}"/>
    <cellStyle name="_도곡1교 교대(시점) 수량_3.(1구간)-구조물공(암거 1.5x1.0)" xfId="16664" xr:uid="{00000000-0005-0000-0000-0000011E0000}"/>
    <cellStyle name="_도곡1교 교대(시점) 수량_3.(1구간)-구조물공(암거 1.5x1.0)_4.라메르-포장공" xfId="16665" xr:uid="{00000000-0005-0000-0000-0000021E0000}"/>
    <cellStyle name="_도곡1교 교대(시점) 수량_3.(1구간)-구조물공(암거 1.5x1.0)_4.라메르-포장공_4.라메르-포장공" xfId="16666" xr:uid="{00000000-0005-0000-0000-0000031E0000}"/>
    <cellStyle name="_도곡1교 교대(시점) 수량_3.(1구간)-구조물공(암거 1.5x1.0)_5.(1구간)포장공" xfId="16667" xr:uid="{00000000-0005-0000-0000-0000041E0000}"/>
    <cellStyle name="_도곡1교 교대(시점) 수량_3.(1구간)-구조물공(암거 1.5x1.0)_5.(1구간)포장공_4.라메르-포장공" xfId="16668" xr:uid="{00000000-0005-0000-0000-0000051E0000}"/>
    <cellStyle name="_도곡1교 교대(시점) 수량_3.(1구간)-구조물공(암거 1.5x1.0)_5.(1구간)포장공_4.라메르-포장공_4.라메르-포장공" xfId="16669" xr:uid="{00000000-0005-0000-0000-0000061E0000}"/>
    <cellStyle name="_도곡1교 교대(시점) 수량_3.(2구간)포장공" xfId="16670" xr:uid="{00000000-0005-0000-0000-0000071E0000}"/>
    <cellStyle name="_도곡1교 교대(시점) 수량_3.(2구간)포장공_4.라메르-포장공" xfId="16671" xr:uid="{00000000-0005-0000-0000-0000081E0000}"/>
    <cellStyle name="_도곡1교 교대(시점) 수량_3.(2구간)포장공_4.라메르-포장공_4.라메르-포장공" xfId="16672" xr:uid="{00000000-0005-0000-0000-0000091E0000}"/>
    <cellStyle name="_도곡1교 교대(시점) 수량_3.(2구간)포장공_5.(1구간)포장공" xfId="16673" xr:uid="{00000000-0005-0000-0000-00000A1E0000}"/>
    <cellStyle name="_도곡1교 교대(시점) 수량_3.(2구간)포장공_5.(1구간)포장공_4.라메르-포장공" xfId="16674" xr:uid="{00000000-0005-0000-0000-00000B1E0000}"/>
    <cellStyle name="_도곡1교 교대(시점) 수량_3.(2구간)포장공_5.(1구간)포장공_4.라메르-포장공_4.라메르-포장공" xfId="16675" xr:uid="{00000000-0005-0000-0000-00000C1E0000}"/>
    <cellStyle name="_도곡1교 교대(시점) 수량_3.1제1배수통관(시례우안3제)" xfId="16676" xr:uid="{00000000-0005-0000-0000-00000D1E0000}"/>
    <cellStyle name="_도곡1교 교대(시점) 수량_3.2 제2배수통관" xfId="16677" xr:uid="{00000000-0005-0000-0000-00000E1E0000}"/>
    <cellStyle name="_도곡1교 교대(시점) 수량_3.3 제3배수통관" xfId="16678" xr:uid="{00000000-0005-0000-0000-00000F1E0000}"/>
    <cellStyle name="_도곡1교 교대(시점) 수량_3.구조물공(시례우안2제)" xfId="16679" xr:uid="{00000000-0005-0000-0000-0000101E0000}"/>
    <cellStyle name="_도곡1교 교대(시점) 수량_3.호안공" xfId="868" xr:uid="{00000000-0005-0000-0000-0000111E0000}"/>
    <cellStyle name="_도곡1교 교대(시점) 수량_4.라메르-포장공" xfId="16680" xr:uid="{00000000-0005-0000-0000-0000121E0000}"/>
    <cellStyle name="_도곡1교 교대(시점) 수량_4.라메르-포장공_4.라메르-포장공" xfId="16681" xr:uid="{00000000-0005-0000-0000-0000131E0000}"/>
    <cellStyle name="_도곡1교 교대(시점) 수량_Sheet3" xfId="869" xr:uid="{00000000-0005-0000-0000-0000141E0000}"/>
    <cellStyle name="_도곡1교 교대(시점) 수량_Sheet3_11.관급자재" xfId="870" xr:uid="{00000000-0005-0000-0000-0000151E0000}"/>
    <cellStyle name="_도곡1교 교대(시점) 수량_Sheet3_11.사급자재" xfId="871" xr:uid="{00000000-0005-0000-0000-0000161E0000}"/>
    <cellStyle name="_도곡1교 교대(시점) 수량_Sheet3_12-1.배수장" xfId="872" xr:uid="{00000000-0005-0000-0000-0000171E0000}"/>
    <cellStyle name="_도곡1교 교대(시점) 수량_Sheet3_12-1.배수장_12-1배수장 수산" xfId="873" xr:uid="{00000000-0005-0000-0000-0000181E0000}"/>
    <cellStyle name="_도곡1교 교대(시점) 수량_Sheet3_12-2배수로" xfId="874" xr:uid="{00000000-0005-0000-0000-0000191E0000}"/>
    <cellStyle name="_도곡1교 교대(시점) 수량_Sheet3_12-2평야부" xfId="875" xr:uid="{00000000-0005-0000-0000-00001A1E0000}"/>
    <cellStyle name="_도곡1교 교대(시점) 수량_Sheet3_2.토공" xfId="876" xr:uid="{00000000-0005-0000-0000-00001B1E0000}"/>
    <cellStyle name="_도곡1교 교대(시점) 수량_Sheet3_3.호안공" xfId="877" xr:uid="{00000000-0005-0000-0000-00001C1E0000}"/>
    <cellStyle name="_도곡1교 교대(시점) 수량_Sheet3_노천2지구2-1공구" xfId="878" xr:uid="{00000000-0005-0000-0000-00001D1E0000}"/>
    <cellStyle name="_도곡1교 교대(시점) 수량_Sheet3_노천2지구2-1공구_11.관급자재" xfId="879" xr:uid="{00000000-0005-0000-0000-00001E1E0000}"/>
    <cellStyle name="_도곡1교 교대(시점) 수량_Sheet3_노천2지구2-1공구_11.사급자재" xfId="880" xr:uid="{00000000-0005-0000-0000-00001F1E0000}"/>
    <cellStyle name="_도곡1교 교대(시점) 수량_Sheet3_노천2지구2-1공구_12-1.배수장" xfId="881" xr:uid="{00000000-0005-0000-0000-0000201E0000}"/>
    <cellStyle name="_도곡1교 교대(시점) 수량_Sheet3_노천2지구2-1공구_12-1.배수장_12-1배수장 수산" xfId="882" xr:uid="{00000000-0005-0000-0000-0000211E0000}"/>
    <cellStyle name="_도곡1교 교대(시점) 수량_Sheet3_노천2지구2-1공구_12-2배수로" xfId="883" xr:uid="{00000000-0005-0000-0000-0000221E0000}"/>
    <cellStyle name="_도곡1교 교대(시점) 수량_Sheet3_노천2지구2-1공구_12-2평야부" xfId="884" xr:uid="{00000000-0005-0000-0000-0000231E0000}"/>
    <cellStyle name="_도곡1교 교대(시점) 수량_Sheet3_노천2지구2-1공구_2.토공" xfId="885" xr:uid="{00000000-0005-0000-0000-0000241E0000}"/>
    <cellStyle name="_도곡1교 교대(시점) 수량_Sheet3_노천2지구2-1공구_3.호안공" xfId="886" xr:uid="{00000000-0005-0000-0000-0000251E0000}"/>
    <cellStyle name="_도곡1교 교대(시점) 수량_Sheet3_노천2지구2-1공구_배수로 수산" xfId="887" xr:uid="{00000000-0005-0000-0000-0000261E0000}"/>
    <cellStyle name="_도곡1교 교대(시점) 수량_Sheet3_노천2지구2-1공구_배수장 수산" xfId="888" xr:uid="{00000000-0005-0000-0000-0000271E0000}"/>
    <cellStyle name="_도곡1교 교대(시점) 수량_Sheet3_노천2지구2-1공구_배수장(총)" xfId="889" xr:uid="{00000000-0005-0000-0000-0000281E0000}"/>
    <cellStyle name="_도곡1교 교대(시점) 수량_Sheet3_노천2지구2-1공구_흥호지구배수개선수해복구사업" xfId="890" xr:uid="{00000000-0005-0000-0000-0000291E0000}"/>
    <cellStyle name="_도곡1교 교대(시점) 수량_Sheet3_노천2지구2-1공구_흥호지구보완내역(2차)" xfId="891" xr:uid="{00000000-0005-0000-0000-00002A1E0000}"/>
    <cellStyle name="_도곡1교 교대(시점) 수량_Sheet3_노천2지구2-1공구_흥호지구수산보완(2차)" xfId="892" xr:uid="{00000000-0005-0000-0000-00002B1E0000}"/>
    <cellStyle name="_도곡1교 교대(시점) 수량_Sheet3_배수로 수산" xfId="893" xr:uid="{00000000-0005-0000-0000-00002C1E0000}"/>
    <cellStyle name="_도곡1교 교대(시점) 수량_Sheet3_배수장 수산" xfId="894" xr:uid="{00000000-0005-0000-0000-00002D1E0000}"/>
    <cellStyle name="_도곡1교 교대(시점) 수량_Sheet3_배수장(총)" xfId="895" xr:uid="{00000000-0005-0000-0000-00002E1E0000}"/>
    <cellStyle name="_도곡1교 교대(시점) 수량_Sheet3_흥호지구배수개선수해복구사업" xfId="896" xr:uid="{00000000-0005-0000-0000-00002F1E0000}"/>
    <cellStyle name="_도곡1교 교대(시점) 수량_Sheet3_흥호지구보완내역(2차)" xfId="897" xr:uid="{00000000-0005-0000-0000-0000301E0000}"/>
    <cellStyle name="_도곡1교 교대(시점) 수량_Sheet3_흥호지구수산보완(2차)" xfId="898" xr:uid="{00000000-0005-0000-0000-0000311E0000}"/>
    <cellStyle name="_도곡1교 교대(시점) 수량_구조물깨기(남일보은2-1공구) " xfId="16682" xr:uid="{00000000-0005-0000-0000-0000321E0000}"/>
    <cellStyle name="_도곡1교 교대(시점) 수량_노천2지구1공구" xfId="899" xr:uid="{00000000-0005-0000-0000-0000331E0000}"/>
    <cellStyle name="_도곡1교 교대(시점) 수량_노천2지구1공구_11.관급자재" xfId="900" xr:uid="{00000000-0005-0000-0000-0000341E0000}"/>
    <cellStyle name="_도곡1교 교대(시점) 수량_노천2지구1공구_11.사급자재" xfId="901" xr:uid="{00000000-0005-0000-0000-0000351E0000}"/>
    <cellStyle name="_도곡1교 교대(시점) 수량_노천2지구1공구_12-1.배수장" xfId="902" xr:uid="{00000000-0005-0000-0000-0000361E0000}"/>
    <cellStyle name="_도곡1교 교대(시점) 수량_노천2지구1공구_12-1.배수장_12-1배수장 수산" xfId="903" xr:uid="{00000000-0005-0000-0000-0000371E0000}"/>
    <cellStyle name="_도곡1교 교대(시점) 수량_노천2지구1공구_12-2배수로" xfId="904" xr:uid="{00000000-0005-0000-0000-0000381E0000}"/>
    <cellStyle name="_도곡1교 교대(시점) 수량_노천2지구1공구_12-2평야부" xfId="905" xr:uid="{00000000-0005-0000-0000-0000391E0000}"/>
    <cellStyle name="_도곡1교 교대(시점) 수량_노천2지구1공구_2.토공" xfId="906" xr:uid="{00000000-0005-0000-0000-00003A1E0000}"/>
    <cellStyle name="_도곡1교 교대(시점) 수량_노천2지구1공구_3.호안공" xfId="907" xr:uid="{00000000-0005-0000-0000-00003B1E0000}"/>
    <cellStyle name="_도곡1교 교대(시점) 수량_노천2지구1공구_노천2지구2-1공구" xfId="908" xr:uid="{00000000-0005-0000-0000-00003C1E0000}"/>
    <cellStyle name="_도곡1교 교대(시점) 수량_노천2지구1공구_노천2지구2-1공구_11.관급자재" xfId="909" xr:uid="{00000000-0005-0000-0000-00003D1E0000}"/>
    <cellStyle name="_도곡1교 교대(시점) 수량_노천2지구1공구_노천2지구2-1공구_11.사급자재" xfId="910" xr:uid="{00000000-0005-0000-0000-00003E1E0000}"/>
    <cellStyle name="_도곡1교 교대(시점) 수량_노천2지구1공구_노천2지구2-1공구_12-1.배수장" xfId="911" xr:uid="{00000000-0005-0000-0000-00003F1E0000}"/>
    <cellStyle name="_도곡1교 교대(시점) 수량_노천2지구1공구_노천2지구2-1공구_12-1.배수장_12-1배수장 수산" xfId="912" xr:uid="{00000000-0005-0000-0000-0000401E0000}"/>
    <cellStyle name="_도곡1교 교대(시점) 수량_노천2지구1공구_노천2지구2-1공구_12-2배수로" xfId="913" xr:uid="{00000000-0005-0000-0000-0000411E0000}"/>
    <cellStyle name="_도곡1교 교대(시점) 수량_노천2지구1공구_노천2지구2-1공구_12-2평야부" xfId="914" xr:uid="{00000000-0005-0000-0000-0000421E0000}"/>
    <cellStyle name="_도곡1교 교대(시점) 수량_노천2지구1공구_노천2지구2-1공구_2.토공" xfId="915" xr:uid="{00000000-0005-0000-0000-0000431E0000}"/>
    <cellStyle name="_도곡1교 교대(시점) 수량_노천2지구1공구_노천2지구2-1공구_3.호안공" xfId="916" xr:uid="{00000000-0005-0000-0000-0000441E0000}"/>
    <cellStyle name="_도곡1교 교대(시점) 수량_노천2지구1공구_노천2지구2-1공구_배수로 수산" xfId="917" xr:uid="{00000000-0005-0000-0000-0000451E0000}"/>
    <cellStyle name="_도곡1교 교대(시점) 수량_노천2지구1공구_노천2지구2-1공구_배수장 수산" xfId="918" xr:uid="{00000000-0005-0000-0000-0000461E0000}"/>
    <cellStyle name="_도곡1교 교대(시점) 수량_노천2지구1공구_노천2지구2-1공구_배수장(총)" xfId="919" xr:uid="{00000000-0005-0000-0000-0000471E0000}"/>
    <cellStyle name="_도곡1교 교대(시점) 수량_노천2지구1공구_노천2지구2-1공구_흥호지구배수개선수해복구사업" xfId="920" xr:uid="{00000000-0005-0000-0000-0000481E0000}"/>
    <cellStyle name="_도곡1교 교대(시점) 수량_노천2지구1공구_노천2지구2-1공구_흥호지구보완내역(2차)" xfId="921" xr:uid="{00000000-0005-0000-0000-0000491E0000}"/>
    <cellStyle name="_도곡1교 교대(시점) 수량_노천2지구1공구_노천2지구2-1공구_흥호지구수산보완(2차)" xfId="922" xr:uid="{00000000-0005-0000-0000-00004A1E0000}"/>
    <cellStyle name="_도곡1교 교대(시점) 수량_노천2지구1공구_배수로 수산" xfId="923" xr:uid="{00000000-0005-0000-0000-00004B1E0000}"/>
    <cellStyle name="_도곡1교 교대(시점) 수량_노천2지구1공구_배수장 수산" xfId="924" xr:uid="{00000000-0005-0000-0000-00004C1E0000}"/>
    <cellStyle name="_도곡1교 교대(시점) 수량_노천2지구1공구_배수장(총)" xfId="925" xr:uid="{00000000-0005-0000-0000-00004D1E0000}"/>
    <cellStyle name="_도곡1교 교대(시점) 수량_노천2지구1공구_흥호지구배수개선수해복구사업" xfId="926" xr:uid="{00000000-0005-0000-0000-00004E1E0000}"/>
    <cellStyle name="_도곡1교 교대(시점) 수량_노천2지구1공구_흥호지구보완내역(2차)" xfId="927" xr:uid="{00000000-0005-0000-0000-00004F1E0000}"/>
    <cellStyle name="_도곡1교 교대(시점) 수량_노천2지구1공구_흥호지구수산보완(2차)" xfId="928" xr:uid="{00000000-0005-0000-0000-0000501E0000}"/>
    <cellStyle name="_도곡1교 교대(시점) 수량_노천2지구2-1공구" xfId="929" xr:uid="{00000000-0005-0000-0000-0000511E0000}"/>
    <cellStyle name="_도곡1교 교대(시점) 수량_노천2지구2-1공구_1" xfId="930" xr:uid="{00000000-0005-0000-0000-0000521E0000}"/>
    <cellStyle name="_도곡1교 교대(시점) 수량_노천2지구2-1공구_1_11.관급자재" xfId="931" xr:uid="{00000000-0005-0000-0000-0000531E0000}"/>
    <cellStyle name="_도곡1교 교대(시점) 수량_노천2지구2-1공구_1_11.사급자재" xfId="932" xr:uid="{00000000-0005-0000-0000-0000541E0000}"/>
    <cellStyle name="_도곡1교 교대(시점) 수량_노천2지구2-1공구_1_12-1.배수장" xfId="933" xr:uid="{00000000-0005-0000-0000-0000551E0000}"/>
    <cellStyle name="_도곡1교 교대(시점) 수량_노천2지구2-1공구_1_12-1.배수장_12-1배수장 수산" xfId="934" xr:uid="{00000000-0005-0000-0000-0000561E0000}"/>
    <cellStyle name="_도곡1교 교대(시점) 수량_노천2지구2-1공구_1_12-2배수로" xfId="935" xr:uid="{00000000-0005-0000-0000-0000571E0000}"/>
    <cellStyle name="_도곡1교 교대(시점) 수량_노천2지구2-1공구_1_12-2평야부" xfId="936" xr:uid="{00000000-0005-0000-0000-0000581E0000}"/>
    <cellStyle name="_도곡1교 교대(시점) 수량_노천2지구2-1공구_1_2.토공" xfId="937" xr:uid="{00000000-0005-0000-0000-0000591E0000}"/>
    <cellStyle name="_도곡1교 교대(시점) 수량_노천2지구2-1공구_1_3.호안공" xfId="938" xr:uid="{00000000-0005-0000-0000-00005A1E0000}"/>
    <cellStyle name="_도곡1교 교대(시점) 수량_노천2지구2-1공구_1_배수로 수산" xfId="939" xr:uid="{00000000-0005-0000-0000-00005B1E0000}"/>
    <cellStyle name="_도곡1교 교대(시점) 수량_노천2지구2-1공구_1_배수장 수산" xfId="940" xr:uid="{00000000-0005-0000-0000-00005C1E0000}"/>
    <cellStyle name="_도곡1교 교대(시점) 수량_노천2지구2-1공구_1_배수장(총)" xfId="941" xr:uid="{00000000-0005-0000-0000-00005D1E0000}"/>
    <cellStyle name="_도곡1교 교대(시점) 수량_노천2지구2-1공구_1_흥호지구배수개선수해복구사업" xfId="942" xr:uid="{00000000-0005-0000-0000-00005E1E0000}"/>
    <cellStyle name="_도곡1교 교대(시점) 수량_노천2지구2-1공구_1_흥호지구보완내역(2차)" xfId="943" xr:uid="{00000000-0005-0000-0000-00005F1E0000}"/>
    <cellStyle name="_도곡1교 교대(시점) 수량_노천2지구2-1공구_1_흥호지구수산보완(2차)" xfId="944" xr:uid="{00000000-0005-0000-0000-0000601E0000}"/>
    <cellStyle name="_도곡1교 교대(시점) 수량_노천2지구2-1공구_11.관급자재" xfId="945" xr:uid="{00000000-0005-0000-0000-0000611E0000}"/>
    <cellStyle name="_도곡1교 교대(시점) 수량_노천2지구2-1공구_11.사급자재" xfId="946" xr:uid="{00000000-0005-0000-0000-0000621E0000}"/>
    <cellStyle name="_도곡1교 교대(시점) 수량_노천2지구2-1공구_12-1.배수장" xfId="947" xr:uid="{00000000-0005-0000-0000-0000631E0000}"/>
    <cellStyle name="_도곡1교 교대(시점) 수량_노천2지구2-1공구_12-1.배수장_12-1배수장 수산" xfId="948" xr:uid="{00000000-0005-0000-0000-0000641E0000}"/>
    <cellStyle name="_도곡1교 교대(시점) 수량_노천2지구2-1공구_12-2배수로" xfId="949" xr:uid="{00000000-0005-0000-0000-0000651E0000}"/>
    <cellStyle name="_도곡1교 교대(시점) 수량_노천2지구2-1공구_12-2평야부" xfId="950" xr:uid="{00000000-0005-0000-0000-0000661E0000}"/>
    <cellStyle name="_도곡1교 교대(시점) 수량_노천2지구2-1공구_2.토공" xfId="951" xr:uid="{00000000-0005-0000-0000-0000671E0000}"/>
    <cellStyle name="_도곡1교 교대(시점) 수량_노천2지구2-1공구_3.호안공" xfId="952" xr:uid="{00000000-0005-0000-0000-0000681E0000}"/>
    <cellStyle name="_도곡1교 교대(시점) 수량_노천2지구2-1공구_노천2지구2-1공구" xfId="953" xr:uid="{00000000-0005-0000-0000-0000691E0000}"/>
    <cellStyle name="_도곡1교 교대(시점) 수량_노천2지구2-1공구_노천2지구2-1공구_11.관급자재" xfId="954" xr:uid="{00000000-0005-0000-0000-00006A1E0000}"/>
    <cellStyle name="_도곡1교 교대(시점) 수량_노천2지구2-1공구_노천2지구2-1공구_11.사급자재" xfId="955" xr:uid="{00000000-0005-0000-0000-00006B1E0000}"/>
    <cellStyle name="_도곡1교 교대(시점) 수량_노천2지구2-1공구_노천2지구2-1공구_12-1.배수장" xfId="956" xr:uid="{00000000-0005-0000-0000-00006C1E0000}"/>
    <cellStyle name="_도곡1교 교대(시점) 수량_노천2지구2-1공구_노천2지구2-1공구_12-1.배수장_12-1배수장 수산" xfId="957" xr:uid="{00000000-0005-0000-0000-00006D1E0000}"/>
    <cellStyle name="_도곡1교 교대(시점) 수량_노천2지구2-1공구_노천2지구2-1공구_12-2배수로" xfId="958" xr:uid="{00000000-0005-0000-0000-00006E1E0000}"/>
    <cellStyle name="_도곡1교 교대(시점) 수량_노천2지구2-1공구_노천2지구2-1공구_12-2평야부" xfId="959" xr:uid="{00000000-0005-0000-0000-00006F1E0000}"/>
    <cellStyle name="_도곡1교 교대(시점) 수량_노천2지구2-1공구_노천2지구2-1공구_2.토공" xfId="960" xr:uid="{00000000-0005-0000-0000-0000701E0000}"/>
    <cellStyle name="_도곡1교 교대(시점) 수량_노천2지구2-1공구_노천2지구2-1공구_3.호안공" xfId="961" xr:uid="{00000000-0005-0000-0000-0000711E0000}"/>
    <cellStyle name="_도곡1교 교대(시점) 수량_노천2지구2-1공구_노천2지구2-1공구_배수로 수산" xfId="962" xr:uid="{00000000-0005-0000-0000-0000721E0000}"/>
    <cellStyle name="_도곡1교 교대(시점) 수량_노천2지구2-1공구_노천2지구2-1공구_배수장 수산" xfId="963" xr:uid="{00000000-0005-0000-0000-0000731E0000}"/>
    <cellStyle name="_도곡1교 교대(시점) 수량_노천2지구2-1공구_노천2지구2-1공구_배수장(총)" xfId="964" xr:uid="{00000000-0005-0000-0000-0000741E0000}"/>
    <cellStyle name="_도곡1교 교대(시점) 수량_노천2지구2-1공구_노천2지구2-1공구_흥호지구배수개선수해복구사업" xfId="965" xr:uid="{00000000-0005-0000-0000-0000751E0000}"/>
    <cellStyle name="_도곡1교 교대(시점) 수량_노천2지구2-1공구_노천2지구2-1공구_흥호지구보완내역(2차)" xfId="966" xr:uid="{00000000-0005-0000-0000-0000761E0000}"/>
    <cellStyle name="_도곡1교 교대(시점) 수량_노천2지구2-1공구_노천2지구2-1공구_흥호지구수산보완(2차)" xfId="967" xr:uid="{00000000-0005-0000-0000-0000771E0000}"/>
    <cellStyle name="_도곡1교 교대(시점) 수량_노천2지구2-1공구_배수로 수산" xfId="968" xr:uid="{00000000-0005-0000-0000-0000781E0000}"/>
    <cellStyle name="_도곡1교 교대(시점) 수량_노천2지구2-1공구_배수장 수산" xfId="969" xr:uid="{00000000-0005-0000-0000-0000791E0000}"/>
    <cellStyle name="_도곡1교 교대(시점) 수량_노천2지구2-1공구_배수장(총)" xfId="970" xr:uid="{00000000-0005-0000-0000-00007A1E0000}"/>
    <cellStyle name="_도곡1교 교대(시점) 수량_노천2지구2-1공구_흥호지구배수개선수해복구사업" xfId="971" xr:uid="{00000000-0005-0000-0000-00007B1E0000}"/>
    <cellStyle name="_도곡1교 교대(시점) 수량_노천2지구2-1공구_흥호지구보완내역(2차)" xfId="972" xr:uid="{00000000-0005-0000-0000-00007C1E0000}"/>
    <cellStyle name="_도곡1교 교대(시점) 수량_노천2지구2-1공구_흥호지구수산보완(2차)" xfId="973" xr:uid="{00000000-0005-0000-0000-00007D1E0000}"/>
    <cellStyle name="_도곡1교 교대(시점) 수량_노천2지구3-1(KEY)" xfId="974" xr:uid="{00000000-0005-0000-0000-00007E1E0000}"/>
    <cellStyle name="_도곡1교 교대(시점) 수량_노천2지구3-1(KEY)_11.관급자재" xfId="975" xr:uid="{00000000-0005-0000-0000-00007F1E0000}"/>
    <cellStyle name="_도곡1교 교대(시점) 수량_노천2지구3-1(KEY)_11.사급자재" xfId="976" xr:uid="{00000000-0005-0000-0000-0000801E0000}"/>
    <cellStyle name="_도곡1교 교대(시점) 수량_노천2지구3-1(KEY)_12-1.배수장" xfId="977" xr:uid="{00000000-0005-0000-0000-0000811E0000}"/>
    <cellStyle name="_도곡1교 교대(시점) 수량_노천2지구3-1(KEY)_12-1.배수장_12-1배수장 수산" xfId="978" xr:uid="{00000000-0005-0000-0000-0000821E0000}"/>
    <cellStyle name="_도곡1교 교대(시점) 수량_노천2지구3-1(KEY)_12-2배수로" xfId="979" xr:uid="{00000000-0005-0000-0000-0000831E0000}"/>
    <cellStyle name="_도곡1교 교대(시점) 수량_노천2지구3-1(KEY)_12-2평야부" xfId="980" xr:uid="{00000000-0005-0000-0000-0000841E0000}"/>
    <cellStyle name="_도곡1교 교대(시점) 수량_노천2지구3-1(KEY)_2.토공" xfId="981" xr:uid="{00000000-0005-0000-0000-0000851E0000}"/>
    <cellStyle name="_도곡1교 교대(시점) 수량_노천2지구3-1(KEY)_3.호안공" xfId="982" xr:uid="{00000000-0005-0000-0000-0000861E0000}"/>
    <cellStyle name="_도곡1교 교대(시점) 수량_노천2지구3-1(KEY)_배수로 수산" xfId="983" xr:uid="{00000000-0005-0000-0000-0000871E0000}"/>
    <cellStyle name="_도곡1교 교대(시점) 수량_노천2지구3-1(KEY)_배수장 수산" xfId="984" xr:uid="{00000000-0005-0000-0000-0000881E0000}"/>
    <cellStyle name="_도곡1교 교대(시점) 수량_노천2지구3-1(KEY)_배수장(총)" xfId="985" xr:uid="{00000000-0005-0000-0000-0000891E0000}"/>
    <cellStyle name="_도곡1교 교대(시점) 수량_노천2지구3-1(KEY)_흥호지구배수개선수해복구사업" xfId="986" xr:uid="{00000000-0005-0000-0000-00008A1E0000}"/>
    <cellStyle name="_도곡1교 교대(시점) 수량_노천2지구3-1(KEY)_흥호지구보완내역(2차)" xfId="987" xr:uid="{00000000-0005-0000-0000-00008B1E0000}"/>
    <cellStyle name="_도곡1교 교대(시점) 수량_노천2지구3-1(KEY)_흥호지구수산보완(2차)" xfId="988" xr:uid="{00000000-0005-0000-0000-00008C1E0000}"/>
    <cellStyle name="_도곡1교 교대(시점) 수량_다리골 수해수량" xfId="16683" xr:uid="{00000000-0005-0000-0000-00008D1E0000}"/>
    <cellStyle name="_도곡1교 교대(시점) 수량_다리골 수해수량_수량산출서1" xfId="16684" xr:uid="{00000000-0005-0000-0000-00008E1E0000}"/>
    <cellStyle name="_도곡1교 교대(시점) 수량_동면 덕치리 새터말 도수로 설치공사" xfId="16685" xr:uid="{00000000-0005-0000-0000-00008F1E0000}"/>
    <cellStyle name="_도곡1교 교대(시점) 수량_동면 성수리 깃골 도수로 설치공사" xfId="16686" xr:uid="{00000000-0005-0000-0000-0000901E0000}"/>
    <cellStyle name="_도곡1교 교대(시점) 수량_동면 성수리 성전 도수로 설치공사" xfId="16687" xr:uid="{00000000-0005-0000-0000-0000911E0000}"/>
    <cellStyle name="_도곡1교 교대(시점) 수량_동면 속초1 새보 도수로 설치공사" xfId="16688" xr:uid="{00000000-0005-0000-0000-0000921E0000}"/>
    <cellStyle name="_도곡1교 교대(시점) 수량_동면 속초1리 원개울 배수로 설치공사" xfId="16689" xr:uid="{00000000-0005-0000-0000-0000931E0000}"/>
    <cellStyle name="_도곡1교 교대(시점) 수량_두촌중학교옆 농로포장공사-제1차변경" xfId="16690" xr:uid="{00000000-0005-0000-0000-0000941E0000}"/>
    <cellStyle name="_도곡1교 교대(시점) 수량_방어_일산_주전동 일원 보안등 설치공사" xfId="16691" xr:uid="{00000000-0005-0000-0000-0000951E0000}"/>
    <cellStyle name="_도곡1교 교대(시점) 수량_방어_일산_주전동 일원 보안등 설치공사_신호등 수량설계" xfId="16692" xr:uid="{00000000-0005-0000-0000-0000961E0000}"/>
    <cellStyle name="_도곡1교 교대(시점) 수량_배수로 수산" xfId="989" xr:uid="{00000000-0005-0000-0000-0000971E0000}"/>
    <cellStyle name="_도곡1교 교대(시점) 수량_배수장 수산" xfId="990" xr:uid="{00000000-0005-0000-0000-0000981E0000}"/>
    <cellStyle name="_도곡1교 교대(시점) 수량_배수장(총)" xfId="991" xr:uid="{00000000-0005-0000-0000-0000991E0000}"/>
    <cellStyle name="_도곡1교 교대(시점) 수량_소사리 농로포장공사" xfId="3538" xr:uid="{00000000-0005-0000-0000-00009A1E0000}"/>
    <cellStyle name="_도곡1교 교대(시점) 수량_소사리 농로포장공사_송곡2리 옹벽설치공사" xfId="3539" xr:uid="{00000000-0005-0000-0000-00009B1E0000}"/>
    <cellStyle name="_도곡1교 교대(시점) 수량_수량산출서(서리다리)" xfId="16693" xr:uid="{00000000-0005-0000-0000-00009C1E0000}"/>
    <cellStyle name="_도곡1교 교대(시점) 수량_시동3리경로당앞마을안길포장공사(흄관시공분)" xfId="16694" xr:uid="{00000000-0005-0000-0000-00009D1E0000}"/>
    <cellStyle name="_도곡1교 교대(시점) 수량_신호등 수량설계" xfId="16695" xr:uid="{00000000-0005-0000-0000-00009E1E0000}"/>
    <cellStyle name="_도곡1교 교대(시점) 수량_암거수량" xfId="3540" xr:uid="{00000000-0005-0000-0000-00009F1E0000}"/>
    <cellStyle name="_도곡1교 교대(시점) 수량_암거수량(2)" xfId="3541" xr:uid="{00000000-0005-0000-0000-0000A01E0000}"/>
    <cellStyle name="_도곡1교 교대(시점) 수량_암거수량(2)_1련BOX" xfId="3542" xr:uid="{00000000-0005-0000-0000-0000A11E0000}"/>
    <cellStyle name="_도곡1교 교대(시점) 수량_암거수량(2)_2련BOX" xfId="3543" xr:uid="{00000000-0005-0000-0000-0000A21E0000}"/>
    <cellStyle name="_도곡1교 교대(시점) 수량_암거수량(2)_3.1제1배수통관(시례우안3제)" xfId="16696" xr:uid="{00000000-0005-0000-0000-0000A31E0000}"/>
    <cellStyle name="_도곡1교 교대(시점) 수량_암거수량(2)_3.2 제2배수통관" xfId="16697" xr:uid="{00000000-0005-0000-0000-0000A41E0000}"/>
    <cellStyle name="_도곡1교 교대(시점) 수량_암거수량(2)_3.3 제3배수통관" xfId="16698" xr:uid="{00000000-0005-0000-0000-0000A51E0000}"/>
    <cellStyle name="_도곡1교 교대(시점) 수량_암거수량(2)_3.구조물공(시례우안2제)" xfId="16699" xr:uid="{00000000-0005-0000-0000-0000A61E0000}"/>
    <cellStyle name="_도곡1교 교대(시점) 수량_암거수량_1련BOX" xfId="3544" xr:uid="{00000000-0005-0000-0000-0000A71E0000}"/>
    <cellStyle name="_도곡1교 교대(시점) 수량_암거수량_2련BOX" xfId="3545" xr:uid="{00000000-0005-0000-0000-0000A81E0000}"/>
    <cellStyle name="_도곡1교 교대(시점) 수량_암거수량_3.1제1배수통관(시례우안3제)" xfId="16700" xr:uid="{00000000-0005-0000-0000-0000A91E0000}"/>
    <cellStyle name="_도곡1교 교대(시점) 수량_암거수량_3.2 제2배수통관" xfId="16701" xr:uid="{00000000-0005-0000-0000-0000AA1E0000}"/>
    <cellStyle name="_도곡1교 교대(시점) 수량_암거수량_3.3 제3배수통관" xfId="16702" xr:uid="{00000000-0005-0000-0000-0000AB1E0000}"/>
    <cellStyle name="_도곡1교 교대(시점) 수량_암거수량_3.구조물공(시례우안2제)" xfId="16703" xr:uid="{00000000-0005-0000-0000-0000AC1E0000}"/>
    <cellStyle name="_도곡1교 교대(시점) 수량_양평리 주민쉼터 옹벽설치공사" xfId="3546" xr:uid="{00000000-0005-0000-0000-0000AD1E0000}"/>
    <cellStyle name="_도곡1교 교대(시점) 수량_양평리 주민쉼터 옹벽설치공사_송곡2리 옹벽설치공사" xfId="3547" xr:uid="{00000000-0005-0000-0000-0000AE1E0000}"/>
    <cellStyle name="_도곡1교 교대(시점) 수량_역내리 본부락 농로 및 배수로 설치공사(1차 변경)" xfId="16704" xr:uid="{00000000-0005-0000-0000-0000AF1E0000}"/>
    <cellStyle name="_도곡1교 교대(시점) 수량_와야2리 마을안길 토공,포장,배수" xfId="16705" xr:uid="{00000000-0005-0000-0000-0000B01E0000}"/>
    <cellStyle name="_도곡1교 교대(시점) 수량_와야2리 마을안길 토공,포장,배수_방량리1반내역서-설계변경" xfId="16706" xr:uid="{00000000-0005-0000-0000-0000B11E0000}"/>
    <cellStyle name="_도곡1교 교대(시점) 수량_월운리3반 내역서" xfId="16707" xr:uid="{00000000-0005-0000-0000-0000B21E0000}"/>
    <cellStyle name="_도곡1교 교대(시점) 수량_유치2리 난터골 마을안길 포장공사" xfId="16708" xr:uid="{00000000-0005-0000-0000-0000B31E0000}"/>
    <cellStyle name="_도곡1교 교대(시점) 수량_자은1리 광탄 농로 및 배수로 설치공사-제1차변경" xfId="16709" xr:uid="{00000000-0005-0000-0000-0000B41E0000}"/>
    <cellStyle name="_도곡1교 교대(시점) 수량_천현1리 새마을보 천리길사업" xfId="16710" xr:uid="{00000000-0005-0000-0000-0000B51E0000}"/>
    <cellStyle name="_도곡1교 교대(시점) 수량_천현2리 도로포장공사" xfId="16711" xr:uid="{00000000-0005-0000-0000-0000B61E0000}"/>
    <cellStyle name="_도곡1교 교대(시점) 수량_철정2리 철정보 도수로 교체공사" xfId="16712" xr:uid="{00000000-0005-0000-0000-0000B71E0000}"/>
    <cellStyle name="_도곡1교 교대(시점) 수량_철정2리아호동농로포장-1차변경" xfId="16713" xr:uid="{00000000-0005-0000-0000-0000B81E0000}"/>
    <cellStyle name="_도곡1교 교대(시점) 수량_철정3리 향교골 농로포장" xfId="16714" xr:uid="{00000000-0005-0000-0000-0000B91E0000}"/>
    <cellStyle name="_도곡1교 교대(시점) 수량_철정3리 향교골 농로포장_두촌중학교옆 농로포장공사-제1차변경" xfId="16715" xr:uid="{00000000-0005-0000-0000-0000BA1E0000}"/>
    <cellStyle name="_도곡1교 교대(시점) 수량_철정3리 향교골 농로포장_역내리 본부락 농로 및 배수로 설치공사" xfId="16716" xr:uid="{00000000-0005-0000-0000-0000BB1E0000}"/>
    <cellStyle name="_도곡1교 교대(시점) 수량_철정3리 향교골 농로포장_역내리 본부락 농로 및 배수로 설치공사(1차 변경)" xfId="16717" xr:uid="{00000000-0005-0000-0000-0000BC1E0000}"/>
    <cellStyle name="_도곡1교 교대(시점) 수량_철정3리 향교골 농로포장_원동1리 하촌 회관뒤 석축 설치공사" xfId="16718" xr:uid="{00000000-0005-0000-0000-0000BD1E0000}"/>
    <cellStyle name="_도곡1교 교대(시점) 수량_철정3리 향교골 농로포장_원동1리 하촌 회관뒤 석축 설치공사_자은1리 광탄 농로 및 배수로 설치공사-제1차변경" xfId="16719" xr:uid="{00000000-0005-0000-0000-0000BE1E0000}"/>
    <cellStyle name="_도곡1교 교대(시점) 수량_철정3리 향교골 농로포장_자은1리 광탄 농로 및 배수로 설치공사-제1차변경" xfId="16720" xr:uid="{00000000-0005-0000-0000-0000BF1E0000}"/>
    <cellStyle name="_도곡1교 교대(시점) 수량_철정3리 향교골 농로포장_천현1리" xfId="16721" xr:uid="{00000000-0005-0000-0000-0000C01E0000}"/>
    <cellStyle name="_도곡1교 교대(시점) 수량_철정3리 향교골 농로포장_천현1리_두촌중학교옆 농로포장공사-제1차변경" xfId="16722" xr:uid="{00000000-0005-0000-0000-0000C11E0000}"/>
    <cellStyle name="_도곡1교 교대(시점) 수량_철정3리 향교골 농로포장_천현1리_자은1리 광탄 농로 및 배수로 설치공사-제1차변경" xfId="16723" xr:uid="{00000000-0005-0000-0000-0000C21E0000}"/>
    <cellStyle name="_도곡1교 교대(시점) 수량_철정3리 향교골 농로포장_천현2리 가리산입구 도수로 설치(현8) - 수정해야함" xfId="16724" xr:uid="{00000000-0005-0000-0000-0000C31E0000}"/>
    <cellStyle name="_도곡1교 교대(시점) 수량_철정3리 향교골 농로포장_천현2리 가리산입구 도수로 설치(현8) - 수정해야함_자은1리 광탄 농로 및 배수로 설치공사-제1차변경" xfId="16725" xr:uid="{00000000-0005-0000-0000-0000C41E0000}"/>
    <cellStyle name="_도곡1교 교대(시점) 수량_흥호지구배수개선수해복구사업" xfId="992" xr:uid="{00000000-0005-0000-0000-0000C51E0000}"/>
    <cellStyle name="_도곡1교 교대(시점) 수량_흥호지구보완내역(2차)" xfId="993" xr:uid="{00000000-0005-0000-0000-0000C61E0000}"/>
    <cellStyle name="_도곡1교 교대(시점) 수량_흥호지구수산보완(2차)" xfId="994" xr:uid="{00000000-0005-0000-0000-0000C71E0000}"/>
    <cellStyle name="_도곡1교 하부공 수량" xfId="995" xr:uid="{00000000-0005-0000-0000-0000C81E0000}"/>
    <cellStyle name="_도곡1교 하부공 수량_01-자재집계표" xfId="16726" xr:uid="{00000000-0005-0000-0000-0000C91E0000}"/>
    <cellStyle name="_도곡1교 하부공 수량_01-자재집계표_4.라메르-포장공" xfId="16727" xr:uid="{00000000-0005-0000-0000-0000CA1E0000}"/>
    <cellStyle name="_도곡1교 하부공 수량_01-자재집계표_4.라메르-포장공_4.라메르-포장공" xfId="16728" xr:uid="{00000000-0005-0000-0000-0000CB1E0000}"/>
    <cellStyle name="_도곡1교 하부공 수량_01-자재집계표_5.(1구간)포장공" xfId="16729" xr:uid="{00000000-0005-0000-0000-0000CC1E0000}"/>
    <cellStyle name="_도곡1교 하부공 수량_01-자재집계표_5.(1구간)포장공_4.라메르-포장공" xfId="16730" xr:uid="{00000000-0005-0000-0000-0000CD1E0000}"/>
    <cellStyle name="_도곡1교 하부공 수량_01-자재집계표_5.(1구간)포장공_4.라메르-포장공_4.라메르-포장공" xfId="16731" xr:uid="{00000000-0005-0000-0000-0000CE1E0000}"/>
    <cellStyle name="_도곡1교 하부공 수량_03-배수공" xfId="16732" xr:uid="{00000000-0005-0000-0000-0000CF1E0000}"/>
    <cellStyle name="_도곡1교 하부공 수량_03-배수공_4.라메르-포장공" xfId="16733" xr:uid="{00000000-0005-0000-0000-0000D01E0000}"/>
    <cellStyle name="_도곡1교 하부공 수량_03-배수공_4.라메르-포장공_4.라메르-포장공" xfId="16734" xr:uid="{00000000-0005-0000-0000-0000D11E0000}"/>
    <cellStyle name="_도곡1교 하부공 수량_03-배수공_5.(1구간)포장공" xfId="16735" xr:uid="{00000000-0005-0000-0000-0000D21E0000}"/>
    <cellStyle name="_도곡1교 하부공 수량_03-배수공_5.(1구간)포장공_4.라메르-포장공" xfId="16736" xr:uid="{00000000-0005-0000-0000-0000D31E0000}"/>
    <cellStyle name="_도곡1교 하부공 수량_03-배수공_5.(1구간)포장공_4.라메르-포장공_4.라메르-포장공" xfId="16737" xr:uid="{00000000-0005-0000-0000-0000D41E0000}"/>
    <cellStyle name="_도곡1교 하부공 수량_1.(2구간)-자재집계표" xfId="16738" xr:uid="{00000000-0005-0000-0000-0000D51E0000}"/>
    <cellStyle name="_도곡1교 하부공 수량_1.(2구간)-자재집계표_4.라메르-포장공" xfId="16739" xr:uid="{00000000-0005-0000-0000-0000D61E0000}"/>
    <cellStyle name="_도곡1교 하부공 수량_1.(2구간)-자재집계표_4.라메르-포장공_4.라메르-포장공" xfId="16740" xr:uid="{00000000-0005-0000-0000-0000D71E0000}"/>
    <cellStyle name="_도곡1교 하부공 수량_1.(2구간)-자재집계표_5.(1구간)포장공" xfId="16741" xr:uid="{00000000-0005-0000-0000-0000D81E0000}"/>
    <cellStyle name="_도곡1교 하부공 수량_1.(2구간)-자재집계표_5.(1구간)포장공_4.라메르-포장공" xfId="16742" xr:uid="{00000000-0005-0000-0000-0000D91E0000}"/>
    <cellStyle name="_도곡1교 하부공 수량_1.(2구간)-자재집계표_5.(1구간)포장공_4.라메르-포장공_4.라메르-포장공" xfId="16743" xr:uid="{00000000-0005-0000-0000-0000DA1E0000}"/>
    <cellStyle name="_도곡1교 하부공 수량_11.관급자재" xfId="996" xr:uid="{00000000-0005-0000-0000-0000DB1E0000}"/>
    <cellStyle name="_도곡1교 하부공 수량_11.사급자재" xfId="997" xr:uid="{00000000-0005-0000-0000-0000DC1E0000}"/>
    <cellStyle name="_도곡1교 하부공 수량_12-1.배수장" xfId="998" xr:uid="{00000000-0005-0000-0000-0000DD1E0000}"/>
    <cellStyle name="_도곡1교 하부공 수량_12-1.배수장_12-1배수장 수산" xfId="999" xr:uid="{00000000-0005-0000-0000-0000DE1E0000}"/>
    <cellStyle name="_도곡1교 하부공 수량_12-2배수로" xfId="1000" xr:uid="{00000000-0005-0000-0000-0000DF1E0000}"/>
    <cellStyle name="_도곡1교 하부공 수량_12-2평야부" xfId="1001" xr:uid="{00000000-0005-0000-0000-0000E01E0000}"/>
    <cellStyle name="_도곡1교 하부공 수량_2.토공" xfId="1002" xr:uid="{00000000-0005-0000-0000-0000E11E0000}"/>
    <cellStyle name="_도곡1교 하부공 수량_3.(1구간)-구조물공(암거 1.5x1.0)" xfId="16744" xr:uid="{00000000-0005-0000-0000-0000E21E0000}"/>
    <cellStyle name="_도곡1교 하부공 수량_3.(1구간)-구조물공(암거 1.5x1.0)_4.라메르-포장공" xfId="16745" xr:uid="{00000000-0005-0000-0000-0000E31E0000}"/>
    <cellStyle name="_도곡1교 하부공 수량_3.(1구간)-구조물공(암거 1.5x1.0)_4.라메르-포장공_4.라메르-포장공" xfId="16746" xr:uid="{00000000-0005-0000-0000-0000E41E0000}"/>
    <cellStyle name="_도곡1교 하부공 수량_3.(1구간)-구조물공(암거 1.5x1.0)_5.(1구간)포장공" xfId="16747" xr:uid="{00000000-0005-0000-0000-0000E51E0000}"/>
    <cellStyle name="_도곡1교 하부공 수량_3.(1구간)-구조물공(암거 1.5x1.0)_5.(1구간)포장공_4.라메르-포장공" xfId="16748" xr:uid="{00000000-0005-0000-0000-0000E61E0000}"/>
    <cellStyle name="_도곡1교 하부공 수량_3.(1구간)-구조물공(암거 1.5x1.0)_5.(1구간)포장공_4.라메르-포장공_4.라메르-포장공" xfId="16749" xr:uid="{00000000-0005-0000-0000-0000E71E0000}"/>
    <cellStyle name="_도곡1교 하부공 수량_3.(2구간)포장공" xfId="16750" xr:uid="{00000000-0005-0000-0000-0000E81E0000}"/>
    <cellStyle name="_도곡1교 하부공 수량_3.(2구간)포장공_4.라메르-포장공" xfId="16751" xr:uid="{00000000-0005-0000-0000-0000E91E0000}"/>
    <cellStyle name="_도곡1교 하부공 수량_3.(2구간)포장공_4.라메르-포장공_4.라메르-포장공" xfId="16752" xr:uid="{00000000-0005-0000-0000-0000EA1E0000}"/>
    <cellStyle name="_도곡1교 하부공 수량_3.(2구간)포장공_5.(1구간)포장공" xfId="16753" xr:uid="{00000000-0005-0000-0000-0000EB1E0000}"/>
    <cellStyle name="_도곡1교 하부공 수량_3.(2구간)포장공_5.(1구간)포장공_4.라메르-포장공" xfId="16754" xr:uid="{00000000-0005-0000-0000-0000EC1E0000}"/>
    <cellStyle name="_도곡1교 하부공 수량_3.(2구간)포장공_5.(1구간)포장공_4.라메르-포장공_4.라메르-포장공" xfId="16755" xr:uid="{00000000-0005-0000-0000-0000ED1E0000}"/>
    <cellStyle name="_도곡1교 하부공 수량_3.1제1배수통관(시례우안3제)" xfId="16756" xr:uid="{00000000-0005-0000-0000-0000EE1E0000}"/>
    <cellStyle name="_도곡1교 하부공 수량_3.2 제2배수통관" xfId="16757" xr:uid="{00000000-0005-0000-0000-0000EF1E0000}"/>
    <cellStyle name="_도곡1교 하부공 수량_3.3 제3배수통관" xfId="16758" xr:uid="{00000000-0005-0000-0000-0000F01E0000}"/>
    <cellStyle name="_도곡1교 하부공 수량_3.구조물공(시례우안2제)" xfId="16759" xr:uid="{00000000-0005-0000-0000-0000F11E0000}"/>
    <cellStyle name="_도곡1교 하부공 수량_3.호안공" xfId="1003" xr:uid="{00000000-0005-0000-0000-0000F21E0000}"/>
    <cellStyle name="_도곡1교 하부공 수량_4.라메르-포장공" xfId="16760" xr:uid="{00000000-0005-0000-0000-0000F31E0000}"/>
    <cellStyle name="_도곡1교 하부공 수량_4.라메르-포장공_4.라메르-포장공" xfId="16761" xr:uid="{00000000-0005-0000-0000-0000F41E0000}"/>
    <cellStyle name="_도곡1교 하부공 수량_Sheet3" xfId="1004" xr:uid="{00000000-0005-0000-0000-0000F51E0000}"/>
    <cellStyle name="_도곡1교 하부공 수량_Sheet3_11.관급자재" xfId="1005" xr:uid="{00000000-0005-0000-0000-0000F61E0000}"/>
    <cellStyle name="_도곡1교 하부공 수량_Sheet3_11.사급자재" xfId="1006" xr:uid="{00000000-0005-0000-0000-0000F71E0000}"/>
    <cellStyle name="_도곡1교 하부공 수량_Sheet3_12-1.배수장" xfId="1007" xr:uid="{00000000-0005-0000-0000-0000F81E0000}"/>
    <cellStyle name="_도곡1교 하부공 수량_Sheet3_12-1.배수장_12-1배수장 수산" xfId="1008" xr:uid="{00000000-0005-0000-0000-0000F91E0000}"/>
    <cellStyle name="_도곡1교 하부공 수량_Sheet3_12-2배수로" xfId="1009" xr:uid="{00000000-0005-0000-0000-0000FA1E0000}"/>
    <cellStyle name="_도곡1교 하부공 수량_Sheet3_12-2평야부" xfId="1010" xr:uid="{00000000-0005-0000-0000-0000FB1E0000}"/>
    <cellStyle name="_도곡1교 하부공 수량_Sheet3_2.토공" xfId="1011" xr:uid="{00000000-0005-0000-0000-0000FC1E0000}"/>
    <cellStyle name="_도곡1교 하부공 수량_Sheet3_3.호안공" xfId="1012" xr:uid="{00000000-0005-0000-0000-0000FD1E0000}"/>
    <cellStyle name="_도곡1교 하부공 수량_Sheet3_노천2지구2-1공구" xfId="1013" xr:uid="{00000000-0005-0000-0000-0000FE1E0000}"/>
    <cellStyle name="_도곡1교 하부공 수량_Sheet3_노천2지구2-1공구_11.관급자재" xfId="1014" xr:uid="{00000000-0005-0000-0000-0000FF1E0000}"/>
    <cellStyle name="_도곡1교 하부공 수량_Sheet3_노천2지구2-1공구_11.사급자재" xfId="1015" xr:uid="{00000000-0005-0000-0000-0000001F0000}"/>
    <cellStyle name="_도곡1교 하부공 수량_Sheet3_노천2지구2-1공구_12-1.배수장" xfId="1016" xr:uid="{00000000-0005-0000-0000-0000011F0000}"/>
    <cellStyle name="_도곡1교 하부공 수량_Sheet3_노천2지구2-1공구_12-1.배수장_12-1배수장 수산" xfId="1017" xr:uid="{00000000-0005-0000-0000-0000021F0000}"/>
    <cellStyle name="_도곡1교 하부공 수량_Sheet3_노천2지구2-1공구_12-2배수로" xfId="1018" xr:uid="{00000000-0005-0000-0000-0000031F0000}"/>
    <cellStyle name="_도곡1교 하부공 수량_Sheet3_노천2지구2-1공구_12-2평야부" xfId="1019" xr:uid="{00000000-0005-0000-0000-0000041F0000}"/>
    <cellStyle name="_도곡1교 하부공 수량_Sheet3_노천2지구2-1공구_2.토공" xfId="1020" xr:uid="{00000000-0005-0000-0000-0000051F0000}"/>
    <cellStyle name="_도곡1교 하부공 수량_Sheet3_노천2지구2-1공구_3.호안공" xfId="1021" xr:uid="{00000000-0005-0000-0000-0000061F0000}"/>
    <cellStyle name="_도곡1교 하부공 수량_Sheet3_노천2지구2-1공구_배수로 수산" xfId="1022" xr:uid="{00000000-0005-0000-0000-0000071F0000}"/>
    <cellStyle name="_도곡1교 하부공 수량_Sheet3_노천2지구2-1공구_배수장 수산" xfId="1023" xr:uid="{00000000-0005-0000-0000-0000081F0000}"/>
    <cellStyle name="_도곡1교 하부공 수량_Sheet3_노천2지구2-1공구_배수장(총)" xfId="1024" xr:uid="{00000000-0005-0000-0000-0000091F0000}"/>
    <cellStyle name="_도곡1교 하부공 수량_Sheet3_노천2지구2-1공구_흥호지구배수개선수해복구사업" xfId="1025" xr:uid="{00000000-0005-0000-0000-00000A1F0000}"/>
    <cellStyle name="_도곡1교 하부공 수량_Sheet3_노천2지구2-1공구_흥호지구보완내역(2차)" xfId="1026" xr:uid="{00000000-0005-0000-0000-00000B1F0000}"/>
    <cellStyle name="_도곡1교 하부공 수량_Sheet3_노천2지구2-1공구_흥호지구수산보완(2차)" xfId="1027" xr:uid="{00000000-0005-0000-0000-00000C1F0000}"/>
    <cellStyle name="_도곡1교 하부공 수량_Sheet3_배수로 수산" xfId="1028" xr:uid="{00000000-0005-0000-0000-00000D1F0000}"/>
    <cellStyle name="_도곡1교 하부공 수량_Sheet3_배수장 수산" xfId="1029" xr:uid="{00000000-0005-0000-0000-00000E1F0000}"/>
    <cellStyle name="_도곡1교 하부공 수량_Sheet3_배수장(총)" xfId="1030" xr:uid="{00000000-0005-0000-0000-00000F1F0000}"/>
    <cellStyle name="_도곡1교 하부공 수량_Sheet3_흥호지구배수개선수해복구사업" xfId="1031" xr:uid="{00000000-0005-0000-0000-0000101F0000}"/>
    <cellStyle name="_도곡1교 하부공 수량_Sheet3_흥호지구보완내역(2차)" xfId="1032" xr:uid="{00000000-0005-0000-0000-0000111F0000}"/>
    <cellStyle name="_도곡1교 하부공 수량_Sheet3_흥호지구수산보완(2차)" xfId="1033" xr:uid="{00000000-0005-0000-0000-0000121F0000}"/>
    <cellStyle name="_도곡1교 하부공 수량_구조물깨기(남일보은2-1공구) " xfId="16762" xr:uid="{00000000-0005-0000-0000-0000131F0000}"/>
    <cellStyle name="_도곡1교 하부공 수량_노천2지구1공구" xfId="1034" xr:uid="{00000000-0005-0000-0000-0000141F0000}"/>
    <cellStyle name="_도곡1교 하부공 수량_노천2지구1공구_11.관급자재" xfId="1035" xr:uid="{00000000-0005-0000-0000-0000151F0000}"/>
    <cellStyle name="_도곡1교 하부공 수량_노천2지구1공구_11.사급자재" xfId="1036" xr:uid="{00000000-0005-0000-0000-0000161F0000}"/>
    <cellStyle name="_도곡1교 하부공 수량_노천2지구1공구_12-1.배수장" xfId="1037" xr:uid="{00000000-0005-0000-0000-0000171F0000}"/>
    <cellStyle name="_도곡1교 하부공 수량_노천2지구1공구_12-1.배수장_12-1배수장 수산" xfId="1038" xr:uid="{00000000-0005-0000-0000-0000181F0000}"/>
    <cellStyle name="_도곡1교 하부공 수량_노천2지구1공구_12-2배수로" xfId="1039" xr:uid="{00000000-0005-0000-0000-0000191F0000}"/>
    <cellStyle name="_도곡1교 하부공 수량_노천2지구1공구_12-2평야부" xfId="1040" xr:uid="{00000000-0005-0000-0000-00001A1F0000}"/>
    <cellStyle name="_도곡1교 하부공 수량_노천2지구1공구_2.토공" xfId="1041" xr:uid="{00000000-0005-0000-0000-00001B1F0000}"/>
    <cellStyle name="_도곡1교 하부공 수량_노천2지구1공구_3.호안공" xfId="1042" xr:uid="{00000000-0005-0000-0000-00001C1F0000}"/>
    <cellStyle name="_도곡1교 하부공 수량_노천2지구1공구_노천2지구2-1공구" xfId="1043" xr:uid="{00000000-0005-0000-0000-00001D1F0000}"/>
    <cellStyle name="_도곡1교 하부공 수량_노천2지구1공구_노천2지구2-1공구_11.관급자재" xfId="1044" xr:uid="{00000000-0005-0000-0000-00001E1F0000}"/>
    <cellStyle name="_도곡1교 하부공 수량_노천2지구1공구_노천2지구2-1공구_11.사급자재" xfId="1045" xr:uid="{00000000-0005-0000-0000-00001F1F0000}"/>
    <cellStyle name="_도곡1교 하부공 수량_노천2지구1공구_노천2지구2-1공구_12-1.배수장" xfId="1046" xr:uid="{00000000-0005-0000-0000-0000201F0000}"/>
    <cellStyle name="_도곡1교 하부공 수량_노천2지구1공구_노천2지구2-1공구_12-1.배수장_12-1배수장 수산" xfId="1047" xr:uid="{00000000-0005-0000-0000-0000211F0000}"/>
    <cellStyle name="_도곡1교 하부공 수량_노천2지구1공구_노천2지구2-1공구_12-2배수로" xfId="1048" xr:uid="{00000000-0005-0000-0000-0000221F0000}"/>
    <cellStyle name="_도곡1교 하부공 수량_노천2지구1공구_노천2지구2-1공구_12-2평야부" xfId="1049" xr:uid="{00000000-0005-0000-0000-0000231F0000}"/>
    <cellStyle name="_도곡1교 하부공 수량_노천2지구1공구_노천2지구2-1공구_2.토공" xfId="1050" xr:uid="{00000000-0005-0000-0000-0000241F0000}"/>
    <cellStyle name="_도곡1교 하부공 수량_노천2지구1공구_노천2지구2-1공구_3.호안공" xfId="1051" xr:uid="{00000000-0005-0000-0000-0000251F0000}"/>
    <cellStyle name="_도곡1교 하부공 수량_노천2지구1공구_노천2지구2-1공구_배수로 수산" xfId="1052" xr:uid="{00000000-0005-0000-0000-0000261F0000}"/>
    <cellStyle name="_도곡1교 하부공 수량_노천2지구1공구_노천2지구2-1공구_배수장 수산" xfId="1053" xr:uid="{00000000-0005-0000-0000-0000271F0000}"/>
    <cellStyle name="_도곡1교 하부공 수량_노천2지구1공구_노천2지구2-1공구_배수장(총)" xfId="1054" xr:uid="{00000000-0005-0000-0000-0000281F0000}"/>
    <cellStyle name="_도곡1교 하부공 수량_노천2지구1공구_노천2지구2-1공구_흥호지구배수개선수해복구사업" xfId="1055" xr:uid="{00000000-0005-0000-0000-0000291F0000}"/>
    <cellStyle name="_도곡1교 하부공 수량_노천2지구1공구_노천2지구2-1공구_흥호지구보완내역(2차)" xfId="1056" xr:uid="{00000000-0005-0000-0000-00002A1F0000}"/>
    <cellStyle name="_도곡1교 하부공 수량_노천2지구1공구_노천2지구2-1공구_흥호지구수산보완(2차)" xfId="1057" xr:uid="{00000000-0005-0000-0000-00002B1F0000}"/>
    <cellStyle name="_도곡1교 하부공 수량_노천2지구1공구_배수로 수산" xfId="1058" xr:uid="{00000000-0005-0000-0000-00002C1F0000}"/>
    <cellStyle name="_도곡1교 하부공 수량_노천2지구1공구_배수장 수산" xfId="1059" xr:uid="{00000000-0005-0000-0000-00002D1F0000}"/>
    <cellStyle name="_도곡1교 하부공 수량_노천2지구1공구_배수장(총)" xfId="1060" xr:uid="{00000000-0005-0000-0000-00002E1F0000}"/>
    <cellStyle name="_도곡1교 하부공 수량_노천2지구1공구_흥호지구배수개선수해복구사업" xfId="1061" xr:uid="{00000000-0005-0000-0000-00002F1F0000}"/>
    <cellStyle name="_도곡1교 하부공 수량_노천2지구1공구_흥호지구보완내역(2차)" xfId="1062" xr:uid="{00000000-0005-0000-0000-0000301F0000}"/>
    <cellStyle name="_도곡1교 하부공 수량_노천2지구1공구_흥호지구수산보완(2차)" xfId="1063" xr:uid="{00000000-0005-0000-0000-0000311F0000}"/>
    <cellStyle name="_도곡1교 하부공 수량_노천2지구2-1공구" xfId="1064" xr:uid="{00000000-0005-0000-0000-0000321F0000}"/>
    <cellStyle name="_도곡1교 하부공 수량_노천2지구2-1공구_1" xfId="1065" xr:uid="{00000000-0005-0000-0000-0000331F0000}"/>
    <cellStyle name="_도곡1교 하부공 수량_노천2지구2-1공구_1_11.관급자재" xfId="1066" xr:uid="{00000000-0005-0000-0000-0000341F0000}"/>
    <cellStyle name="_도곡1교 하부공 수량_노천2지구2-1공구_1_11.사급자재" xfId="1067" xr:uid="{00000000-0005-0000-0000-0000351F0000}"/>
    <cellStyle name="_도곡1교 하부공 수량_노천2지구2-1공구_1_12-1.배수장" xfId="1068" xr:uid="{00000000-0005-0000-0000-0000361F0000}"/>
    <cellStyle name="_도곡1교 하부공 수량_노천2지구2-1공구_1_12-1.배수장_12-1배수장 수산" xfId="1069" xr:uid="{00000000-0005-0000-0000-0000371F0000}"/>
    <cellStyle name="_도곡1교 하부공 수량_노천2지구2-1공구_1_12-2배수로" xfId="1070" xr:uid="{00000000-0005-0000-0000-0000381F0000}"/>
    <cellStyle name="_도곡1교 하부공 수량_노천2지구2-1공구_1_12-2평야부" xfId="1071" xr:uid="{00000000-0005-0000-0000-0000391F0000}"/>
    <cellStyle name="_도곡1교 하부공 수량_노천2지구2-1공구_1_2.토공" xfId="1072" xr:uid="{00000000-0005-0000-0000-00003A1F0000}"/>
    <cellStyle name="_도곡1교 하부공 수량_노천2지구2-1공구_1_3.호안공" xfId="1073" xr:uid="{00000000-0005-0000-0000-00003B1F0000}"/>
    <cellStyle name="_도곡1교 하부공 수량_노천2지구2-1공구_1_배수로 수산" xfId="1074" xr:uid="{00000000-0005-0000-0000-00003C1F0000}"/>
    <cellStyle name="_도곡1교 하부공 수량_노천2지구2-1공구_1_배수장 수산" xfId="1075" xr:uid="{00000000-0005-0000-0000-00003D1F0000}"/>
    <cellStyle name="_도곡1교 하부공 수량_노천2지구2-1공구_1_배수장(총)" xfId="1076" xr:uid="{00000000-0005-0000-0000-00003E1F0000}"/>
    <cellStyle name="_도곡1교 하부공 수량_노천2지구2-1공구_1_흥호지구배수개선수해복구사업" xfId="1077" xr:uid="{00000000-0005-0000-0000-00003F1F0000}"/>
    <cellStyle name="_도곡1교 하부공 수량_노천2지구2-1공구_1_흥호지구보완내역(2차)" xfId="1078" xr:uid="{00000000-0005-0000-0000-0000401F0000}"/>
    <cellStyle name="_도곡1교 하부공 수량_노천2지구2-1공구_1_흥호지구수산보완(2차)" xfId="1079" xr:uid="{00000000-0005-0000-0000-0000411F0000}"/>
    <cellStyle name="_도곡1교 하부공 수량_노천2지구2-1공구_11.관급자재" xfId="1080" xr:uid="{00000000-0005-0000-0000-0000421F0000}"/>
    <cellStyle name="_도곡1교 하부공 수량_노천2지구2-1공구_11.사급자재" xfId="1081" xr:uid="{00000000-0005-0000-0000-0000431F0000}"/>
    <cellStyle name="_도곡1교 하부공 수량_노천2지구2-1공구_12-1.배수장" xfId="1082" xr:uid="{00000000-0005-0000-0000-0000441F0000}"/>
    <cellStyle name="_도곡1교 하부공 수량_노천2지구2-1공구_12-1.배수장_12-1배수장 수산" xfId="1083" xr:uid="{00000000-0005-0000-0000-0000451F0000}"/>
    <cellStyle name="_도곡1교 하부공 수량_노천2지구2-1공구_12-2배수로" xfId="1084" xr:uid="{00000000-0005-0000-0000-0000461F0000}"/>
    <cellStyle name="_도곡1교 하부공 수량_노천2지구2-1공구_12-2평야부" xfId="1085" xr:uid="{00000000-0005-0000-0000-0000471F0000}"/>
    <cellStyle name="_도곡1교 하부공 수량_노천2지구2-1공구_2.토공" xfId="1086" xr:uid="{00000000-0005-0000-0000-0000481F0000}"/>
    <cellStyle name="_도곡1교 하부공 수량_노천2지구2-1공구_3.호안공" xfId="1087" xr:uid="{00000000-0005-0000-0000-0000491F0000}"/>
    <cellStyle name="_도곡1교 하부공 수량_노천2지구2-1공구_노천2지구2-1공구" xfId="1088" xr:uid="{00000000-0005-0000-0000-00004A1F0000}"/>
    <cellStyle name="_도곡1교 하부공 수량_노천2지구2-1공구_노천2지구2-1공구_11.관급자재" xfId="1089" xr:uid="{00000000-0005-0000-0000-00004B1F0000}"/>
    <cellStyle name="_도곡1교 하부공 수량_노천2지구2-1공구_노천2지구2-1공구_11.사급자재" xfId="1090" xr:uid="{00000000-0005-0000-0000-00004C1F0000}"/>
    <cellStyle name="_도곡1교 하부공 수량_노천2지구2-1공구_노천2지구2-1공구_12-1.배수장" xfId="1091" xr:uid="{00000000-0005-0000-0000-00004D1F0000}"/>
    <cellStyle name="_도곡1교 하부공 수량_노천2지구2-1공구_노천2지구2-1공구_12-1.배수장_12-1배수장 수산" xfId="1092" xr:uid="{00000000-0005-0000-0000-00004E1F0000}"/>
    <cellStyle name="_도곡1교 하부공 수량_노천2지구2-1공구_노천2지구2-1공구_12-2배수로" xfId="1093" xr:uid="{00000000-0005-0000-0000-00004F1F0000}"/>
    <cellStyle name="_도곡1교 하부공 수량_노천2지구2-1공구_노천2지구2-1공구_12-2평야부" xfId="1094" xr:uid="{00000000-0005-0000-0000-0000501F0000}"/>
    <cellStyle name="_도곡1교 하부공 수량_노천2지구2-1공구_노천2지구2-1공구_2.토공" xfId="1095" xr:uid="{00000000-0005-0000-0000-0000511F0000}"/>
    <cellStyle name="_도곡1교 하부공 수량_노천2지구2-1공구_노천2지구2-1공구_3.호안공" xfId="1096" xr:uid="{00000000-0005-0000-0000-0000521F0000}"/>
    <cellStyle name="_도곡1교 하부공 수량_노천2지구2-1공구_노천2지구2-1공구_배수로 수산" xfId="1097" xr:uid="{00000000-0005-0000-0000-0000531F0000}"/>
    <cellStyle name="_도곡1교 하부공 수량_노천2지구2-1공구_노천2지구2-1공구_배수장 수산" xfId="1098" xr:uid="{00000000-0005-0000-0000-0000541F0000}"/>
    <cellStyle name="_도곡1교 하부공 수량_노천2지구2-1공구_노천2지구2-1공구_배수장(총)" xfId="1099" xr:uid="{00000000-0005-0000-0000-0000551F0000}"/>
    <cellStyle name="_도곡1교 하부공 수량_노천2지구2-1공구_노천2지구2-1공구_흥호지구배수개선수해복구사업" xfId="1100" xr:uid="{00000000-0005-0000-0000-0000561F0000}"/>
    <cellStyle name="_도곡1교 하부공 수량_노천2지구2-1공구_노천2지구2-1공구_흥호지구보완내역(2차)" xfId="1101" xr:uid="{00000000-0005-0000-0000-0000571F0000}"/>
    <cellStyle name="_도곡1교 하부공 수량_노천2지구2-1공구_노천2지구2-1공구_흥호지구수산보완(2차)" xfId="1102" xr:uid="{00000000-0005-0000-0000-0000581F0000}"/>
    <cellStyle name="_도곡1교 하부공 수량_노천2지구2-1공구_배수로 수산" xfId="1103" xr:uid="{00000000-0005-0000-0000-0000591F0000}"/>
    <cellStyle name="_도곡1교 하부공 수량_노천2지구2-1공구_배수장 수산" xfId="1104" xr:uid="{00000000-0005-0000-0000-00005A1F0000}"/>
    <cellStyle name="_도곡1교 하부공 수량_노천2지구2-1공구_배수장(총)" xfId="1105" xr:uid="{00000000-0005-0000-0000-00005B1F0000}"/>
    <cellStyle name="_도곡1교 하부공 수량_노천2지구2-1공구_흥호지구배수개선수해복구사업" xfId="1106" xr:uid="{00000000-0005-0000-0000-00005C1F0000}"/>
    <cellStyle name="_도곡1교 하부공 수량_노천2지구2-1공구_흥호지구보완내역(2차)" xfId="1107" xr:uid="{00000000-0005-0000-0000-00005D1F0000}"/>
    <cellStyle name="_도곡1교 하부공 수량_노천2지구2-1공구_흥호지구수산보완(2차)" xfId="1108" xr:uid="{00000000-0005-0000-0000-00005E1F0000}"/>
    <cellStyle name="_도곡1교 하부공 수량_노천2지구3-1(KEY)" xfId="1109" xr:uid="{00000000-0005-0000-0000-00005F1F0000}"/>
    <cellStyle name="_도곡1교 하부공 수량_노천2지구3-1(KEY)_11.관급자재" xfId="1110" xr:uid="{00000000-0005-0000-0000-0000601F0000}"/>
    <cellStyle name="_도곡1교 하부공 수량_노천2지구3-1(KEY)_11.사급자재" xfId="1111" xr:uid="{00000000-0005-0000-0000-0000611F0000}"/>
    <cellStyle name="_도곡1교 하부공 수량_노천2지구3-1(KEY)_12-1.배수장" xfId="1112" xr:uid="{00000000-0005-0000-0000-0000621F0000}"/>
    <cellStyle name="_도곡1교 하부공 수량_노천2지구3-1(KEY)_12-1.배수장_12-1배수장 수산" xfId="1113" xr:uid="{00000000-0005-0000-0000-0000631F0000}"/>
    <cellStyle name="_도곡1교 하부공 수량_노천2지구3-1(KEY)_12-2배수로" xfId="1114" xr:uid="{00000000-0005-0000-0000-0000641F0000}"/>
    <cellStyle name="_도곡1교 하부공 수량_노천2지구3-1(KEY)_12-2평야부" xfId="1115" xr:uid="{00000000-0005-0000-0000-0000651F0000}"/>
    <cellStyle name="_도곡1교 하부공 수량_노천2지구3-1(KEY)_2.토공" xfId="1116" xr:uid="{00000000-0005-0000-0000-0000661F0000}"/>
    <cellStyle name="_도곡1교 하부공 수량_노천2지구3-1(KEY)_3.호안공" xfId="1117" xr:uid="{00000000-0005-0000-0000-0000671F0000}"/>
    <cellStyle name="_도곡1교 하부공 수량_노천2지구3-1(KEY)_배수로 수산" xfId="1118" xr:uid="{00000000-0005-0000-0000-0000681F0000}"/>
    <cellStyle name="_도곡1교 하부공 수량_노천2지구3-1(KEY)_배수장 수산" xfId="1119" xr:uid="{00000000-0005-0000-0000-0000691F0000}"/>
    <cellStyle name="_도곡1교 하부공 수량_노천2지구3-1(KEY)_배수장(총)" xfId="1120" xr:uid="{00000000-0005-0000-0000-00006A1F0000}"/>
    <cellStyle name="_도곡1교 하부공 수량_노천2지구3-1(KEY)_흥호지구배수개선수해복구사업" xfId="1121" xr:uid="{00000000-0005-0000-0000-00006B1F0000}"/>
    <cellStyle name="_도곡1교 하부공 수량_노천2지구3-1(KEY)_흥호지구보완내역(2차)" xfId="1122" xr:uid="{00000000-0005-0000-0000-00006C1F0000}"/>
    <cellStyle name="_도곡1교 하부공 수량_노천2지구3-1(KEY)_흥호지구수산보완(2차)" xfId="1123" xr:uid="{00000000-0005-0000-0000-00006D1F0000}"/>
    <cellStyle name="_도곡1교 하부공 수량_다리골 수해수량" xfId="16763" xr:uid="{00000000-0005-0000-0000-00006E1F0000}"/>
    <cellStyle name="_도곡1교 하부공 수량_다리골 수해수량_수량산출서1" xfId="16764" xr:uid="{00000000-0005-0000-0000-00006F1F0000}"/>
    <cellStyle name="_도곡1교 하부공 수량_동면 덕치리 새터말 도수로 설치공사" xfId="16765" xr:uid="{00000000-0005-0000-0000-0000701F0000}"/>
    <cellStyle name="_도곡1교 하부공 수량_동면 성수리 깃골 도수로 설치공사" xfId="16766" xr:uid="{00000000-0005-0000-0000-0000711F0000}"/>
    <cellStyle name="_도곡1교 하부공 수량_동면 성수리 성전 도수로 설치공사" xfId="16767" xr:uid="{00000000-0005-0000-0000-0000721F0000}"/>
    <cellStyle name="_도곡1교 하부공 수량_동면 속초1 새보 도수로 설치공사" xfId="16768" xr:uid="{00000000-0005-0000-0000-0000731F0000}"/>
    <cellStyle name="_도곡1교 하부공 수량_동면 속초1리 원개울 배수로 설치공사" xfId="16769" xr:uid="{00000000-0005-0000-0000-0000741F0000}"/>
    <cellStyle name="_도곡1교 하부공 수량_두촌중학교옆 농로포장공사-제1차변경" xfId="16770" xr:uid="{00000000-0005-0000-0000-0000751F0000}"/>
    <cellStyle name="_도곡1교 하부공 수량_방어_일산_주전동 일원 보안등 설치공사" xfId="16771" xr:uid="{00000000-0005-0000-0000-0000761F0000}"/>
    <cellStyle name="_도곡1교 하부공 수량_방어_일산_주전동 일원 보안등 설치공사_신호등 수량설계" xfId="16772" xr:uid="{00000000-0005-0000-0000-0000771F0000}"/>
    <cellStyle name="_도곡1교 하부공 수량_배수로 수산" xfId="1124" xr:uid="{00000000-0005-0000-0000-0000781F0000}"/>
    <cellStyle name="_도곡1교 하부공 수량_배수장 수산" xfId="1125" xr:uid="{00000000-0005-0000-0000-0000791F0000}"/>
    <cellStyle name="_도곡1교 하부공 수량_배수장(총)" xfId="1126" xr:uid="{00000000-0005-0000-0000-00007A1F0000}"/>
    <cellStyle name="_도곡1교 하부공 수량_소사리 농로포장공사" xfId="3548" xr:uid="{00000000-0005-0000-0000-00007B1F0000}"/>
    <cellStyle name="_도곡1교 하부공 수량_소사리 농로포장공사_송곡2리 옹벽설치공사" xfId="3549" xr:uid="{00000000-0005-0000-0000-00007C1F0000}"/>
    <cellStyle name="_도곡1교 하부공 수량_수량산출서(서리다리)" xfId="16773" xr:uid="{00000000-0005-0000-0000-00007D1F0000}"/>
    <cellStyle name="_도곡1교 하부공 수량_시동3리경로당앞마을안길포장공사(흄관시공분)" xfId="16774" xr:uid="{00000000-0005-0000-0000-00007E1F0000}"/>
    <cellStyle name="_도곡1교 하부공 수량_신호등 수량설계" xfId="16775" xr:uid="{00000000-0005-0000-0000-00007F1F0000}"/>
    <cellStyle name="_도곡1교 하부공 수량_암거수량" xfId="3550" xr:uid="{00000000-0005-0000-0000-0000801F0000}"/>
    <cellStyle name="_도곡1교 하부공 수량_암거수량(2)" xfId="3551" xr:uid="{00000000-0005-0000-0000-0000811F0000}"/>
    <cellStyle name="_도곡1교 하부공 수량_암거수량(2)_1련BOX" xfId="3552" xr:uid="{00000000-0005-0000-0000-0000821F0000}"/>
    <cellStyle name="_도곡1교 하부공 수량_암거수량(2)_2련BOX" xfId="3553" xr:uid="{00000000-0005-0000-0000-0000831F0000}"/>
    <cellStyle name="_도곡1교 하부공 수량_암거수량(2)_3.1제1배수통관(시례우안3제)" xfId="16776" xr:uid="{00000000-0005-0000-0000-0000841F0000}"/>
    <cellStyle name="_도곡1교 하부공 수량_암거수량(2)_3.2 제2배수통관" xfId="16777" xr:uid="{00000000-0005-0000-0000-0000851F0000}"/>
    <cellStyle name="_도곡1교 하부공 수량_암거수량(2)_3.3 제3배수통관" xfId="16778" xr:uid="{00000000-0005-0000-0000-0000861F0000}"/>
    <cellStyle name="_도곡1교 하부공 수량_암거수량(2)_3.구조물공(시례우안2제)" xfId="16779" xr:uid="{00000000-0005-0000-0000-0000871F0000}"/>
    <cellStyle name="_도곡1교 하부공 수량_암거수량_1련BOX" xfId="3554" xr:uid="{00000000-0005-0000-0000-0000881F0000}"/>
    <cellStyle name="_도곡1교 하부공 수량_암거수량_2련BOX" xfId="3555" xr:uid="{00000000-0005-0000-0000-0000891F0000}"/>
    <cellStyle name="_도곡1교 하부공 수량_암거수량_3.1제1배수통관(시례우안3제)" xfId="16780" xr:uid="{00000000-0005-0000-0000-00008A1F0000}"/>
    <cellStyle name="_도곡1교 하부공 수량_암거수량_3.2 제2배수통관" xfId="16781" xr:uid="{00000000-0005-0000-0000-00008B1F0000}"/>
    <cellStyle name="_도곡1교 하부공 수량_암거수량_3.3 제3배수통관" xfId="16782" xr:uid="{00000000-0005-0000-0000-00008C1F0000}"/>
    <cellStyle name="_도곡1교 하부공 수량_암거수량_3.구조물공(시례우안2제)" xfId="16783" xr:uid="{00000000-0005-0000-0000-00008D1F0000}"/>
    <cellStyle name="_도곡1교 하부공 수량_양평리 주민쉼터 옹벽설치공사" xfId="3556" xr:uid="{00000000-0005-0000-0000-00008E1F0000}"/>
    <cellStyle name="_도곡1교 하부공 수량_양평리 주민쉼터 옹벽설치공사_송곡2리 옹벽설치공사" xfId="3557" xr:uid="{00000000-0005-0000-0000-00008F1F0000}"/>
    <cellStyle name="_도곡1교 하부공 수량_역내리 본부락 농로 및 배수로 설치공사(1차 변경)" xfId="16784" xr:uid="{00000000-0005-0000-0000-0000901F0000}"/>
    <cellStyle name="_도곡1교 하부공 수량_와야2리 마을안길 토공,포장,배수" xfId="16785" xr:uid="{00000000-0005-0000-0000-0000911F0000}"/>
    <cellStyle name="_도곡1교 하부공 수량_와야2리 마을안길 토공,포장,배수_방량리1반내역서-설계변경" xfId="16786" xr:uid="{00000000-0005-0000-0000-0000921F0000}"/>
    <cellStyle name="_도곡1교 하부공 수량_월운리3반 내역서" xfId="16787" xr:uid="{00000000-0005-0000-0000-0000931F0000}"/>
    <cellStyle name="_도곡1교 하부공 수량_유치2리 난터골 마을안길 포장공사" xfId="16788" xr:uid="{00000000-0005-0000-0000-0000941F0000}"/>
    <cellStyle name="_도곡1교 하부공 수량_자은1리 광탄 농로 및 배수로 설치공사-제1차변경" xfId="16789" xr:uid="{00000000-0005-0000-0000-0000951F0000}"/>
    <cellStyle name="_도곡1교 하부공 수량_천현1리 새마을보 천리길사업" xfId="16790" xr:uid="{00000000-0005-0000-0000-0000961F0000}"/>
    <cellStyle name="_도곡1교 하부공 수량_천현2리 도로포장공사" xfId="16791" xr:uid="{00000000-0005-0000-0000-0000971F0000}"/>
    <cellStyle name="_도곡1교 하부공 수량_철정2리 철정보 도수로 교체공사" xfId="16792" xr:uid="{00000000-0005-0000-0000-0000981F0000}"/>
    <cellStyle name="_도곡1교 하부공 수량_철정2리아호동농로포장-1차변경" xfId="16793" xr:uid="{00000000-0005-0000-0000-0000991F0000}"/>
    <cellStyle name="_도곡1교 하부공 수량_철정3리 향교골 농로포장" xfId="16794" xr:uid="{00000000-0005-0000-0000-00009A1F0000}"/>
    <cellStyle name="_도곡1교 하부공 수량_철정3리 향교골 농로포장_두촌중학교옆 농로포장공사-제1차변경" xfId="16795" xr:uid="{00000000-0005-0000-0000-00009B1F0000}"/>
    <cellStyle name="_도곡1교 하부공 수량_철정3리 향교골 농로포장_역내리 본부락 농로 및 배수로 설치공사" xfId="16796" xr:uid="{00000000-0005-0000-0000-00009C1F0000}"/>
    <cellStyle name="_도곡1교 하부공 수량_철정3리 향교골 농로포장_역내리 본부락 농로 및 배수로 설치공사(1차 변경)" xfId="16797" xr:uid="{00000000-0005-0000-0000-00009D1F0000}"/>
    <cellStyle name="_도곡1교 하부공 수량_철정3리 향교골 농로포장_원동1리 하촌 회관뒤 석축 설치공사" xfId="16798" xr:uid="{00000000-0005-0000-0000-00009E1F0000}"/>
    <cellStyle name="_도곡1교 하부공 수량_철정3리 향교골 농로포장_원동1리 하촌 회관뒤 석축 설치공사_자은1리 광탄 농로 및 배수로 설치공사-제1차변경" xfId="16799" xr:uid="{00000000-0005-0000-0000-00009F1F0000}"/>
    <cellStyle name="_도곡1교 하부공 수량_철정3리 향교골 농로포장_자은1리 광탄 농로 및 배수로 설치공사-제1차변경" xfId="16800" xr:uid="{00000000-0005-0000-0000-0000A01F0000}"/>
    <cellStyle name="_도곡1교 하부공 수량_철정3리 향교골 농로포장_천현1리" xfId="16801" xr:uid="{00000000-0005-0000-0000-0000A11F0000}"/>
    <cellStyle name="_도곡1교 하부공 수량_철정3리 향교골 농로포장_천현1리_두촌중학교옆 농로포장공사-제1차변경" xfId="16802" xr:uid="{00000000-0005-0000-0000-0000A21F0000}"/>
    <cellStyle name="_도곡1교 하부공 수량_철정3리 향교골 농로포장_천현1리_자은1리 광탄 농로 및 배수로 설치공사-제1차변경" xfId="16803" xr:uid="{00000000-0005-0000-0000-0000A31F0000}"/>
    <cellStyle name="_도곡1교 하부공 수량_철정3리 향교골 농로포장_천현2리 가리산입구 도수로 설치(현8) - 수정해야함" xfId="16804" xr:uid="{00000000-0005-0000-0000-0000A41F0000}"/>
    <cellStyle name="_도곡1교 하부공 수량_철정3리 향교골 농로포장_천현2리 가리산입구 도수로 설치(현8) - 수정해야함_자은1리 광탄 농로 및 배수로 설치공사-제1차변경" xfId="16805" xr:uid="{00000000-0005-0000-0000-0000A51F0000}"/>
    <cellStyle name="_도곡1교 하부공 수량_흥호지구배수개선수해복구사업" xfId="1127" xr:uid="{00000000-0005-0000-0000-0000A61F0000}"/>
    <cellStyle name="_도곡1교 하부공 수량_흥호지구보완내역(2차)" xfId="1128" xr:uid="{00000000-0005-0000-0000-0000A71F0000}"/>
    <cellStyle name="_도곡1교 하부공 수량_흥호지구수산보완(2차)" xfId="1129" xr:uid="{00000000-0005-0000-0000-0000A81F0000}"/>
    <cellStyle name="_도곡2교 교대 수량" xfId="1130" xr:uid="{00000000-0005-0000-0000-0000A91F0000}"/>
    <cellStyle name="_도곡2교 교대 수량_01-자재집계표" xfId="16806" xr:uid="{00000000-0005-0000-0000-0000AA1F0000}"/>
    <cellStyle name="_도곡2교 교대 수량_01-자재집계표_4.라메르-포장공" xfId="16807" xr:uid="{00000000-0005-0000-0000-0000AB1F0000}"/>
    <cellStyle name="_도곡2교 교대 수량_01-자재집계표_4.라메르-포장공_4.라메르-포장공" xfId="16808" xr:uid="{00000000-0005-0000-0000-0000AC1F0000}"/>
    <cellStyle name="_도곡2교 교대 수량_01-자재집계표_5.(1구간)포장공" xfId="16809" xr:uid="{00000000-0005-0000-0000-0000AD1F0000}"/>
    <cellStyle name="_도곡2교 교대 수량_01-자재집계표_5.(1구간)포장공_4.라메르-포장공" xfId="16810" xr:uid="{00000000-0005-0000-0000-0000AE1F0000}"/>
    <cellStyle name="_도곡2교 교대 수량_01-자재집계표_5.(1구간)포장공_4.라메르-포장공_4.라메르-포장공" xfId="16811" xr:uid="{00000000-0005-0000-0000-0000AF1F0000}"/>
    <cellStyle name="_도곡2교 교대 수량_03-배수공" xfId="16812" xr:uid="{00000000-0005-0000-0000-0000B01F0000}"/>
    <cellStyle name="_도곡2교 교대 수량_03-배수공_4.라메르-포장공" xfId="16813" xr:uid="{00000000-0005-0000-0000-0000B11F0000}"/>
    <cellStyle name="_도곡2교 교대 수량_03-배수공_4.라메르-포장공_4.라메르-포장공" xfId="16814" xr:uid="{00000000-0005-0000-0000-0000B21F0000}"/>
    <cellStyle name="_도곡2교 교대 수량_03-배수공_5.(1구간)포장공" xfId="16815" xr:uid="{00000000-0005-0000-0000-0000B31F0000}"/>
    <cellStyle name="_도곡2교 교대 수량_03-배수공_5.(1구간)포장공_4.라메르-포장공" xfId="16816" xr:uid="{00000000-0005-0000-0000-0000B41F0000}"/>
    <cellStyle name="_도곡2교 교대 수량_03-배수공_5.(1구간)포장공_4.라메르-포장공_4.라메르-포장공" xfId="16817" xr:uid="{00000000-0005-0000-0000-0000B51F0000}"/>
    <cellStyle name="_도곡2교 교대 수량_1.(2구간)-자재집계표" xfId="16818" xr:uid="{00000000-0005-0000-0000-0000B61F0000}"/>
    <cellStyle name="_도곡2교 교대 수량_1.(2구간)-자재집계표_4.라메르-포장공" xfId="16819" xr:uid="{00000000-0005-0000-0000-0000B71F0000}"/>
    <cellStyle name="_도곡2교 교대 수량_1.(2구간)-자재집계표_4.라메르-포장공_4.라메르-포장공" xfId="16820" xr:uid="{00000000-0005-0000-0000-0000B81F0000}"/>
    <cellStyle name="_도곡2교 교대 수량_1.(2구간)-자재집계표_5.(1구간)포장공" xfId="16821" xr:uid="{00000000-0005-0000-0000-0000B91F0000}"/>
    <cellStyle name="_도곡2교 교대 수량_1.(2구간)-자재집계표_5.(1구간)포장공_4.라메르-포장공" xfId="16822" xr:uid="{00000000-0005-0000-0000-0000BA1F0000}"/>
    <cellStyle name="_도곡2교 교대 수량_1.(2구간)-자재집계표_5.(1구간)포장공_4.라메르-포장공_4.라메르-포장공" xfId="16823" xr:uid="{00000000-0005-0000-0000-0000BB1F0000}"/>
    <cellStyle name="_도곡2교 교대 수량_11.관급자재" xfId="1131" xr:uid="{00000000-0005-0000-0000-0000BC1F0000}"/>
    <cellStyle name="_도곡2교 교대 수량_11.사급자재" xfId="1132" xr:uid="{00000000-0005-0000-0000-0000BD1F0000}"/>
    <cellStyle name="_도곡2교 교대 수량_12-1.배수장" xfId="1133" xr:uid="{00000000-0005-0000-0000-0000BE1F0000}"/>
    <cellStyle name="_도곡2교 교대 수량_12-1.배수장_12-1배수장 수산" xfId="1134" xr:uid="{00000000-0005-0000-0000-0000BF1F0000}"/>
    <cellStyle name="_도곡2교 교대 수량_12-2배수로" xfId="1135" xr:uid="{00000000-0005-0000-0000-0000C01F0000}"/>
    <cellStyle name="_도곡2교 교대 수량_12-2평야부" xfId="1136" xr:uid="{00000000-0005-0000-0000-0000C11F0000}"/>
    <cellStyle name="_도곡2교 교대 수량_2.토공" xfId="1137" xr:uid="{00000000-0005-0000-0000-0000C21F0000}"/>
    <cellStyle name="_도곡2교 교대 수량_3.(1구간)-구조물공(암거 1.5x1.0)" xfId="16824" xr:uid="{00000000-0005-0000-0000-0000C31F0000}"/>
    <cellStyle name="_도곡2교 교대 수량_3.(1구간)-구조물공(암거 1.5x1.0)_4.라메르-포장공" xfId="16825" xr:uid="{00000000-0005-0000-0000-0000C41F0000}"/>
    <cellStyle name="_도곡2교 교대 수량_3.(1구간)-구조물공(암거 1.5x1.0)_4.라메르-포장공_4.라메르-포장공" xfId="16826" xr:uid="{00000000-0005-0000-0000-0000C51F0000}"/>
    <cellStyle name="_도곡2교 교대 수량_3.(1구간)-구조물공(암거 1.5x1.0)_5.(1구간)포장공" xfId="16827" xr:uid="{00000000-0005-0000-0000-0000C61F0000}"/>
    <cellStyle name="_도곡2교 교대 수량_3.(1구간)-구조물공(암거 1.5x1.0)_5.(1구간)포장공_4.라메르-포장공" xfId="16828" xr:uid="{00000000-0005-0000-0000-0000C71F0000}"/>
    <cellStyle name="_도곡2교 교대 수량_3.(1구간)-구조물공(암거 1.5x1.0)_5.(1구간)포장공_4.라메르-포장공_4.라메르-포장공" xfId="16829" xr:uid="{00000000-0005-0000-0000-0000C81F0000}"/>
    <cellStyle name="_도곡2교 교대 수량_3.(2구간)포장공" xfId="16830" xr:uid="{00000000-0005-0000-0000-0000C91F0000}"/>
    <cellStyle name="_도곡2교 교대 수량_3.(2구간)포장공_4.라메르-포장공" xfId="16831" xr:uid="{00000000-0005-0000-0000-0000CA1F0000}"/>
    <cellStyle name="_도곡2교 교대 수량_3.(2구간)포장공_4.라메르-포장공_4.라메르-포장공" xfId="16832" xr:uid="{00000000-0005-0000-0000-0000CB1F0000}"/>
    <cellStyle name="_도곡2교 교대 수량_3.(2구간)포장공_5.(1구간)포장공" xfId="16833" xr:uid="{00000000-0005-0000-0000-0000CC1F0000}"/>
    <cellStyle name="_도곡2교 교대 수량_3.(2구간)포장공_5.(1구간)포장공_4.라메르-포장공" xfId="16834" xr:uid="{00000000-0005-0000-0000-0000CD1F0000}"/>
    <cellStyle name="_도곡2교 교대 수량_3.(2구간)포장공_5.(1구간)포장공_4.라메르-포장공_4.라메르-포장공" xfId="16835" xr:uid="{00000000-0005-0000-0000-0000CE1F0000}"/>
    <cellStyle name="_도곡2교 교대 수량_3.1제1배수통관(시례우안3제)" xfId="16836" xr:uid="{00000000-0005-0000-0000-0000CF1F0000}"/>
    <cellStyle name="_도곡2교 교대 수량_3.2 제2배수통관" xfId="16837" xr:uid="{00000000-0005-0000-0000-0000D01F0000}"/>
    <cellStyle name="_도곡2교 교대 수량_3.3 제3배수통관" xfId="16838" xr:uid="{00000000-0005-0000-0000-0000D11F0000}"/>
    <cellStyle name="_도곡2교 교대 수량_3.구조물공(시례우안2제)" xfId="16839" xr:uid="{00000000-0005-0000-0000-0000D21F0000}"/>
    <cellStyle name="_도곡2교 교대 수량_3.호안공" xfId="1138" xr:uid="{00000000-0005-0000-0000-0000D31F0000}"/>
    <cellStyle name="_도곡2교 교대 수량_4.라메르-포장공" xfId="16840" xr:uid="{00000000-0005-0000-0000-0000D41F0000}"/>
    <cellStyle name="_도곡2교 교대 수량_4.라메르-포장공_4.라메르-포장공" xfId="16841" xr:uid="{00000000-0005-0000-0000-0000D51F0000}"/>
    <cellStyle name="_도곡2교 교대 수량_Sheet3" xfId="1139" xr:uid="{00000000-0005-0000-0000-0000D61F0000}"/>
    <cellStyle name="_도곡2교 교대 수량_Sheet3_11.관급자재" xfId="1140" xr:uid="{00000000-0005-0000-0000-0000D71F0000}"/>
    <cellStyle name="_도곡2교 교대 수량_Sheet3_11.사급자재" xfId="1141" xr:uid="{00000000-0005-0000-0000-0000D81F0000}"/>
    <cellStyle name="_도곡2교 교대 수량_Sheet3_12-1.배수장" xfId="1142" xr:uid="{00000000-0005-0000-0000-0000D91F0000}"/>
    <cellStyle name="_도곡2교 교대 수량_Sheet3_12-1.배수장_12-1배수장 수산" xfId="1143" xr:uid="{00000000-0005-0000-0000-0000DA1F0000}"/>
    <cellStyle name="_도곡2교 교대 수량_Sheet3_12-2배수로" xfId="1144" xr:uid="{00000000-0005-0000-0000-0000DB1F0000}"/>
    <cellStyle name="_도곡2교 교대 수량_Sheet3_12-2평야부" xfId="1145" xr:uid="{00000000-0005-0000-0000-0000DC1F0000}"/>
    <cellStyle name="_도곡2교 교대 수량_Sheet3_2.토공" xfId="1146" xr:uid="{00000000-0005-0000-0000-0000DD1F0000}"/>
    <cellStyle name="_도곡2교 교대 수량_Sheet3_3.호안공" xfId="1147" xr:uid="{00000000-0005-0000-0000-0000DE1F0000}"/>
    <cellStyle name="_도곡2교 교대 수량_Sheet3_노천2지구2-1공구" xfId="1148" xr:uid="{00000000-0005-0000-0000-0000DF1F0000}"/>
    <cellStyle name="_도곡2교 교대 수량_Sheet3_노천2지구2-1공구_11.관급자재" xfId="1149" xr:uid="{00000000-0005-0000-0000-0000E01F0000}"/>
    <cellStyle name="_도곡2교 교대 수량_Sheet3_노천2지구2-1공구_11.사급자재" xfId="1150" xr:uid="{00000000-0005-0000-0000-0000E11F0000}"/>
    <cellStyle name="_도곡2교 교대 수량_Sheet3_노천2지구2-1공구_12-1.배수장" xfId="1151" xr:uid="{00000000-0005-0000-0000-0000E21F0000}"/>
    <cellStyle name="_도곡2교 교대 수량_Sheet3_노천2지구2-1공구_12-1.배수장_12-1배수장 수산" xfId="1152" xr:uid="{00000000-0005-0000-0000-0000E31F0000}"/>
    <cellStyle name="_도곡2교 교대 수량_Sheet3_노천2지구2-1공구_12-2배수로" xfId="1153" xr:uid="{00000000-0005-0000-0000-0000E41F0000}"/>
    <cellStyle name="_도곡2교 교대 수량_Sheet3_노천2지구2-1공구_12-2평야부" xfId="1154" xr:uid="{00000000-0005-0000-0000-0000E51F0000}"/>
    <cellStyle name="_도곡2교 교대 수량_Sheet3_노천2지구2-1공구_2.토공" xfId="1155" xr:uid="{00000000-0005-0000-0000-0000E61F0000}"/>
    <cellStyle name="_도곡2교 교대 수량_Sheet3_노천2지구2-1공구_3.호안공" xfId="1156" xr:uid="{00000000-0005-0000-0000-0000E71F0000}"/>
    <cellStyle name="_도곡2교 교대 수량_Sheet3_노천2지구2-1공구_배수로 수산" xfId="1157" xr:uid="{00000000-0005-0000-0000-0000E81F0000}"/>
    <cellStyle name="_도곡2교 교대 수량_Sheet3_노천2지구2-1공구_배수장 수산" xfId="1158" xr:uid="{00000000-0005-0000-0000-0000E91F0000}"/>
    <cellStyle name="_도곡2교 교대 수량_Sheet3_노천2지구2-1공구_배수장(총)" xfId="1159" xr:uid="{00000000-0005-0000-0000-0000EA1F0000}"/>
    <cellStyle name="_도곡2교 교대 수량_Sheet3_노천2지구2-1공구_흥호지구배수개선수해복구사업" xfId="1160" xr:uid="{00000000-0005-0000-0000-0000EB1F0000}"/>
    <cellStyle name="_도곡2교 교대 수량_Sheet3_노천2지구2-1공구_흥호지구보완내역(2차)" xfId="1161" xr:uid="{00000000-0005-0000-0000-0000EC1F0000}"/>
    <cellStyle name="_도곡2교 교대 수량_Sheet3_노천2지구2-1공구_흥호지구수산보완(2차)" xfId="1162" xr:uid="{00000000-0005-0000-0000-0000ED1F0000}"/>
    <cellStyle name="_도곡2교 교대 수량_Sheet3_배수로 수산" xfId="1163" xr:uid="{00000000-0005-0000-0000-0000EE1F0000}"/>
    <cellStyle name="_도곡2교 교대 수량_Sheet3_배수장 수산" xfId="1164" xr:uid="{00000000-0005-0000-0000-0000EF1F0000}"/>
    <cellStyle name="_도곡2교 교대 수량_Sheet3_배수장(총)" xfId="1165" xr:uid="{00000000-0005-0000-0000-0000F01F0000}"/>
    <cellStyle name="_도곡2교 교대 수량_Sheet3_흥호지구배수개선수해복구사업" xfId="1166" xr:uid="{00000000-0005-0000-0000-0000F11F0000}"/>
    <cellStyle name="_도곡2교 교대 수량_Sheet3_흥호지구보완내역(2차)" xfId="1167" xr:uid="{00000000-0005-0000-0000-0000F21F0000}"/>
    <cellStyle name="_도곡2교 교대 수량_Sheet3_흥호지구수산보완(2차)" xfId="1168" xr:uid="{00000000-0005-0000-0000-0000F31F0000}"/>
    <cellStyle name="_도곡2교 교대 수량_구조물깨기(남일보은2-1공구) " xfId="16842" xr:uid="{00000000-0005-0000-0000-0000F41F0000}"/>
    <cellStyle name="_도곡2교 교대 수량_노천2지구1공구" xfId="1169" xr:uid="{00000000-0005-0000-0000-0000F51F0000}"/>
    <cellStyle name="_도곡2교 교대 수량_노천2지구1공구_11.관급자재" xfId="1170" xr:uid="{00000000-0005-0000-0000-0000F61F0000}"/>
    <cellStyle name="_도곡2교 교대 수량_노천2지구1공구_11.사급자재" xfId="1171" xr:uid="{00000000-0005-0000-0000-0000F71F0000}"/>
    <cellStyle name="_도곡2교 교대 수량_노천2지구1공구_12-1.배수장" xfId="1172" xr:uid="{00000000-0005-0000-0000-0000F81F0000}"/>
    <cellStyle name="_도곡2교 교대 수량_노천2지구1공구_12-1.배수장_12-1배수장 수산" xfId="1173" xr:uid="{00000000-0005-0000-0000-0000F91F0000}"/>
    <cellStyle name="_도곡2교 교대 수량_노천2지구1공구_12-2배수로" xfId="1174" xr:uid="{00000000-0005-0000-0000-0000FA1F0000}"/>
    <cellStyle name="_도곡2교 교대 수량_노천2지구1공구_12-2평야부" xfId="1175" xr:uid="{00000000-0005-0000-0000-0000FB1F0000}"/>
    <cellStyle name="_도곡2교 교대 수량_노천2지구1공구_2.토공" xfId="1176" xr:uid="{00000000-0005-0000-0000-0000FC1F0000}"/>
    <cellStyle name="_도곡2교 교대 수량_노천2지구1공구_3.호안공" xfId="1177" xr:uid="{00000000-0005-0000-0000-0000FD1F0000}"/>
    <cellStyle name="_도곡2교 교대 수량_노천2지구1공구_노천2지구2-1공구" xfId="1178" xr:uid="{00000000-0005-0000-0000-0000FE1F0000}"/>
    <cellStyle name="_도곡2교 교대 수량_노천2지구1공구_노천2지구2-1공구_11.관급자재" xfId="1179" xr:uid="{00000000-0005-0000-0000-0000FF1F0000}"/>
    <cellStyle name="_도곡2교 교대 수량_노천2지구1공구_노천2지구2-1공구_11.사급자재" xfId="1180" xr:uid="{00000000-0005-0000-0000-000000200000}"/>
    <cellStyle name="_도곡2교 교대 수량_노천2지구1공구_노천2지구2-1공구_12-1.배수장" xfId="1181" xr:uid="{00000000-0005-0000-0000-000001200000}"/>
    <cellStyle name="_도곡2교 교대 수량_노천2지구1공구_노천2지구2-1공구_12-1.배수장_12-1배수장 수산" xfId="1182" xr:uid="{00000000-0005-0000-0000-000002200000}"/>
    <cellStyle name="_도곡2교 교대 수량_노천2지구1공구_노천2지구2-1공구_12-2배수로" xfId="1183" xr:uid="{00000000-0005-0000-0000-000003200000}"/>
    <cellStyle name="_도곡2교 교대 수량_노천2지구1공구_노천2지구2-1공구_12-2평야부" xfId="1184" xr:uid="{00000000-0005-0000-0000-000004200000}"/>
    <cellStyle name="_도곡2교 교대 수량_노천2지구1공구_노천2지구2-1공구_2.토공" xfId="1185" xr:uid="{00000000-0005-0000-0000-000005200000}"/>
    <cellStyle name="_도곡2교 교대 수량_노천2지구1공구_노천2지구2-1공구_3.호안공" xfId="1186" xr:uid="{00000000-0005-0000-0000-000006200000}"/>
    <cellStyle name="_도곡2교 교대 수량_노천2지구1공구_노천2지구2-1공구_배수로 수산" xfId="1187" xr:uid="{00000000-0005-0000-0000-000007200000}"/>
    <cellStyle name="_도곡2교 교대 수량_노천2지구1공구_노천2지구2-1공구_배수장 수산" xfId="1188" xr:uid="{00000000-0005-0000-0000-000008200000}"/>
    <cellStyle name="_도곡2교 교대 수량_노천2지구1공구_노천2지구2-1공구_배수장(총)" xfId="1189" xr:uid="{00000000-0005-0000-0000-000009200000}"/>
    <cellStyle name="_도곡2교 교대 수량_노천2지구1공구_노천2지구2-1공구_흥호지구배수개선수해복구사업" xfId="1190" xr:uid="{00000000-0005-0000-0000-00000A200000}"/>
    <cellStyle name="_도곡2교 교대 수량_노천2지구1공구_노천2지구2-1공구_흥호지구보완내역(2차)" xfId="1191" xr:uid="{00000000-0005-0000-0000-00000B200000}"/>
    <cellStyle name="_도곡2교 교대 수량_노천2지구1공구_노천2지구2-1공구_흥호지구수산보완(2차)" xfId="1192" xr:uid="{00000000-0005-0000-0000-00000C200000}"/>
    <cellStyle name="_도곡2교 교대 수량_노천2지구1공구_배수로 수산" xfId="1193" xr:uid="{00000000-0005-0000-0000-00000D200000}"/>
    <cellStyle name="_도곡2교 교대 수량_노천2지구1공구_배수장 수산" xfId="1194" xr:uid="{00000000-0005-0000-0000-00000E200000}"/>
    <cellStyle name="_도곡2교 교대 수량_노천2지구1공구_배수장(총)" xfId="1195" xr:uid="{00000000-0005-0000-0000-00000F200000}"/>
    <cellStyle name="_도곡2교 교대 수량_노천2지구1공구_흥호지구배수개선수해복구사업" xfId="1196" xr:uid="{00000000-0005-0000-0000-000010200000}"/>
    <cellStyle name="_도곡2교 교대 수량_노천2지구1공구_흥호지구보완내역(2차)" xfId="1197" xr:uid="{00000000-0005-0000-0000-000011200000}"/>
    <cellStyle name="_도곡2교 교대 수량_노천2지구1공구_흥호지구수산보완(2차)" xfId="1198" xr:uid="{00000000-0005-0000-0000-000012200000}"/>
    <cellStyle name="_도곡2교 교대 수량_노천2지구2-1공구" xfId="1199" xr:uid="{00000000-0005-0000-0000-000013200000}"/>
    <cellStyle name="_도곡2교 교대 수량_노천2지구2-1공구_1" xfId="1200" xr:uid="{00000000-0005-0000-0000-000014200000}"/>
    <cellStyle name="_도곡2교 교대 수량_노천2지구2-1공구_1_11.관급자재" xfId="1201" xr:uid="{00000000-0005-0000-0000-000015200000}"/>
    <cellStyle name="_도곡2교 교대 수량_노천2지구2-1공구_1_11.사급자재" xfId="1202" xr:uid="{00000000-0005-0000-0000-000016200000}"/>
    <cellStyle name="_도곡2교 교대 수량_노천2지구2-1공구_1_12-1.배수장" xfId="1203" xr:uid="{00000000-0005-0000-0000-000017200000}"/>
    <cellStyle name="_도곡2교 교대 수량_노천2지구2-1공구_1_12-1.배수장_12-1배수장 수산" xfId="1204" xr:uid="{00000000-0005-0000-0000-000018200000}"/>
    <cellStyle name="_도곡2교 교대 수량_노천2지구2-1공구_1_12-2배수로" xfId="1205" xr:uid="{00000000-0005-0000-0000-000019200000}"/>
    <cellStyle name="_도곡2교 교대 수량_노천2지구2-1공구_1_12-2평야부" xfId="1206" xr:uid="{00000000-0005-0000-0000-00001A200000}"/>
    <cellStyle name="_도곡2교 교대 수량_노천2지구2-1공구_1_2.토공" xfId="1207" xr:uid="{00000000-0005-0000-0000-00001B200000}"/>
    <cellStyle name="_도곡2교 교대 수량_노천2지구2-1공구_1_3.호안공" xfId="1208" xr:uid="{00000000-0005-0000-0000-00001C200000}"/>
    <cellStyle name="_도곡2교 교대 수량_노천2지구2-1공구_1_배수로 수산" xfId="1209" xr:uid="{00000000-0005-0000-0000-00001D200000}"/>
    <cellStyle name="_도곡2교 교대 수량_노천2지구2-1공구_1_배수장 수산" xfId="1210" xr:uid="{00000000-0005-0000-0000-00001E200000}"/>
    <cellStyle name="_도곡2교 교대 수량_노천2지구2-1공구_1_배수장(총)" xfId="1211" xr:uid="{00000000-0005-0000-0000-00001F200000}"/>
    <cellStyle name="_도곡2교 교대 수량_노천2지구2-1공구_1_흥호지구배수개선수해복구사업" xfId="1212" xr:uid="{00000000-0005-0000-0000-000020200000}"/>
    <cellStyle name="_도곡2교 교대 수량_노천2지구2-1공구_1_흥호지구보완내역(2차)" xfId="1213" xr:uid="{00000000-0005-0000-0000-000021200000}"/>
    <cellStyle name="_도곡2교 교대 수량_노천2지구2-1공구_1_흥호지구수산보완(2차)" xfId="1214" xr:uid="{00000000-0005-0000-0000-000022200000}"/>
    <cellStyle name="_도곡2교 교대 수량_노천2지구2-1공구_11.관급자재" xfId="1215" xr:uid="{00000000-0005-0000-0000-000023200000}"/>
    <cellStyle name="_도곡2교 교대 수량_노천2지구2-1공구_11.사급자재" xfId="1216" xr:uid="{00000000-0005-0000-0000-000024200000}"/>
    <cellStyle name="_도곡2교 교대 수량_노천2지구2-1공구_12-1.배수장" xfId="1217" xr:uid="{00000000-0005-0000-0000-000025200000}"/>
    <cellStyle name="_도곡2교 교대 수량_노천2지구2-1공구_12-1.배수장_12-1배수장 수산" xfId="1218" xr:uid="{00000000-0005-0000-0000-000026200000}"/>
    <cellStyle name="_도곡2교 교대 수량_노천2지구2-1공구_12-2배수로" xfId="1219" xr:uid="{00000000-0005-0000-0000-000027200000}"/>
    <cellStyle name="_도곡2교 교대 수량_노천2지구2-1공구_12-2평야부" xfId="1220" xr:uid="{00000000-0005-0000-0000-000028200000}"/>
    <cellStyle name="_도곡2교 교대 수량_노천2지구2-1공구_2.토공" xfId="1221" xr:uid="{00000000-0005-0000-0000-000029200000}"/>
    <cellStyle name="_도곡2교 교대 수량_노천2지구2-1공구_3.호안공" xfId="1222" xr:uid="{00000000-0005-0000-0000-00002A200000}"/>
    <cellStyle name="_도곡2교 교대 수량_노천2지구2-1공구_노천2지구2-1공구" xfId="1223" xr:uid="{00000000-0005-0000-0000-00002B200000}"/>
    <cellStyle name="_도곡2교 교대 수량_노천2지구2-1공구_노천2지구2-1공구_11.관급자재" xfId="1224" xr:uid="{00000000-0005-0000-0000-00002C200000}"/>
    <cellStyle name="_도곡2교 교대 수량_노천2지구2-1공구_노천2지구2-1공구_11.사급자재" xfId="1225" xr:uid="{00000000-0005-0000-0000-00002D200000}"/>
    <cellStyle name="_도곡2교 교대 수량_노천2지구2-1공구_노천2지구2-1공구_12-1.배수장" xfId="1226" xr:uid="{00000000-0005-0000-0000-00002E200000}"/>
    <cellStyle name="_도곡2교 교대 수량_노천2지구2-1공구_노천2지구2-1공구_12-1.배수장_12-1배수장 수산" xfId="1227" xr:uid="{00000000-0005-0000-0000-00002F200000}"/>
    <cellStyle name="_도곡2교 교대 수량_노천2지구2-1공구_노천2지구2-1공구_12-2배수로" xfId="1228" xr:uid="{00000000-0005-0000-0000-000030200000}"/>
    <cellStyle name="_도곡2교 교대 수량_노천2지구2-1공구_노천2지구2-1공구_12-2평야부" xfId="1229" xr:uid="{00000000-0005-0000-0000-000031200000}"/>
    <cellStyle name="_도곡2교 교대 수량_노천2지구2-1공구_노천2지구2-1공구_2.토공" xfId="1230" xr:uid="{00000000-0005-0000-0000-000032200000}"/>
    <cellStyle name="_도곡2교 교대 수량_노천2지구2-1공구_노천2지구2-1공구_3.호안공" xfId="1231" xr:uid="{00000000-0005-0000-0000-000033200000}"/>
    <cellStyle name="_도곡2교 교대 수량_노천2지구2-1공구_노천2지구2-1공구_배수로 수산" xfId="1232" xr:uid="{00000000-0005-0000-0000-000034200000}"/>
    <cellStyle name="_도곡2교 교대 수량_노천2지구2-1공구_노천2지구2-1공구_배수장 수산" xfId="1233" xr:uid="{00000000-0005-0000-0000-000035200000}"/>
    <cellStyle name="_도곡2교 교대 수량_노천2지구2-1공구_노천2지구2-1공구_배수장(총)" xfId="1234" xr:uid="{00000000-0005-0000-0000-000036200000}"/>
    <cellStyle name="_도곡2교 교대 수량_노천2지구2-1공구_노천2지구2-1공구_흥호지구배수개선수해복구사업" xfId="1235" xr:uid="{00000000-0005-0000-0000-000037200000}"/>
    <cellStyle name="_도곡2교 교대 수량_노천2지구2-1공구_노천2지구2-1공구_흥호지구보완내역(2차)" xfId="1236" xr:uid="{00000000-0005-0000-0000-000038200000}"/>
    <cellStyle name="_도곡2교 교대 수량_노천2지구2-1공구_노천2지구2-1공구_흥호지구수산보완(2차)" xfId="1237" xr:uid="{00000000-0005-0000-0000-000039200000}"/>
    <cellStyle name="_도곡2교 교대 수량_노천2지구2-1공구_배수로 수산" xfId="1238" xr:uid="{00000000-0005-0000-0000-00003A200000}"/>
    <cellStyle name="_도곡2교 교대 수량_노천2지구2-1공구_배수장 수산" xfId="1239" xr:uid="{00000000-0005-0000-0000-00003B200000}"/>
    <cellStyle name="_도곡2교 교대 수량_노천2지구2-1공구_배수장(총)" xfId="1240" xr:uid="{00000000-0005-0000-0000-00003C200000}"/>
    <cellStyle name="_도곡2교 교대 수량_노천2지구2-1공구_흥호지구배수개선수해복구사업" xfId="1241" xr:uid="{00000000-0005-0000-0000-00003D200000}"/>
    <cellStyle name="_도곡2교 교대 수량_노천2지구2-1공구_흥호지구보완내역(2차)" xfId="1242" xr:uid="{00000000-0005-0000-0000-00003E200000}"/>
    <cellStyle name="_도곡2교 교대 수량_노천2지구2-1공구_흥호지구수산보완(2차)" xfId="1243" xr:uid="{00000000-0005-0000-0000-00003F200000}"/>
    <cellStyle name="_도곡2교 교대 수량_노천2지구3-1(KEY)" xfId="1244" xr:uid="{00000000-0005-0000-0000-000040200000}"/>
    <cellStyle name="_도곡2교 교대 수량_노천2지구3-1(KEY)_11.관급자재" xfId="1245" xr:uid="{00000000-0005-0000-0000-000041200000}"/>
    <cellStyle name="_도곡2교 교대 수량_노천2지구3-1(KEY)_11.사급자재" xfId="1246" xr:uid="{00000000-0005-0000-0000-000042200000}"/>
    <cellStyle name="_도곡2교 교대 수량_노천2지구3-1(KEY)_12-1.배수장" xfId="1247" xr:uid="{00000000-0005-0000-0000-000043200000}"/>
    <cellStyle name="_도곡2교 교대 수량_노천2지구3-1(KEY)_12-1.배수장_12-1배수장 수산" xfId="1248" xr:uid="{00000000-0005-0000-0000-000044200000}"/>
    <cellStyle name="_도곡2교 교대 수량_노천2지구3-1(KEY)_12-2배수로" xfId="1249" xr:uid="{00000000-0005-0000-0000-000045200000}"/>
    <cellStyle name="_도곡2교 교대 수량_노천2지구3-1(KEY)_12-2평야부" xfId="1250" xr:uid="{00000000-0005-0000-0000-000046200000}"/>
    <cellStyle name="_도곡2교 교대 수량_노천2지구3-1(KEY)_2.토공" xfId="1251" xr:uid="{00000000-0005-0000-0000-000047200000}"/>
    <cellStyle name="_도곡2교 교대 수량_노천2지구3-1(KEY)_3.호안공" xfId="1252" xr:uid="{00000000-0005-0000-0000-000048200000}"/>
    <cellStyle name="_도곡2교 교대 수량_노천2지구3-1(KEY)_배수로 수산" xfId="1253" xr:uid="{00000000-0005-0000-0000-000049200000}"/>
    <cellStyle name="_도곡2교 교대 수량_노천2지구3-1(KEY)_배수장 수산" xfId="1254" xr:uid="{00000000-0005-0000-0000-00004A200000}"/>
    <cellStyle name="_도곡2교 교대 수량_노천2지구3-1(KEY)_배수장(총)" xfId="1255" xr:uid="{00000000-0005-0000-0000-00004B200000}"/>
    <cellStyle name="_도곡2교 교대 수량_노천2지구3-1(KEY)_흥호지구배수개선수해복구사업" xfId="1256" xr:uid="{00000000-0005-0000-0000-00004C200000}"/>
    <cellStyle name="_도곡2교 교대 수량_노천2지구3-1(KEY)_흥호지구보완내역(2차)" xfId="1257" xr:uid="{00000000-0005-0000-0000-00004D200000}"/>
    <cellStyle name="_도곡2교 교대 수량_노천2지구3-1(KEY)_흥호지구수산보완(2차)" xfId="1258" xr:uid="{00000000-0005-0000-0000-00004E200000}"/>
    <cellStyle name="_도곡2교 교대 수량_다리골 수해수량" xfId="16843" xr:uid="{00000000-0005-0000-0000-00004F200000}"/>
    <cellStyle name="_도곡2교 교대 수량_다리골 수해수량_수량산출서1" xfId="16844" xr:uid="{00000000-0005-0000-0000-000050200000}"/>
    <cellStyle name="_도곡2교 교대 수량_동면 덕치리 새터말 도수로 설치공사" xfId="16845" xr:uid="{00000000-0005-0000-0000-000051200000}"/>
    <cellStyle name="_도곡2교 교대 수량_동면 성수리 깃골 도수로 설치공사" xfId="16846" xr:uid="{00000000-0005-0000-0000-000052200000}"/>
    <cellStyle name="_도곡2교 교대 수량_동면 성수리 성전 도수로 설치공사" xfId="16847" xr:uid="{00000000-0005-0000-0000-000053200000}"/>
    <cellStyle name="_도곡2교 교대 수량_동면 속초1 새보 도수로 설치공사" xfId="16848" xr:uid="{00000000-0005-0000-0000-000054200000}"/>
    <cellStyle name="_도곡2교 교대 수량_동면 속초1리 원개울 배수로 설치공사" xfId="16849" xr:uid="{00000000-0005-0000-0000-000055200000}"/>
    <cellStyle name="_도곡2교 교대 수량_두촌중학교옆 농로포장공사-제1차변경" xfId="16850" xr:uid="{00000000-0005-0000-0000-000056200000}"/>
    <cellStyle name="_도곡2교 교대 수량_방어_일산_주전동 일원 보안등 설치공사" xfId="16851" xr:uid="{00000000-0005-0000-0000-000057200000}"/>
    <cellStyle name="_도곡2교 교대 수량_방어_일산_주전동 일원 보안등 설치공사_신호등 수량설계" xfId="16852" xr:uid="{00000000-0005-0000-0000-000058200000}"/>
    <cellStyle name="_도곡2교 교대 수량_배수로 수산" xfId="1259" xr:uid="{00000000-0005-0000-0000-000059200000}"/>
    <cellStyle name="_도곡2교 교대 수량_배수장 수산" xfId="1260" xr:uid="{00000000-0005-0000-0000-00005A200000}"/>
    <cellStyle name="_도곡2교 교대 수량_배수장(총)" xfId="1261" xr:uid="{00000000-0005-0000-0000-00005B200000}"/>
    <cellStyle name="_도곡2교 교대 수량_소사리 농로포장공사" xfId="3558" xr:uid="{00000000-0005-0000-0000-00005C200000}"/>
    <cellStyle name="_도곡2교 교대 수량_소사리 농로포장공사_송곡2리 옹벽설치공사" xfId="3559" xr:uid="{00000000-0005-0000-0000-00005D200000}"/>
    <cellStyle name="_도곡2교 교대 수량_수량산출서(서리다리)" xfId="16853" xr:uid="{00000000-0005-0000-0000-00005E200000}"/>
    <cellStyle name="_도곡2교 교대 수량_시동3리경로당앞마을안길포장공사(흄관시공분)" xfId="16854" xr:uid="{00000000-0005-0000-0000-00005F200000}"/>
    <cellStyle name="_도곡2교 교대 수량_신호등 수량설계" xfId="16855" xr:uid="{00000000-0005-0000-0000-000060200000}"/>
    <cellStyle name="_도곡2교 교대 수량_암거수량" xfId="3560" xr:uid="{00000000-0005-0000-0000-000061200000}"/>
    <cellStyle name="_도곡2교 교대 수량_암거수량(2)" xfId="3561" xr:uid="{00000000-0005-0000-0000-000062200000}"/>
    <cellStyle name="_도곡2교 교대 수량_암거수량(2)_1련BOX" xfId="3562" xr:uid="{00000000-0005-0000-0000-000063200000}"/>
    <cellStyle name="_도곡2교 교대 수량_암거수량(2)_2련BOX" xfId="3563" xr:uid="{00000000-0005-0000-0000-000064200000}"/>
    <cellStyle name="_도곡2교 교대 수량_암거수량(2)_3.1제1배수통관(시례우안3제)" xfId="16856" xr:uid="{00000000-0005-0000-0000-000065200000}"/>
    <cellStyle name="_도곡2교 교대 수량_암거수량(2)_3.2 제2배수통관" xfId="16857" xr:uid="{00000000-0005-0000-0000-000066200000}"/>
    <cellStyle name="_도곡2교 교대 수량_암거수량(2)_3.3 제3배수통관" xfId="16858" xr:uid="{00000000-0005-0000-0000-000067200000}"/>
    <cellStyle name="_도곡2교 교대 수량_암거수량(2)_3.구조물공(시례우안2제)" xfId="16859" xr:uid="{00000000-0005-0000-0000-000068200000}"/>
    <cellStyle name="_도곡2교 교대 수량_암거수량_1련BOX" xfId="3564" xr:uid="{00000000-0005-0000-0000-000069200000}"/>
    <cellStyle name="_도곡2교 교대 수량_암거수량_2련BOX" xfId="3565" xr:uid="{00000000-0005-0000-0000-00006A200000}"/>
    <cellStyle name="_도곡2교 교대 수량_암거수량_3.1제1배수통관(시례우안3제)" xfId="16860" xr:uid="{00000000-0005-0000-0000-00006B200000}"/>
    <cellStyle name="_도곡2교 교대 수량_암거수량_3.2 제2배수통관" xfId="16861" xr:uid="{00000000-0005-0000-0000-00006C200000}"/>
    <cellStyle name="_도곡2교 교대 수량_암거수량_3.3 제3배수통관" xfId="16862" xr:uid="{00000000-0005-0000-0000-00006D200000}"/>
    <cellStyle name="_도곡2교 교대 수량_암거수량_3.구조물공(시례우안2제)" xfId="16863" xr:uid="{00000000-0005-0000-0000-00006E200000}"/>
    <cellStyle name="_도곡2교 교대 수량_양평리 주민쉼터 옹벽설치공사" xfId="3566" xr:uid="{00000000-0005-0000-0000-00006F200000}"/>
    <cellStyle name="_도곡2교 교대 수량_양평리 주민쉼터 옹벽설치공사_송곡2리 옹벽설치공사" xfId="3567" xr:uid="{00000000-0005-0000-0000-000070200000}"/>
    <cellStyle name="_도곡2교 교대 수량_역내리 본부락 농로 및 배수로 설치공사(1차 변경)" xfId="16864" xr:uid="{00000000-0005-0000-0000-000071200000}"/>
    <cellStyle name="_도곡2교 교대 수량_와야2리 마을안길 토공,포장,배수" xfId="16865" xr:uid="{00000000-0005-0000-0000-000072200000}"/>
    <cellStyle name="_도곡2교 교대 수량_와야2리 마을안길 토공,포장,배수_방량리1반내역서-설계변경" xfId="16866" xr:uid="{00000000-0005-0000-0000-000073200000}"/>
    <cellStyle name="_도곡2교 교대 수량_월운리3반 내역서" xfId="16867" xr:uid="{00000000-0005-0000-0000-000074200000}"/>
    <cellStyle name="_도곡2교 교대 수량_유치2리 난터골 마을안길 포장공사" xfId="16868" xr:uid="{00000000-0005-0000-0000-000075200000}"/>
    <cellStyle name="_도곡2교 교대 수량_자은1리 광탄 농로 및 배수로 설치공사-제1차변경" xfId="16869" xr:uid="{00000000-0005-0000-0000-000076200000}"/>
    <cellStyle name="_도곡2교 교대 수량_천현1리 새마을보 천리길사업" xfId="16870" xr:uid="{00000000-0005-0000-0000-000077200000}"/>
    <cellStyle name="_도곡2교 교대 수량_천현2리 도로포장공사" xfId="16871" xr:uid="{00000000-0005-0000-0000-000078200000}"/>
    <cellStyle name="_도곡2교 교대 수량_철정2리 철정보 도수로 교체공사" xfId="16872" xr:uid="{00000000-0005-0000-0000-000079200000}"/>
    <cellStyle name="_도곡2교 교대 수량_철정2리아호동농로포장-1차변경" xfId="16873" xr:uid="{00000000-0005-0000-0000-00007A200000}"/>
    <cellStyle name="_도곡2교 교대 수량_철정3리 향교골 농로포장" xfId="16874" xr:uid="{00000000-0005-0000-0000-00007B200000}"/>
    <cellStyle name="_도곡2교 교대 수량_철정3리 향교골 농로포장_두촌중학교옆 농로포장공사-제1차변경" xfId="16875" xr:uid="{00000000-0005-0000-0000-00007C200000}"/>
    <cellStyle name="_도곡2교 교대 수량_철정3리 향교골 농로포장_역내리 본부락 농로 및 배수로 설치공사" xfId="16876" xr:uid="{00000000-0005-0000-0000-00007D200000}"/>
    <cellStyle name="_도곡2교 교대 수량_철정3리 향교골 농로포장_역내리 본부락 농로 및 배수로 설치공사(1차 변경)" xfId="16877" xr:uid="{00000000-0005-0000-0000-00007E200000}"/>
    <cellStyle name="_도곡2교 교대 수량_철정3리 향교골 농로포장_원동1리 하촌 회관뒤 석축 설치공사" xfId="16878" xr:uid="{00000000-0005-0000-0000-00007F200000}"/>
    <cellStyle name="_도곡2교 교대 수량_철정3리 향교골 농로포장_원동1리 하촌 회관뒤 석축 설치공사_자은1리 광탄 농로 및 배수로 설치공사-제1차변경" xfId="16879" xr:uid="{00000000-0005-0000-0000-000080200000}"/>
    <cellStyle name="_도곡2교 교대 수량_철정3리 향교골 농로포장_자은1리 광탄 농로 및 배수로 설치공사-제1차변경" xfId="16880" xr:uid="{00000000-0005-0000-0000-000081200000}"/>
    <cellStyle name="_도곡2교 교대 수량_철정3리 향교골 농로포장_천현1리" xfId="16881" xr:uid="{00000000-0005-0000-0000-000082200000}"/>
    <cellStyle name="_도곡2교 교대 수량_철정3리 향교골 농로포장_천현1리_두촌중학교옆 농로포장공사-제1차변경" xfId="16882" xr:uid="{00000000-0005-0000-0000-000083200000}"/>
    <cellStyle name="_도곡2교 교대 수량_철정3리 향교골 농로포장_천현1리_자은1리 광탄 농로 및 배수로 설치공사-제1차변경" xfId="16883" xr:uid="{00000000-0005-0000-0000-000084200000}"/>
    <cellStyle name="_도곡2교 교대 수량_철정3리 향교골 농로포장_천현2리 가리산입구 도수로 설치(현8) - 수정해야함" xfId="16884" xr:uid="{00000000-0005-0000-0000-000085200000}"/>
    <cellStyle name="_도곡2교 교대 수량_철정3리 향교골 농로포장_천현2리 가리산입구 도수로 설치(현8) - 수정해야함_자은1리 광탄 농로 및 배수로 설치공사-제1차변경" xfId="16885" xr:uid="{00000000-0005-0000-0000-000086200000}"/>
    <cellStyle name="_도곡2교 교대 수량_흥호지구배수개선수해복구사업" xfId="1262" xr:uid="{00000000-0005-0000-0000-000087200000}"/>
    <cellStyle name="_도곡2교 교대 수량_흥호지구보완내역(2차)" xfId="1263" xr:uid="{00000000-0005-0000-0000-000088200000}"/>
    <cellStyle name="_도곡2교 교대 수량_흥호지구수산보완(2차)" xfId="1264" xr:uid="{00000000-0005-0000-0000-000089200000}"/>
    <cellStyle name="_도곡2교 교대(종점) 수량" xfId="1265" xr:uid="{00000000-0005-0000-0000-00008A200000}"/>
    <cellStyle name="_도곡2교 교대(종점) 수량_01-자재집계표" xfId="16886" xr:uid="{00000000-0005-0000-0000-00008B200000}"/>
    <cellStyle name="_도곡2교 교대(종점) 수량_01-자재집계표_4.라메르-포장공" xfId="16887" xr:uid="{00000000-0005-0000-0000-00008C200000}"/>
    <cellStyle name="_도곡2교 교대(종점) 수량_01-자재집계표_4.라메르-포장공_4.라메르-포장공" xfId="16888" xr:uid="{00000000-0005-0000-0000-00008D200000}"/>
    <cellStyle name="_도곡2교 교대(종점) 수량_01-자재집계표_5.(1구간)포장공" xfId="16889" xr:uid="{00000000-0005-0000-0000-00008E200000}"/>
    <cellStyle name="_도곡2교 교대(종점) 수량_01-자재집계표_5.(1구간)포장공_4.라메르-포장공" xfId="16890" xr:uid="{00000000-0005-0000-0000-00008F200000}"/>
    <cellStyle name="_도곡2교 교대(종점) 수량_01-자재집계표_5.(1구간)포장공_4.라메르-포장공_4.라메르-포장공" xfId="16891" xr:uid="{00000000-0005-0000-0000-000090200000}"/>
    <cellStyle name="_도곡2교 교대(종점) 수량_03-배수공" xfId="16892" xr:uid="{00000000-0005-0000-0000-000091200000}"/>
    <cellStyle name="_도곡2교 교대(종점) 수량_03-배수공_4.라메르-포장공" xfId="16893" xr:uid="{00000000-0005-0000-0000-000092200000}"/>
    <cellStyle name="_도곡2교 교대(종점) 수량_03-배수공_4.라메르-포장공_4.라메르-포장공" xfId="16894" xr:uid="{00000000-0005-0000-0000-000093200000}"/>
    <cellStyle name="_도곡2교 교대(종점) 수량_03-배수공_5.(1구간)포장공" xfId="16895" xr:uid="{00000000-0005-0000-0000-000094200000}"/>
    <cellStyle name="_도곡2교 교대(종점) 수량_03-배수공_5.(1구간)포장공_4.라메르-포장공" xfId="16896" xr:uid="{00000000-0005-0000-0000-000095200000}"/>
    <cellStyle name="_도곡2교 교대(종점) 수량_03-배수공_5.(1구간)포장공_4.라메르-포장공_4.라메르-포장공" xfId="16897" xr:uid="{00000000-0005-0000-0000-000096200000}"/>
    <cellStyle name="_도곡2교 교대(종점) 수량_1.(2구간)-자재집계표" xfId="16898" xr:uid="{00000000-0005-0000-0000-000097200000}"/>
    <cellStyle name="_도곡2교 교대(종점) 수량_1.(2구간)-자재집계표_4.라메르-포장공" xfId="16899" xr:uid="{00000000-0005-0000-0000-000098200000}"/>
    <cellStyle name="_도곡2교 교대(종점) 수량_1.(2구간)-자재집계표_4.라메르-포장공_4.라메르-포장공" xfId="16900" xr:uid="{00000000-0005-0000-0000-000099200000}"/>
    <cellStyle name="_도곡2교 교대(종점) 수량_1.(2구간)-자재집계표_5.(1구간)포장공" xfId="16901" xr:uid="{00000000-0005-0000-0000-00009A200000}"/>
    <cellStyle name="_도곡2교 교대(종점) 수량_1.(2구간)-자재집계표_5.(1구간)포장공_4.라메르-포장공" xfId="16902" xr:uid="{00000000-0005-0000-0000-00009B200000}"/>
    <cellStyle name="_도곡2교 교대(종점) 수량_1.(2구간)-자재집계표_5.(1구간)포장공_4.라메르-포장공_4.라메르-포장공" xfId="16903" xr:uid="{00000000-0005-0000-0000-00009C200000}"/>
    <cellStyle name="_도곡2교 교대(종점) 수량_11.관급자재" xfId="1266" xr:uid="{00000000-0005-0000-0000-00009D200000}"/>
    <cellStyle name="_도곡2교 교대(종점) 수량_11.사급자재" xfId="1267" xr:uid="{00000000-0005-0000-0000-00009E200000}"/>
    <cellStyle name="_도곡2교 교대(종점) 수량_12-1.배수장" xfId="1268" xr:uid="{00000000-0005-0000-0000-00009F200000}"/>
    <cellStyle name="_도곡2교 교대(종점) 수량_12-1.배수장_12-1배수장 수산" xfId="1269" xr:uid="{00000000-0005-0000-0000-0000A0200000}"/>
    <cellStyle name="_도곡2교 교대(종점) 수량_12-2배수로" xfId="1270" xr:uid="{00000000-0005-0000-0000-0000A1200000}"/>
    <cellStyle name="_도곡2교 교대(종점) 수량_12-2평야부" xfId="1271" xr:uid="{00000000-0005-0000-0000-0000A2200000}"/>
    <cellStyle name="_도곡2교 교대(종점) 수량_2.토공" xfId="1272" xr:uid="{00000000-0005-0000-0000-0000A3200000}"/>
    <cellStyle name="_도곡2교 교대(종점) 수량_3.(1구간)-구조물공(암거 1.5x1.0)" xfId="16904" xr:uid="{00000000-0005-0000-0000-0000A4200000}"/>
    <cellStyle name="_도곡2교 교대(종점) 수량_3.(1구간)-구조물공(암거 1.5x1.0)_4.라메르-포장공" xfId="16905" xr:uid="{00000000-0005-0000-0000-0000A5200000}"/>
    <cellStyle name="_도곡2교 교대(종점) 수량_3.(1구간)-구조물공(암거 1.5x1.0)_4.라메르-포장공_4.라메르-포장공" xfId="16906" xr:uid="{00000000-0005-0000-0000-0000A6200000}"/>
    <cellStyle name="_도곡2교 교대(종점) 수량_3.(1구간)-구조물공(암거 1.5x1.0)_5.(1구간)포장공" xfId="16907" xr:uid="{00000000-0005-0000-0000-0000A7200000}"/>
    <cellStyle name="_도곡2교 교대(종점) 수량_3.(1구간)-구조물공(암거 1.5x1.0)_5.(1구간)포장공_4.라메르-포장공" xfId="16908" xr:uid="{00000000-0005-0000-0000-0000A8200000}"/>
    <cellStyle name="_도곡2교 교대(종점) 수량_3.(1구간)-구조물공(암거 1.5x1.0)_5.(1구간)포장공_4.라메르-포장공_4.라메르-포장공" xfId="16909" xr:uid="{00000000-0005-0000-0000-0000A9200000}"/>
    <cellStyle name="_도곡2교 교대(종점) 수량_3.(2구간)포장공" xfId="16910" xr:uid="{00000000-0005-0000-0000-0000AA200000}"/>
    <cellStyle name="_도곡2교 교대(종점) 수량_3.(2구간)포장공_4.라메르-포장공" xfId="16911" xr:uid="{00000000-0005-0000-0000-0000AB200000}"/>
    <cellStyle name="_도곡2교 교대(종점) 수량_3.(2구간)포장공_4.라메르-포장공_4.라메르-포장공" xfId="16912" xr:uid="{00000000-0005-0000-0000-0000AC200000}"/>
    <cellStyle name="_도곡2교 교대(종점) 수량_3.(2구간)포장공_5.(1구간)포장공" xfId="16913" xr:uid="{00000000-0005-0000-0000-0000AD200000}"/>
    <cellStyle name="_도곡2교 교대(종점) 수량_3.(2구간)포장공_5.(1구간)포장공_4.라메르-포장공" xfId="16914" xr:uid="{00000000-0005-0000-0000-0000AE200000}"/>
    <cellStyle name="_도곡2교 교대(종점) 수량_3.(2구간)포장공_5.(1구간)포장공_4.라메르-포장공_4.라메르-포장공" xfId="16915" xr:uid="{00000000-0005-0000-0000-0000AF200000}"/>
    <cellStyle name="_도곡2교 교대(종점) 수량_3.1제1배수통관(시례우안3제)" xfId="16916" xr:uid="{00000000-0005-0000-0000-0000B0200000}"/>
    <cellStyle name="_도곡2교 교대(종점) 수량_3.2 제2배수통관" xfId="16917" xr:uid="{00000000-0005-0000-0000-0000B1200000}"/>
    <cellStyle name="_도곡2교 교대(종점) 수량_3.3 제3배수통관" xfId="16918" xr:uid="{00000000-0005-0000-0000-0000B2200000}"/>
    <cellStyle name="_도곡2교 교대(종점) 수량_3.구조물공(시례우안2제)" xfId="16919" xr:uid="{00000000-0005-0000-0000-0000B3200000}"/>
    <cellStyle name="_도곡2교 교대(종점) 수량_3.호안공" xfId="1273" xr:uid="{00000000-0005-0000-0000-0000B4200000}"/>
    <cellStyle name="_도곡2교 교대(종점) 수량_4.라메르-포장공" xfId="16920" xr:uid="{00000000-0005-0000-0000-0000B5200000}"/>
    <cellStyle name="_도곡2교 교대(종점) 수량_4.라메르-포장공_4.라메르-포장공" xfId="16921" xr:uid="{00000000-0005-0000-0000-0000B6200000}"/>
    <cellStyle name="_도곡2교 교대(종점) 수량_Sheet3" xfId="1274" xr:uid="{00000000-0005-0000-0000-0000B7200000}"/>
    <cellStyle name="_도곡2교 교대(종점) 수량_Sheet3_11.관급자재" xfId="1275" xr:uid="{00000000-0005-0000-0000-0000B8200000}"/>
    <cellStyle name="_도곡2교 교대(종점) 수량_Sheet3_11.사급자재" xfId="1276" xr:uid="{00000000-0005-0000-0000-0000B9200000}"/>
    <cellStyle name="_도곡2교 교대(종점) 수량_Sheet3_12-1.배수장" xfId="1277" xr:uid="{00000000-0005-0000-0000-0000BA200000}"/>
    <cellStyle name="_도곡2교 교대(종점) 수량_Sheet3_12-1.배수장_12-1배수장 수산" xfId="1278" xr:uid="{00000000-0005-0000-0000-0000BB200000}"/>
    <cellStyle name="_도곡2교 교대(종점) 수량_Sheet3_12-2배수로" xfId="1279" xr:uid="{00000000-0005-0000-0000-0000BC200000}"/>
    <cellStyle name="_도곡2교 교대(종점) 수량_Sheet3_12-2평야부" xfId="1280" xr:uid="{00000000-0005-0000-0000-0000BD200000}"/>
    <cellStyle name="_도곡2교 교대(종점) 수량_Sheet3_2.토공" xfId="1281" xr:uid="{00000000-0005-0000-0000-0000BE200000}"/>
    <cellStyle name="_도곡2교 교대(종점) 수량_Sheet3_3.호안공" xfId="1282" xr:uid="{00000000-0005-0000-0000-0000BF200000}"/>
    <cellStyle name="_도곡2교 교대(종점) 수량_Sheet3_노천2지구2-1공구" xfId="1283" xr:uid="{00000000-0005-0000-0000-0000C0200000}"/>
    <cellStyle name="_도곡2교 교대(종점) 수량_Sheet3_노천2지구2-1공구_11.관급자재" xfId="1284" xr:uid="{00000000-0005-0000-0000-0000C1200000}"/>
    <cellStyle name="_도곡2교 교대(종점) 수량_Sheet3_노천2지구2-1공구_11.사급자재" xfId="1285" xr:uid="{00000000-0005-0000-0000-0000C2200000}"/>
    <cellStyle name="_도곡2교 교대(종점) 수량_Sheet3_노천2지구2-1공구_12-1.배수장" xfId="1286" xr:uid="{00000000-0005-0000-0000-0000C3200000}"/>
    <cellStyle name="_도곡2교 교대(종점) 수량_Sheet3_노천2지구2-1공구_12-1.배수장_12-1배수장 수산" xfId="1287" xr:uid="{00000000-0005-0000-0000-0000C4200000}"/>
    <cellStyle name="_도곡2교 교대(종점) 수량_Sheet3_노천2지구2-1공구_12-2배수로" xfId="1288" xr:uid="{00000000-0005-0000-0000-0000C5200000}"/>
    <cellStyle name="_도곡2교 교대(종점) 수량_Sheet3_노천2지구2-1공구_12-2평야부" xfId="1289" xr:uid="{00000000-0005-0000-0000-0000C6200000}"/>
    <cellStyle name="_도곡2교 교대(종점) 수량_Sheet3_노천2지구2-1공구_2.토공" xfId="1290" xr:uid="{00000000-0005-0000-0000-0000C7200000}"/>
    <cellStyle name="_도곡2교 교대(종점) 수량_Sheet3_노천2지구2-1공구_3.호안공" xfId="1291" xr:uid="{00000000-0005-0000-0000-0000C8200000}"/>
    <cellStyle name="_도곡2교 교대(종점) 수량_Sheet3_노천2지구2-1공구_배수로 수산" xfId="1292" xr:uid="{00000000-0005-0000-0000-0000C9200000}"/>
    <cellStyle name="_도곡2교 교대(종점) 수량_Sheet3_노천2지구2-1공구_배수장 수산" xfId="1293" xr:uid="{00000000-0005-0000-0000-0000CA200000}"/>
    <cellStyle name="_도곡2교 교대(종점) 수량_Sheet3_노천2지구2-1공구_배수장(총)" xfId="1294" xr:uid="{00000000-0005-0000-0000-0000CB200000}"/>
    <cellStyle name="_도곡2교 교대(종점) 수량_Sheet3_노천2지구2-1공구_흥호지구배수개선수해복구사업" xfId="1295" xr:uid="{00000000-0005-0000-0000-0000CC200000}"/>
    <cellStyle name="_도곡2교 교대(종점) 수량_Sheet3_노천2지구2-1공구_흥호지구보완내역(2차)" xfId="1296" xr:uid="{00000000-0005-0000-0000-0000CD200000}"/>
    <cellStyle name="_도곡2교 교대(종점) 수량_Sheet3_노천2지구2-1공구_흥호지구수산보완(2차)" xfId="1297" xr:uid="{00000000-0005-0000-0000-0000CE200000}"/>
    <cellStyle name="_도곡2교 교대(종점) 수량_Sheet3_배수로 수산" xfId="1298" xr:uid="{00000000-0005-0000-0000-0000CF200000}"/>
    <cellStyle name="_도곡2교 교대(종점) 수량_Sheet3_배수장 수산" xfId="1299" xr:uid="{00000000-0005-0000-0000-0000D0200000}"/>
    <cellStyle name="_도곡2교 교대(종점) 수량_Sheet3_배수장(총)" xfId="1300" xr:uid="{00000000-0005-0000-0000-0000D1200000}"/>
    <cellStyle name="_도곡2교 교대(종점) 수량_Sheet3_흥호지구배수개선수해복구사업" xfId="1301" xr:uid="{00000000-0005-0000-0000-0000D2200000}"/>
    <cellStyle name="_도곡2교 교대(종점) 수량_Sheet3_흥호지구보완내역(2차)" xfId="1302" xr:uid="{00000000-0005-0000-0000-0000D3200000}"/>
    <cellStyle name="_도곡2교 교대(종점) 수량_Sheet3_흥호지구수산보완(2차)" xfId="1303" xr:uid="{00000000-0005-0000-0000-0000D4200000}"/>
    <cellStyle name="_도곡2교 교대(종점) 수량_구조물깨기(남일보은2-1공구) " xfId="16922" xr:uid="{00000000-0005-0000-0000-0000D5200000}"/>
    <cellStyle name="_도곡2교 교대(종점) 수량_노천2지구1공구" xfId="1304" xr:uid="{00000000-0005-0000-0000-0000D6200000}"/>
    <cellStyle name="_도곡2교 교대(종점) 수량_노천2지구1공구_11.관급자재" xfId="1305" xr:uid="{00000000-0005-0000-0000-0000D7200000}"/>
    <cellStyle name="_도곡2교 교대(종점) 수량_노천2지구1공구_11.사급자재" xfId="1306" xr:uid="{00000000-0005-0000-0000-0000D8200000}"/>
    <cellStyle name="_도곡2교 교대(종점) 수량_노천2지구1공구_12-1.배수장" xfId="1307" xr:uid="{00000000-0005-0000-0000-0000D9200000}"/>
    <cellStyle name="_도곡2교 교대(종점) 수량_노천2지구1공구_12-1.배수장_12-1배수장 수산" xfId="1308" xr:uid="{00000000-0005-0000-0000-0000DA200000}"/>
    <cellStyle name="_도곡2교 교대(종점) 수량_노천2지구1공구_12-2배수로" xfId="1309" xr:uid="{00000000-0005-0000-0000-0000DB200000}"/>
    <cellStyle name="_도곡2교 교대(종점) 수량_노천2지구1공구_12-2평야부" xfId="1310" xr:uid="{00000000-0005-0000-0000-0000DC200000}"/>
    <cellStyle name="_도곡2교 교대(종점) 수량_노천2지구1공구_2.토공" xfId="1311" xr:uid="{00000000-0005-0000-0000-0000DD200000}"/>
    <cellStyle name="_도곡2교 교대(종점) 수량_노천2지구1공구_3.호안공" xfId="1312" xr:uid="{00000000-0005-0000-0000-0000DE200000}"/>
    <cellStyle name="_도곡2교 교대(종점) 수량_노천2지구1공구_노천2지구2-1공구" xfId="1313" xr:uid="{00000000-0005-0000-0000-0000DF200000}"/>
    <cellStyle name="_도곡2교 교대(종점) 수량_노천2지구1공구_노천2지구2-1공구_11.관급자재" xfId="1314" xr:uid="{00000000-0005-0000-0000-0000E0200000}"/>
    <cellStyle name="_도곡2교 교대(종점) 수량_노천2지구1공구_노천2지구2-1공구_11.사급자재" xfId="1315" xr:uid="{00000000-0005-0000-0000-0000E1200000}"/>
    <cellStyle name="_도곡2교 교대(종점) 수량_노천2지구1공구_노천2지구2-1공구_12-1.배수장" xfId="1316" xr:uid="{00000000-0005-0000-0000-0000E2200000}"/>
    <cellStyle name="_도곡2교 교대(종점) 수량_노천2지구1공구_노천2지구2-1공구_12-1.배수장_12-1배수장 수산" xfId="1317" xr:uid="{00000000-0005-0000-0000-0000E3200000}"/>
    <cellStyle name="_도곡2교 교대(종점) 수량_노천2지구1공구_노천2지구2-1공구_12-2배수로" xfId="1318" xr:uid="{00000000-0005-0000-0000-0000E4200000}"/>
    <cellStyle name="_도곡2교 교대(종점) 수량_노천2지구1공구_노천2지구2-1공구_12-2평야부" xfId="1319" xr:uid="{00000000-0005-0000-0000-0000E5200000}"/>
    <cellStyle name="_도곡2교 교대(종점) 수량_노천2지구1공구_노천2지구2-1공구_2.토공" xfId="1320" xr:uid="{00000000-0005-0000-0000-0000E6200000}"/>
    <cellStyle name="_도곡2교 교대(종점) 수량_노천2지구1공구_노천2지구2-1공구_3.호안공" xfId="1321" xr:uid="{00000000-0005-0000-0000-0000E7200000}"/>
    <cellStyle name="_도곡2교 교대(종점) 수량_노천2지구1공구_노천2지구2-1공구_배수로 수산" xfId="1322" xr:uid="{00000000-0005-0000-0000-0000E8200000}"/>
    <cellStyle name="_도곡2교 교대(종점) 수량_노천2지구1공구_노천2지구2-1공구_배수장 수산" xfId="1323" xr:uid="{00000000-0005-0000-0000-0000E9200000}"/>
    <cellStyle name="_도곡2교 교대(종점) 수량_노천2지구1공구_노천2지구2-1공구_배수장(총)" xfId="1324" xr:uid="{00000000-0005-0000-0000-0000EA200000}"/>
    <cellStyle name="_도곡2교 교대(종점) 수량_노천2지구1공구_노천2지구2-1공구_흥호지구배수개선수해복구사업" xfId="1325" xr:uid="{00000000-0005-0000-0000-0000EB200000}"/>
    <cellStyle name="_도곡2교 교대(종점) 수량_노천2지구1공구_노천2지구2-1공구_흥호지구보완내역(2차)" xfId="1326" xr:uid="{00000000-0005-0000-0000-0000EC200000}"/>
    <cellStyle name="_도곡2교 교대(종점) 수량_노천2지구1공구_노천2지구2-1공구_흥호지구수산보완(2차)" xfId="1327" xr:uid="{00000000-0005-0000-0000-0000ED200000}"/>
    <cellStyle name="_도곡2교 교대(종점) 수량_노천2지구1공구_배수로 수산" xfId="1328" xr:uid="{00000000-0005-0000-0000-0000EE200000}"/>
    <cellStyle name="_도곡2교 교대(종점) 수량_노천2지구1공구_배수장 수산" xfId="1329" xr:uid="{00000000-0005-0000-0000-0000EF200000}"/>
    <cellStyle name="_도곡2교 교대(종점) 수량_노천2지구1공구_배수장(총)" xfId="1330" xr:uid="{00000000-0005-0000-0000-0000F0200000}"/>
    <cellStyle name="_도곡2교 교대(종점) 수량_노천2지구1공구_흥호지구배수개선수해복구사업" xfId="1331" xr:uid="{00000000-0005-0000-0000-0000F1200000}"/>
    <cellStyle name="_도곡2교 교대(종점) 수량_노천2지구1공구_흥호지구보완내역(2차)" xfId="1332" xr:uid="{00000000-0005-0000-0000-0000F2200000}"/>
    <cellStyle name="_도곡2교 교대(종점) 수량_노천2지구1공구_흥호지구수산보완(2차)" xfId="1333" xr:uid="{00000000-0005-0000-0000-0000F3200000}"/>
    <cellStyle name="_도곡2교 교대(종점) 수량_노천2지구2-1공구" xfId="1334" xr:uid="{00000000-0005-0000-0000-0000F4200000}"/>
    <cellStyle name="_도곡2교 교대(종점) 수량_노천2지구2-1공구_1" xfId="1335" xr:uid="{00000000-0005-0000-0000-0000F5200000}"/>
    <cellStyle name="_도곡2교 교대(종점) 수량_노천2지구2-1공구_1_11.관급자재" xfId="1336" xr:uid="{00000000-0005-0000-0000-0000F6200000}"/>
    <cellStyle name="_도곡2교 교대(종점) 수량_노천2지구2-1공구_1_11.사급자재" xfId="1337" xr:uid="{00000000-0005-0000-0000-0000F7200000}"/>
    <cellStyle name="_도곡2교 교대(종점) 수량_노천2지구2-1공구_1_12-1.배수장" xfId="1338" xr:uid="{00000000-0005-0000-0000-0000F8200000}"/>
    <cellStyle name="_도곡2교 교대(종점) 수량_노천2지구2-1공구_1_12-1.배수장_12-1배수장 수산" xfId="1339" xr:uid="{00000000-0005-0000-0000-0000F9200000}"/>
    <cellStyle name="_도곡2교 교대(종점) 수량_노천2지구2-1공구_1_12-2배수로" xfId="1340" xr:uid="{00000000-0005-0000-0000-0000FA200000}"/>
    <cellStyle name="_도곡2교 교대(종점) 수량_노천2지구2-1공구_1_12-2평야부" xfId="1341" xr:uid="{00000000-0005-0000-0000-0000FB200000}"/>
    <cellStyle name="_도곡2교 교대(종점) 수량_노천2지구2-1공구_1_2.토공" xfId="1342" xr:uid="{00000000-0005-0000-0000-0000FC200000}"/>
    <cellStyle name="_도곡2교 교대(종점) 수량_노천2지구2-1공구_1_3.호안공" xfId="1343" xr:uid="{00000000-0005-0000-0000-0000FD200000}"/>
    <cellStyle name="_도곡2교 교대(종점) 수량_노천2지구2-1공구_1_배수로 수산" xfId="1344" xr:uid="{00000000-0005-0000-0000-0000FE200000}"/>
    <cellStyle name="_도곡2교 교대(종점) 수량_노천2지구2-1공구_1_배수장 수산" xfId="1345" xr:uid="{00000000-0005-0000-0000-0000FF200000}"/>
    <cellStyle name="_도곡2교 교대(종점) 수량_노천2지구2-1공구_1_배수장(총)" xfId="1346" xr:uid="{00000000-0005-0000-0000-000000210000}"/>
    <cellStyle name="_도곡2교 교대(종점) 수량_노천2지구2-1공구_1_흥호지구배수개선수해복구사업" xfId="1347" xr:uid="{00000000-0005-0000-0000-000001210000}"/>
    <cellStyle name="_도곡2교 교대(종점) 수량_노천2지구2-1공구_1_흥호지구보완내역(2차)" xfId="1348" xr:uid="{00000000-0005-0000-0000-000002210000}"/>
    <cellStyle name="_도곡2교 교대(종점) 수량_노천2지구2-1공구_1_흥호지구수산보완(2차)" xfId="1349" xr:uid="{00000000-0005-0000-0000-000003210000}"/>
    <cellStyle name="_도곡2교 교대(종점) 수량_노천2지구2-1공구_11.관급자재" xfId="1350" xr:uid="{00000000-0005-0000-0000-000004210000}"/>
    <cellStyle name="_도곡2교 교대(종점) 수량_노천2지구2-1공구_11.사급자재" xfId="1351" xr:uid="{00000000-0005-0000-0000-000005210000}"/>
    <cellStyle name="_도곡2교 교대(종점) 수량_노천2지구2-1공구_12-1.배수장" xfId="1352" xr:uid="{00000000-0005-0000-0000-000006210000}"/>
    <cellStyle name="_도곡2교 교대(종점) 수량_노천2지구2-1공구_12-1.배수장_12-1배수장 수산" xfId="1353" xr:uid="{00000000-0005-0000-0000-000007210000}"/>
    <cellStyle name="_도곡2교 교대(종점) 수량_노천2지구2-1공구_12-2배수로" xfId="1354" xr:uid="{00000000-0005-0000-0000-000008210000}"/>
    <cellStyle name="_도곡2교 교대(종점) 수량_노천2지구2-1공구_12-2평야부" xfId="1355" xr:uid="{00000000-0005-0000-0000-000009210000}"/>
    <cellStyle name="_도곡2교 교대(종점) 수량_노천2지구2-1공구_2.토공" xfId="1356" xr:uid="{00000000-0005-0000-0000-00000A210000}"/>
    <cellStyle name="_도곡2교 교대(종점) 수량_노천2지구2-1공구_3.호안공" xfId="1357" xr:uid="{00000000-0005-0000-0000-00000B210000}"/>
    <cellStyle name="_도곡2교 교대(종점) 수량_노천2지구2-1공구_노천2지구2-1공구" xfId="1358" xr:uid="{00000000-0005-0000-0000-00000C210000}"/>
    <cellStyle name="_도곡2교 교대(종점) 수량_노천2지구2-1공구_노천2지구2-1공구_11.관급자재" xfId="1359" xr:uid="{00000000-0005-0000-0000-00000D210000}"/>
    <cellStyle name="_도곡2교 교대(종점) 수량_노천2지구2-1공구_노천2지구2-1공구_11.사급자재" xfId="1360" xr:uid="{00000000-0005-0000-0000-00000E210000}"/>
    <cellStyle name="_도곡2교 교대(종점) 수량_노천2지구2-1공구_노천2지구2-1공구_12-1.배수장" xfId="1361" xr:uid="{00000000-0005-0000-0000-00000F210000}"/>
    <cellStyle name="_도곡2교 교대(종점) 수량_노천2지구2-1공구_노천2지구2-1공구_12-1.배수장_12-1배수장 수산" xfId="1362" xr:uid="{00000000-0005-0000-0000-000010210000}"/>
    <cellStyle name="_도곡2교 교대(종점) 수량_노천2지구2-1공구_노천2지구2-1공구_12-2배수로" xfId="1363" xr:uid="{00000000-0005-0000-0000-000011210000}"/>
    <cellStyle name="_도곡2교 교대(종점) 수량_노천2지구2-1공구_노천2지구2-1공구_12-2평야부" xfId="1364" xr:uid="{00000000-0005-0000-0000-000012210000}"/>
    <cellStyle name="_도곡2교 교대(종점) 수량_노천2지구2-1공구_노천2지구2-1공구_2.토공" xfId="1365" xr:uid="{00000000-0005-0000-0000-000013210000}"/>
    <cellStyle name="_도곡2교 교대(종점) 수량_노천2지구2-1공구_노천2지구2-1공구_3.호안공" xfId="1366" xr:uid="{00000000-0005-0000-0000-000014210000}"/>
    <cellStyle name="_도곡2교 교대(종점) 수량_노천2지구2-1공구_노천2지구2-1공구_배수로 수산" xfId="1367" xr:uid="{00000000-0005-0000-0000-000015210000}"/>
    <cellStyle name="_도곡2교 교대(종점) 수량_노천2지구2-1공구_노천2지구2-1공구_배수장 수산" xfId="1368" xr:uid="{00000000-0005-0000-0000-000016210000}"/>
    <cellStyle name="_도곡2교 교대(종점) 수량_노천2지구2-1공구_노천2지구2-1공구_배수장(총)" xfId="1369" xr:uid="{00000000-0005-0000-0000-000017210000}"/>
    <cellStyle name="_도곡2교 교대(종점) 수량_노천2지구2-1공구_노천2지구2-1공구_흥호지구배수개선수해복구사업" xfId="1370" xr:uid="{00000000-0005-0000-0000-000018210000}"/>
    <cellStyle name="_도곡2교 교대(종점) 수량_노천2지구2-1공구_노천2지구2-1공구_흥호지구보완내역(2차)" xfId="1371" xr:uid="{00000000-0005-0000-0000-000019210000}"/>
    <cellStyle name="_도곡2교 교대(종점) 수량_노천2지구2-1공구_노천2지구2-1공구_흥호지구수산보완(2차)" xfId="1372" xr:uid="{00000000-0005-0000-0000-00001A210000}"/>
    <cellStyle name="_도곡2교 교대(종점) 수량_노천2지구2-1공구_배수로 수산" xfId="1373" xr:uid="{00000000-0005-0000-0000-00001B210000}"/>
    <cellStyle name="_도곡2교 교대(종점) 수량_노천2지구2-1공구_배수장 수산" xfId="1374" xr:uid="{00000000-0005-0000-0000-00001C210000}"/>
    <cellStyle name="_도곡2교 교대(종점) 수량_노천2지구2-1공구_배수장(총)" xfId="1375" xr:uid="{00000000-0005-0000-0000-00001D210000}"/>
    <cellStyle name="_도곡2교 교대(종점) 수량_노천2지구2-1공구_흥호지구배수개선수해복구사업" xfId="1376" xr:uid="{00000000-0005-0000-0000-00001E210000}"/>
    <cellStyle name="_도곡2교 교대(종점) 수량_노천2지구2-1공구_흥호지구보완내역(2차)" xfId="1377" xr:uid="{00000000-0005-0000-0000-00001F210000}"/>
    <cellStyle name="_도곡2교 교대(종점) 수량_노천2지구2-1공구_흥호지구수산보완(2차)" xfId="1378" xr:uid="{00000000-0005-0000-0000-000020210000}"/>
    <cellStyle name="_도곡2교 교대(종점) 수량_노천2지구3-1(KEY)" xfId="1379" xr:uid="{00000000-0005-0000-0000-000021210000}"/>
    <cellStyle name="_도곡2교 교대(종점) 수량_노천2지구3-1(KEY)_11.관급자재" xfId="1380" xr:uid="{00000000-0005-0000-0000-000022210000}"/>
    <cellStyle name="_도곡2교 교대(종점) 수량_노천2지구3-1(KEY)_11.사급자재" xfId="1381" xr:uid="{00000000-0005-0000-0000-000023210000}"/>
    <cellStyle name="_도곡2교 교대(종점) 수량_노천2지구3-1(KEY)_12-1.배수장" xfId="1382" xr:uid="{00000000-0005-0000-0000-000024210000}"/>
    <cellStyle name="_도곡2교 교대(종점) 수량_노천2지구3-1(KEY)_12-1.배수장_12-1배수장 수산" xfId="1383" xr:uid="{00000000-0005-0000-0000-000025210000}"/>
    <cellStyle name="_도곡2교 교대(종점) 수량_노천2지구3-1(KEY)_12-2배수로" xfId="1384" xr:uid="{00000000-0005-0000-0000-000026210000}"/>
    <cellStyle name="_도곡2교 교대(종점) 수량_노천2지구3-1(KEY)_12-2평야부" xfId="1385" xr:uid="{00000000-0005-0000-0000-000027210000}"/>
    <cellStyle name="_도곡2교 교대(종점) 수량_노천2지구3-1(KEY)_2.토공" xfId="1386" xr:uid="{00000000-0005-0000-0000-000028210000}"/>
    <cellStyle name="_도곡2교 교대(종점) 수량_노천2지구3-1(KEY)_3.호안공" xfId="1387" xr:uid="{00000000-0005-0000-0000-000029210000}"/>
    <cellStyle name="_도곡2교 교대(종점) 수량_노천2지구3-1(KEY)_배수로 수산" xfId="1388" xr:uid="{00000000-0005-0000-0000-00002A210000}"/>
    <cellStyle name="_도곡2교 교대(종점) 수량_노천2지구3-1(KEY)_배수장 수산" xfId="1389" xr:uid="{00000000-0005-0000-0000-00002B210000}"/>
    <cellStyle name="_도곡2교 교대(종점) 수량_노천2지구3-1(KEY)_배수장(총)" xfId="1390" xr:uid="{00000000-0005-0000-0000-00002C210000}"/>
    <cellStyle name="_도곡2교 교대(종점) 수량_노천2지구3-1(KEY)_흥호지구배수개선수해복구사업" xfId="1391" xr:uid="{00000000-0005-0000-0000-00002D210000}"/>
    <cellStyle name="_도곡2교 교대(종점) 수량_노천2지구3-1(KEY)_흥호지구보완내역(2차)" xfId="1392" xr:uid="{00000000-0005-0000-0000-00002E210000}"/>
    <cellStyle name="_도곡2교 교대(종점) 수량_노천2지구3-1(KEY)_흥호지구수산보완(2차)" xfId="1393" xr:uid="{00000000-0005-0000-0000-00002F210000}"/>
    <cellStyle name="_도곡2교 교대(종점) 수량_다리골 수해수량" xfId="16923" xr:uid="{00000000-0005-0000-0000-000030210000}"/>
    <cellStyle name="_도곡2교 교대(종점) 수량_다리골 수해수량_수량산출서1" xfId="16924" xr:uid="{00000000-0005-0000-0000-000031210000}"/>
    <cellStyle name="_도곡2교 교대(종점) 수량_동면 덕치리 새터말 도수로 설치공사" xfId="16925" xr:uid="{00000000-0005-0000-0000-000032210000}"/>
    <cellStyle name="_도곡2교 교대(종점) 수량_동면 성수리 깃골 도수로 설치공사" xfId="16926" xr:uid="{00000000-0005-0000-0000-000033210000}"/>
    <cellStyle name="_도곡2교 교대(종점) 수량_동면 성수리 성전 도수로 설치공사" xfId="16927" xr:uid="{00000000-0005-0000-0000-000034210000}"/>
    <cellStyle name="_도곡2교 교대(종점) 수량_동면 속초1 새보 도수로 설치공사" xfId="16928" xr:uid="{00000000-0005-0000-0000-000035210000}"/>
    <cellStyle name="_도곡2교 교대(종점) 수량_동면 속초1리 원개울 배수로 설치공사" xfId="16929" xr:uid="{00000000-0005-0000-0000-000036210000}"/>
    <cellStyle name="_도곡2교 교대(종점) 수량_두촌중학교옆 농로포장공사-제1차변경" xfId="16930" xr:uid="{00000000-0005-0000-0000-000037210000}"/>
    <cellStyle name="_도곡2교 교대(종점) 수량_방어_일산_주전동 일원 보안등 설치공사" xfId="16931" xr:uid="{00000000-0005-0000-0000-000038210000}"/>
    <cellStyle name="_도곡2교 교대(종점) 수량_방어_일산_주전동 일원 보안등 설치공사_신호등 수량설계" xfId="16932" xr:uid="{00000000-0005-0000-0000-000039210000}"/>
    <cellStyle name="_도곡2교 교대(종점) 수량_배수로 수산" xfId="1394" xr:uid="{00000000-0005-0000-0000-00003A210000}"/>
    <cellStyle name="_도곡2교 교대(종점) 수량_배수장 수산" xfId="1395" xr:uid="{00000000-0005-0000-0000-00003B210000}"/>
    <cellStyle name="_도곡2교 교대(종점) 수량_배수장(총)" xfId="1396" xr:uid="{00000000-0005-0000-0000-00003C210000}"/>
    <cellStyle name="_도곡2교 교대(종점) 수량_소사리 농로포장공사" xfId="3568" xr:uid="{00000000-0005-0000-0000-00003D210000}"/>
    <cellStyle name="_도곡2교 교대(종점) 수량_소사리 농로포장공사_송곡2리 옹벽설치공사" xfId="3569" xr:uid="{00000000-0005-0000-0000-00003E210000}"/>
    <cellStyle name="_도곡2교 교대(종점) 수량_수량산출서(서리다리)" xfId="16933" xr:uid="{00000000-0005-0000-0000-00003F210000}"/>
    <cellStyle name="_도곡2교 교대(종점) 수량_시동3리경로당앞마을안길포장공사(흄관시공분)" xfId="16934" xr:uid="{00000000-0005-0000-0000-000040210000}"/>
    <cellStyle name="_도곡2교 교대(종점) 수량_신호등 수량설계" xfId="16935" xr:uid="{00000000-0005-0000-0000-000041210000}"/>
    <cellStyle name="_도곡2교 교대(종점) 수량_암거수량" xfId="3570" xr:uid="{00000000-0005-0000-0000-000042210000}"/>
    <cellStyle name="_도곡2교 교대(종점) 수량_암거수량(2)" xfId="3571" xr:uid="{00000000-0005-0000-0000-000043210000}"/>
    <cellStyle name="_도곡2교 교대(종점) 수량_암거수량(2)_1련BOX" xfId="3572" xr:uid="{00000000-0005-0000-0000-000044210000}"/>
    <cellStyle name="_도곡2교 교대(종점) 수량_암거수량(2)_2련BOX" xfId="3573" xr:uid="{00000000-0005-0000-0000-000045210000}"/>
    <cellStyle name="_도곡2교 교대(종점) 수량_암거수량(2)_3.1제1배수통관(시례우안3제)" xfId="16936" xr:uid="{00000000-0005-0000-0000-000046210000}"/>
    <cellStyle name="_도곡2교 교대(종점) 수량_암거수량(2)_3.2 제2배수통관" xfId="16937" xr:uid="{00000000-0005-0000-0000-000047210000}"/>
    <cellStyle name="_도곡2교 교대(종점) 수량_암거수량(2)_3.3 제3배수통관" xfId="16938" xr:uid="{00000000-0005-0000-0000-000048210000}"/>
    <cellStyle name="_도곡2교 교대(종점) 수량_암거수량(2)_3.구조물공(시례우안2제)" xfId="16939" xr:uid="{00000000-0005-0000-0000-000049210000}"/>
    <cellStyle name="_도곡2교 교대(종점) 수량_암거수량_1련BOX" xfId="3574" xr:uid="{00000000-0005-0000-0000-00004A210000}"/>
    <cellStyle name="_도곡2교 교대(종점) 수량_암거수량_2련BOX" xfId="3575" xr:uid="{00000000-0005-0000-0000-00004B210000}"/>
    <cellStyle name="_도곡2교 교대(종점) 수량_암거수량_3.1제1배수통관(시례우안3제)" xfId="16940" xr:uid="{00000000-0005-0000-0000-00004C210000}"/>
    <cellStyle name="_도곡2교 교대(종점) 수량_암거수량_3.2 제2배수통관" xfId="16941" xr:uid="{00000000-0005-0000-0000-00004D210000}"/>
    <cellStyle name="_도곡2교 교대(종점) 수량_암거수량_3.3 제3배수통관" xfId="16942" xr:uid="{00000000-0005-0000-0000-00004E210000}"/>
    <cellStyle name="_도곡2교 교대(종점) 수량_암거수량_3.구조물공(시례우안2제)" xfId="16943" xr:uid="{00000000-0005-0000-0000-00004F210000}"/>
    <cellStyle name="_도곡2교 교대(종점) 수량_양평리 주민쉼터 옹벽설치공사" xfId="3576" xr:uid="{00000000-0005-0000-0000-000050210000}"/>
    <cellStyle name="_도곡2교 교대(종점) 수량_양평리 주민쉼터 옹벽설치공사_송곡2리 옹벽설치공사" xfId="3577" xr:uid="{00000000-0005-0000-0000-000051210000}"/>
    <cellStyle name="_도곡2교 교대(종점) 수량_역내리 본부락 농로 및 배수로 설치공사(1차 변경)" xfId="16944" xr:uid="{00000000-0005-0000-0000-000052210000}"/>
    <cellStyle name="_도곡2교 교대(종점) 수량_와야2리 마을안길 토공,포장,배수" xfId="16945" xr:uid="{00000000-0005-0000-0000-000053210000}"/>
    <cellStyle name="_도곡2교 교대(종점) 수량_와야2리 마을안길 토공,포장,배수_방량리1반내역서-설계변경" xfId="16946" xr:uid="{00000000-0005-0000-0000-000054210000}"/>
    <cellStyle name="_도곡2교 교대(종점) 수량_월운리3반 내역서" xfId="16947" xr:uid="{00000000-0005-0000-0000-000055210000}"/>
    <cellStyle name="_도곡2교 교대(종점) 수량_유치2리 난터골 마을안길 포장공사" xfId="16948" xr:uid="{00000000-0005-0000-0000-000056210000}"/>
    <cellStyle name="_도곡2교 교대(종점) 수량_자은1리 광탄 농로 및 배수로 설치공사-제1차변경" xfId="16949" xr:uid="{00000000-0005-0000-0000-000057210000}"/>
    <cellStyle name="_도곡2교 교대(종점) 수량_천현1리 새마을보 천리길사업" xfId="16950" xr:uid="{00000000-0005-0000-0000-000058210000}"/>
    <cellStyle name="_도곡2교 교대(종점) 수량_천현2리 도로포장공사" xfId="16951" xr:uid="{00000000-0005-0000-0000-000059210000}"/>
    <cellStyle name="_도곡2교 교대(종점) 수량_철정2리 철정보 도수로 교체공사" xfId="16952" xr:uid="{00000000-0005-0000-0000-00005A210000}"/>
    <cellStyle name="_도곡2교 교대(종점) 수량_철정2리아호동농로포장-1차변경" xfId="16953" xr:uid="{00000000-0005-0000-0000-00005B210000}"/>
    <cellStyle name="_도곡2교 교대(종점) 수량_철정3리 향교골 농로포장" xfId="16954" xr:uid="{00000000-0005-0000-0000-00005C210000}"/>
    <cellStyle name="_도곡2교 교대(종점) 수량_철정3리 향교골 농로포장_두촌중학교옆 농로포장공사-제1차변경" xfId="16955" xr:uid="{00000000-0005-0000-0000-00005D210000}"/>
    <cellStyle name="_도곡2교 교대(종점) 수량_철정3리 향교골 농로포장_역내리 본부락 농로 및 배수로 설치공사" xfId="16956" xr:uid="{00000000-0005-0000-0000-00005E210000}"/>
    <cellStyle name="_도곡2교 교대(종점) 수량_철정3리 향교골 농로포장_역내리 본부락 농로 및 배수로 설치공사(1차 변경)" xfId="16957" xr:uid="{00000000-0005-0000-0000-00005F210000}"/>
    <cellStyle name="_도곡2교 교대(종점) 수량_철정3리 향교골 농로포장_원동1리 하촌 회관뒤 석축 설치공사" xfId="16958" xr:uid="{00000000-0005-0000-0000-000060210000}"/>
    <cellStyle name="_도곡2교 교대(종점) 수량_철정3리 향교골 농로포장_원동1리 하촌 회관뒤 석축 설치공사_자은1리 광탄 농로 및 배수로 설치공사-제1차변경" xfId="16959" xr:uid="{00000000-0005-0000-0000-000061210000}"/>
    <cellStyle name="_도곡2교 교대(종점) 수량_철정3리 향교골 농로포장_자은1리 광탄 농로 및 배수로 설치공사-제1차변경" xfId="16960" xr:uid="{00000000-0005-0000-0000-000062210000}"/>
    <cellStyle name="_도곡2교 교대(종점) 수량_철정3리 향교골 농로포장_천현1리" xfId="16961" xr:uid="{00000000-0005-0000-0000-000063210000}"/>
    <cellStyle name="_도곡2교 교대(종점) 수량_철정3리 향교골 농로포장_천현1리_두촌중학교옆 농로포장공사-제1차변경" xfId="16962" xr:uid="{00000000-0005-0000-0000-000064210000}"/>
    <cellStyle name="_도곡2교 교대(종점) 수량_철정3리 향교골 농로포장_천현1리_자은1리 광탄 농로 및 배수로 설치공사-제1차변경" xfId="16963" xr:uid="{00000000-0005-0000-0000-000065210000}"/>
    <cellStyle name="_도곡2교 교대(종점) 수량_철정3리 향교골 농로포장_천현2리 가리산입구 도수로 설치(현8) - 수정해야함" xfId="16964" xr:uid="{00000000-0005-0000-0000-000066210000}"/>
    <cellStyle name="_도곡2교 교대(종점) 수량_철정3리 향교골 농로포장_천현2리 가리산입구 도수로 설치(현8) - 수정해야함_자은1리 광탄 농로 및 배수로 설치공사-제1차변경" xfId="16965" xr:uid="{00000000-0005-0000-0000-000067210000}"/>
    <cellStyle name="_도곡2교 교대(종점) 수량_흥호지구배수개선수해복구사업" xfId="1397" xr:uid="{00000000-0005-0000-0000-000068210000}"/>
    <cellStyle name="_도곡2교 교대(종점) 수량_흥호지구보완내역(2차)" xfId="1398" xr:uid="{00000000-0005-0000-0000-000069210000}"/>
    <cellStyle name="_도곡2교 교대(종점) 수량_흥호지구수산보완(2차)" xfId="1399" xr:uid="{00000000-0005-0000-0000-00006A210000}"/>
    <cellStyle name="_도곡3교 교대 수량" xfId="1400" xr:uid="{00000000-0005-0000-0000-00006B210000}"/>
    <cellStyle name="_도곡3교 교대 수량_01-자재집계표" xfId="16966" xr:uid="{00000000-0005-0000-0000-00006C210000}"/>
    <cellStyle name="_도곡3교 교대 수량_01-자재집계표_4.라메르-포장공" xfId="16967" xr:uid="{00000000-0005-0000-0000-00006D210000}"/>
    <cellStyle name="_도곡3교 교대 수량_01-자재집계표_4.라메르-포장공_4.라메르-포장공" xfId="16968" xr:uid="{00000000-0005-0000-0000-00006E210000}"/>
    <cellStyle name="_도곡3교 교대 수량_01-자재집계표_5.(1구간)포장공" xfId="16969" xr:uid="{00000000-0005-0000-0000-00006F210000}"/>
    <cellStyle name="_도곡3교 교대 수량_01-자재집계표_5.(1구간)포장공_4.라메르-포장공" xfId="16970" xr:uid="{00000000-0005-0000-0000-000070210000}"/>
    <cellStyle name="_도곡3교 교대 수량_01-자재집계표_5.(1구간)포장공_4.라메르-포장공_4.라메르-포장공" xfId="16971" xr:uid="{00000000-0005-0000-0000-000071210000}"/>
    <cellStyle name="_도곡3교 교대 수량_03-배수공" xfId="16972" xr:uid="{00000000-0005-0000-0000-000072210000}"/>
    <cellStyle name="_도곡3교 교대 수량_03-배수공_4.라메르-포장공" xfId="16973" xr:uid="{00000000-0005-0000-0000-000073210000}"/>
    <cellStyle name="_도곡3교 교대 수량_03-배수공_4.라메르-포장공_4.라메르-포장공" xfId="16974" xr:uid="{00000000-0005-0000-0000-000074210000}"/>
    <cellStyle name="_도곡3교 교대 수량_03-배수공_5.(1구간)포장공" xfId="16975" xr:uid="{00000000-0005-0000-0000-000075210000}"/>
    <cellStyle name="_도곡3교 교대 수량_03-배수공_5.(1구간)포장공_4.라메르-포장공" xfId="16976" xr:uid="{00000000-0005-0000-0000-000076210000}"/>
    <cellStyle name="_도곡3교 교대 수량_03-배수공_5.(1구간)포장공_4.라메르-포장공_4.라메르-포장공" xfId="16977" xr:uid="{00000000-0005-0000-0000-000077210000}"/>
    <cellStyle name="_도곡3교 교대 수량_1.(2구간)-자재집계표" xfId="16978" xr:uid="{00000000-0005-0000-0000-000078210000}"/>
    <cellStyle name="_도곡3교 교대 수량_1.(2구간)-자재집계표_4.라메르-포장공" xfId="16979" xr:uid="{00000000-0005-0000-0000-000079210000}"/>
    <cellStyle name="_도곡3교 교대 수량_1.(2구간)-자재집계표_4.라메르-포장공_4.라메르-포장공" xfId="16980" xr:uid="{00000000-0005-0000-0000-00007A210000}"/>
    <cellStyle name="_도곡3교 교대 수량_1.(2구간)-자재집계표_5.(1구간)포장공" xfId="16981" xr:uid="{00000000-0005-0000-0000-00007B210000}"/>
    <cellStyle name="_도곡3교 교대 수량_1.(2구간)-자재집계표_5.(1구간)포장공_4.라메르-포장공" xfId="16982" xr:uid="{00000000-0005-0000-0000-00007C210000}"/>
    <cellStyle name="_도곡3교 교대 수량_1.(2구간)-자재집계표_5.(1구간)포장공_4.라메르-포장공_4.라메르-포장공" xfId="16983" xr:uid="{00000000-0005-0000-0000-00007D210000}"/>
    <cellStyle name="_도곡3교 교대 수량_11.관급자재" xfId="1401" xr:uid="{00000000-0005-0000-0000-00007E210000}"/>
    <cellStyle name="_도곡3교 교대 수량_11.사급자재" xfId="1402" xr:uid="{00000000-0005-0000-0000-00007F210000}"/>
    <cellStyle name="_도곡3교 교대 수량_12-1.배수장" xfId="1403" xr:uid="{00000000-0005-0000-0000-000080210000}"/>
    <cellStyle name="_도곡3교 교대 수량_12-1.배수장_12-1배수장 수산" xfId="1404" xr:uid="{00000000-0005-0000-0000-000081210000}"/>
    <cellStyle name="_도곡3교 교대 수량_12-2배수로" xfId="1405" xr:uid="{00000000-0005-0000-0000-000082210000}"/>
    <cellStyle name="_도곡3교 교대 수량_12-2평야부" xfId="1406" xr:uid="{00000000-0005-0000-0000-000083210000}"/>
    <cellStyle name="_도곡3교 교대 수량_2.토공" xfId="1407" xr:uid="{00000000-0005-0000-0000-000084210000}"/>
    <cellStyle name="_도곡3교 교대 수량_3.(1구간)-구조물공(암거 1.5x1.0)" xfId="16984" xr:uid="{00000000-0005-0000-0000-000085210000}"/>
    <cellStyle name="_도곡3교 교대 수량_3.(1구간)-구조물공(암거 1.5x1.0)_4.라메르-포장공" xfId="16985" xr:uid="{00000000-0005-0000-0000-000086210000}"/>
    <cellStyle name="_도곡3교 교대 수량_3.(1구간)-구조물공(암거 1.5x1.0)_4.라메르-포장공_4.라메르-포장공" xfId="16986" xr:uid="{00000000-0005-0000-0000-000087210000}"/>
    <cellStyle name="_도곡3교 교대 수량_3.(1구간)-구조물공(암거 1.5x1.0)_5.(1구간)포장공" xfId="16987" xr:uid="{00000000-0005-0000-0000-000088210000}"/>
    <cellStyle name="_도곡3교 교대 수량_3.(1구간)-구조물공(암거 1.5x1.0)_5.(1구간)포장공_4.라메르-포장공" xfId="16988" xr:uid="{00000000-0005-0000-0000-000089210000}"/>
    <cellStyle name="_도곡3교 교대 수량_3.(1구간)-구조물공(암거 1.5x1.0)_5.(1구간)포장공_4.라메르-포장공_4.라메르-포장공" xfId="16989" xr:uid="{00000000-0005-0000-0000-00008A210000}"/>
    <cellStyle name="_도곡3교 교대 수량_3.(2구간)포장공" xfId="16990" xr:uid="{00000000-0005-0000-0000-00008B210000}"/>
    <cellStyle name="_도곡3교 교대 수량_3.(2구간)포장공_4.라메르-포장공" xfId="16991" xr:uid="{00000000-0005-0000-0000-00008C210000}"/>
    <cellStyle name="_도곡3교 교대 수량_3.(2구간)포장공_4.라메르-포장공_4.라메르-포장공" xfId="16992" xr:uid="{00000000-0005-0000-0000-00008D210000}"/>
    <cellStyle name="_도곡3교 교대 수량_3.(2구간)포장공_5.(1구간)포장공" xfId="16993" xr:uid="{00000000-0005-0000-0000-00008E210000}"/>
    <cellStyle name="_도곡3교 교대 수량_3.(2구간)포장공_5.(1구간)포장공_4.라메르-포장공" xfId="16994" xr:uid="{00000000-0005-0000-0000-00008F210000}"/>
    <cellStyle name="_도곡3교 교대 수량_3.(2구간)포장공_5.(1구간)포장공_4.라메르-포장공_4.라메르-포장공" xfId="16995" xr:uid="{00000000-0005-0000-0000-000090210000}"/>
    <cellStyle name="_도곡3교 교대 수량_3.1제1배수통관(시례우안3제)" xfId="16996" xr:uid="{00000000-0005-0000-0000-000091210000}"/>
    <cellStyle name="_도곡3교 교대 수량_3.2 제2배수통관" xfId="16997" xr:uid="{00000000-0005-0000-0000-000092210000}"/>
    <cellStyle name="_도곡3교 교대 수량_3.3 제3배수통관" xfId="16998" xr:uid="{00000000-0005-0000-0000-000093210000}"/>
    <cellStyle name="_도곡3교 교대 수량_3.구조물공(시례우안2제)" xfId="16999" xr:uid="{00000000-0005-0000-0000-000094210000}"/>
    <cellStyle name="_도곡3교 교대 수량_3.호안공" xfId="1408" xr:uid="{00000000-0005-0000-0000-000095210000}"/>
    <cellStyle name="_도곡3교 교대 수량_4.라메르-포장공" xfId="17000" xr:uid="{00000000-0005-0000-0000-000096210000}"/>
    <cellStyle name="_도곡3교 교대 수량_4.라메르-포장공_4.라메르-포장공" xfId="17001" xr:uid="{00000000-0005-0000-0000-000097210000}"/>
    <cellStyle name="_도곡3교 교대 수량_Sheet3" xfId="1409" xr:uid="{00000000-0005-0000-0000-000098210000}"/>
    <cellStyle name="_도곡3교 교대 수량_Sheet3_11.관급자재" xfId="1410" xr:uid="{00000000-0005-0000-0000-000099210000}"/>
    <cellStyle name="_도곡3교 교대 수량_Sheet3_11.사급자재" xfId="1411" xr:uid="{00000000-0005-0000-0000-00009A210000}"/>
    <cellStyle name="_도곡3교 교대 수량_Sheet3_12-1.배수장" xfId="1412" xr:uid="{00000000-0005-0000-0000-00009B210000}"/>
    <cellStyle name="_도곡3교 교대 수량_Sheet3_12-1.배수장_12-1배수장 수산" xfId="1413" xr:uid="{00000000-0005-0000-0000-00009C210000}"/>
    <cellStyle name="_도곡3교 교대 수량_Sheet3_12-2배수로" xfId="1414" xr:uid="{00000000-0005-0000-0000-00009D210000}"/>
    <cellStyle name="_도곡3교 교대 수량_Sheet3_12-2평야부" xfId="1415" xr:uid="{00000000-0005-0000-0000-00009E210000}"/>
    <cellStyle name="_도곡3교 교대 수량_Sheet3_2.토공" xfId="1416" xr:uid="{00000000-0005-0000-0000-00009F210000}"/>
    <cellStyle name="_도곡3교 교대 수량_Sheet3_3.호안공" xfId="1417" xr:uid="{00000000-0005-0000-0000-0000A0210000}"/>
    <cellStyle name="_도곡3교 교대 수량_Sheet3_노천2지구2-1공구" xfId="1418" xr:uid="{00000000-0005-0000-0000-0000A1210000}"/>
    <cellStyle name="_도곡3교 교대 수량_Sheet3_노천2지구2-1공구_11.관급자재" xfId="1419" xr:uid="{00000000-0005-0000-0000-0000A2210000}"/>
    <cellStyle name="_도곡3교 교대 수량_Sheet3_노천2지구2-1공구_11.사급자재" xfId="1420" xr:uid="{00000000-0005-0000-0000-0000A3210000}"/>
    <cellStyle name="_도곡3교 교대 수량_Sheet3_노천2지구2-1공구_12-1.배수장" xfId="1421" xr:uid="{00000000-0005-0000-0000-0000A4210000}"/>
    <cellStyle name="_도곡3교 교대 수량_Sheet3_노천2지구2-1공구_12-1.배수장_12-1배수장 수산" xfId="1422" xr:uid="{00000000-0005-0000-0000-0000A5210000}"/>
    <cellStyle name="_도곡3교 교대 수량_Sheet3_노천2지구2-1공구_12-2배수로" xfId="1423" xr:uid="{00000000-0005-0000-0000-0000A6210000}"/>
    <cellStyle name="_도곡3교 교대 수량_Sheet3_노천2지구2-1공구_12-2평야부" xfId="1424" xr:uid="{00000000-0005-0000-0000-0000A7210000}"/>
    <cellStyle name="_도곡3교 교대 수량_Sheet3_노천2지구2-1공구_2.토공" xfId="1425" xr:uid="{00000000-0005-0000-0000-0000A8210000}"/>
    <cellStyle name="_도곡3교 교대 수량_Sheet3_노천2지구2-1공구_3.호안공" xfId="1426" xr:uid="{00000000-0005-0000-0000-0000A9210000}"/>
    <cellStyle name="_도곡3교 교대 수량_Sheet3_노천2지구2-1공구_배수로 수산" xfId="1427" xr:uid="{00000000-0005-0000-0000-0000AA210000}"/>
    <cellStyle name="_도곡3교 교대 수량_Sheet3_노천2지구2-1공구_배수장 수산" xfId="1428" xr:uid="{00000000-0005-0000-0000-0000AB210000}"/>
    <cellStyle name="_도곡3교 교대 수량_Sheet3_노천2지구2-1공구_배수장(총)" xfId="1429" xr:uid="{00000000-0005-0000-0000-0000AC210000}"/>
    <cellStyle name="_도곡3교 교대 수량_Sheet3_노천2지구2-1공구_흥호지구배수개선수해복구사업" xfId="1430" xr:uid="{00000000-0005-0000-0000-0000AD210000}"/>
    <cellStyle name="_도곡3교 교대 수량_Sheet3_노천2지구2-1공구_흥호지구보완내역(2차)" xfId="1431" xr:uid="{00000000-0005-0000-0000-0000AE210000}"/>
    <cellStyle name="_도곡3교 교대 수량_Sheet3_노천2지구2-1공구_흥호지구수산보완(2차)" xfId="1432" xr:uid="{00000000-0005-0000-0000-0000AF210000}"/>
    <cellStyle name="_도곡3교 교대 수량_Sheet3_배수로 수산" xfId="1433" xr:uid="{00000000-0005-0000-0000-0000B0210000}"/>
    <cellStyle name="_도곡3교 교대 수량_Sheet3_배수장 수산" xfId="1434" xr:uid="{00000000-0005-0000-0000-0000B1210000}"/>
    <cellStyle name="_도곡3교 교대 수량_Sheet3_배수장(총)" xfId="1435" xr:uid="{00000000-0005-0000-0000-0000B2210000}"/>
    <cellStyle name="_도곡3교 교대 수량_Sheet3_흥호지구배수개선수해복구사업" xfId="1436" xr:uid="{00000000-0005-0000-0000-0000B3210000}"/>
    <cellStyle name="_도곡3교 교대 수량_Sheet3_흥호지구보완내역(2차)" xfId="1437" xr:uid="{00000000-0005-0000-0000-0000B4210000}"/>
    <cellStyle name="_도곡3교 교대 수량_Sheet3_흥호지구수산보완(2차)" xfId="1438" xr:uid="{00000000-0005-0000-0000-0000B5210000}"/>
    <cellStyle name="_도곡3교 교대 수량_구조물깨기(남일보은2-1공구) " xfId="17002" xr:uid="{00000000-0005-0000-0000-0000B6210000}"/>
    <cellStyle name="_도곡3교 교대 수량_노천2지구1공구" xfId="1439" xr:uid="{00000000-0005-0000-0000-0000B7210000}"/>
    <cellStyle name="_도곡3교 교대 수량_노천2지구1공구_11.관급자재" xfId="1440" xr:uid="{00000000-0005-0000-0000-0000B8210000}"/>
    <cellStyle name="_도곡3교 교대 수량_노천2지구1공구_11.사급자재" xfId="1441" xr:uid="{00000000-0005-0000-0000-0000B9210000}"/>
    <cellStyle name="_도곡3교 교대 수량_노천2지구1공구_12-1.배수장" xfId="1442" xr:uid="{00000000-0005-0000-0000-0000BA210000}"/>
    <cellStyle name="_도곡3교 교대 수량_노천2지구1공구_12-1.배수장_12-1배수장 수산" xfId="1443" xr:uid="{00000000-0005-0000-0000-0000BB210000}"/>
    <cellStyle name="_도곡3교 교대 수량_노천2지구1공구_12-2배수로" xfId="1444" xr:uid="{00000000-0005-0000-0000-0000BC210000}"/>
    <cellStyle name="_도곡3교 교대 수량_노천2지구1공구_12-2평야부" xfId="1445" xr:uid="{00000000-0005-0000-0000-0000BD210000}"/>
    <cellStyle name="_도곡3교 교대 수량_노천2지구1공구_2.토공" xfId="1446" xr:uid="{00000000-0005-0000-0000-0000BE210000}"/>
    <cellStyle name="_도곡3교 교대 수량_노천2지구1공구_3.호안공" xfId="1447" xr:uid="{00000000-0005-0000-0000-0000BF210000}"/>
    <cellStyle name="_도곡3교 교대 수량_노천2지구1공구_노천2지구2-1공구" xfId="1448" xr:uid="{00000000-0005-0000-0000-0000C0210000}"/>
    <cellStyle name="_도곡3교 교대 수량_노천2지구1공구_노천2지구2-1공구_11.관급자재" xfId="1449" xr:uid="{00000000-0005-0000-0000-0000C1210000}"/>
    <cellStyle name="_도곡3교 교대 수량_노천2지구1공구_노천2지구2-1공구_11.사급자재" xfId="1450" xr:uid="{00000000-0005-0000-0000-0000C2210000}"/>
    <cellStyle name="_도곡3교 교대 수량_노천2지구1공구_노천2지구2-1공구_12-1.배수장" xfId="1451" xr:uid="{00000000-0005-0000-0000-0000C3210000}"/>
    <cellStyle name="_도곡3교 교대 수량_노천2지구1공구_노천2지구2-1공구_12-1.배수장_12-1배수장 수산" xfId="1452" xr:uid="{00000000-0005-0000-0000-0000C4210000}"/>
    <cellStyle name="_도곡3교 교대 수량_노천2지구1공구_노천2지구2-1공구_12-2배수로" xfId="1453" xr:uid="{00000000-0005-0000-0000-0000C5210000}"/>
    <cellStyle name="_도곡3교 교대 수량_노천2지구1공구_노천2지구2-1공구_12-2평야부" xfId="1454" xr:uid="{00000000-0005-0000-0000-0000C6210000}"/>
    <cellStyle name="_도곡3교 교대 수량_노천2지구1공구_노천2지구2-1공구_2.토공" xfId="1455" xr:uid="{00000000-0005-0000-0000-0000C7210000}"/>
    <cellStyle name="_도곡3교 교대 수량_노천2지구1공구_노천2지구2-1공구_3.호안공" xfId="1456" xr:uid="{00000000-0005-0000-0000-0000C8210000}"/>
    <cellStyle name="_도곡3교 교대 수량_노천2지구1공구_노천2지구2-1공구_배수로 수산" xfId="1457" xr:uid="{00000000-0005-0000-0000-0000C9210000}"/>
    <cellStyle name="_도곡3교 교대 수량_노천2지구1공구_노천2지구2-1공구_배수장 수산" xfId="1458" xr:uid="{00000000-0005-0000-0000-0000CA210000}"/>
    <cellStyle name="_도곡3교 교대 수량_노천2지구1공구_노천2지구2-1공구_배수장(총)" xfId="1459" xr:uid="{00000000-0005-0000-0000-0000CB210000}"/>
    <cellStyle name="_도곡3교 교대 수량_노천2지구1공구_노천2지구2-1공구_흥호지구배수개선수해복구사업" xfId="1460" xr:uid="{00000000-0005-0000-0000-0000CC210000}"/>
    <cellStyle name="_도곡3교 교대 수량_노천2지구1공구_노천2지구2-1공구_흥호지구보완내역(2차)" xfId="1461" xr:uid="{00000000-0005-0000-0000-0000CD210000}"/>
    <cellStyle name="_도곡3교 교대 수량_노천2지구1공구_노천2지구2-1공구_흥호지구수산보완(2차)" xfId="1462" xr:uid="{00000000-0005-0000-0000-0000CE210000}"/>
    <cellStyle name="_도곡3교 교대 수량_노천2지구1공구_배수로 수산" xfId="1463" xr:uid="{00000000-0005-0000-0000-0000CF210000}"/>
    <cellStyle name="_도곡3교 교대 수량_노천2지구1공구_배수장 수산" xfId="1464" xr:uid="{00000000-0005-0000-0000-0000D0210000}"/>
    <cellStyle name="_도곡3교 교대 수량_노천2지구1공구_배수장(총)" xfId="1465" xr:uid="{00000000-0005-0000-0000-0000D1210000}"/>
    <cellStyle name="_도곡3교 교대 수량_노천2지구1공구_흥호지구배수개선수해복구사업" xfId="1466" xr:uid="{00000000-0005-0000-0000-0000D2210000}"/>
    <cellStyle name="_도곡3교 교대 수량_노천2지구1공구_흥호지구보완내역(2차)" xfId="1467" xr:uid="{00000000-0005-0000-0000-0000D3210000}"/>
    <cellStyle name="_도곡3교 교대 수량_노천2지구1공구_흥호지구수산보완(2차)" xfId="1468" xr:uid="{00000000-0005-0000-0000-0000D4210000}"/>
    <cellStyle name="_도곡3교 교대 수량_노천2지구2-1공구" xfId="1469" xr:uid="{00000000-0005-0000-0000-0000D5210000}"/>
    <cellStyle name="_도곡3교 교대 수량_노천2지구2-1공구_1" xfId="1470" xr:uid="{00000000-0005-0000-0000-0000D6210000}"/>
    <cellStyle name="_도곡3교 교대 수량_노천2지구2-1공구_1_11.관급자재" xfId="1471" xr:uid="{00000000-0005-0000-0000-0000D7210000}"/>
    <cellStyle name="_도곡3교 교대 수량_노천2지구2-1공구_1_11.사급자재" xfId="1472" xr:uid="{00000000-0005-0000-0000-0000D8210000}"/>
    <cellStyle name="_도곡3교 교대 수량_노천2지구2-1공구_1_12-1.배수장" xfId="1473" xr:uid="{00000000-0005-0000-0000-0000D9210000}"/>
    <cellStyle name="_도곡3교 교대 수량_노천2지구2-1공구_1_12-1.배수장_12-1배수장 수산" xfId="1474" xr:uid="{00000000-0005-0000-0000-0000DA210000}"/>
    <cellStyle name="_도곡3교 교대 수량_노천2지구2-1공구_1_12-2배수로" xfId="1475" xr:uid="{00000000-0005-0000-0000-0000DB210000}"/>
    <cellStyle name="_도곡3교 교대 수량_노천2지구2-1공구_1_12-2평야부" xfId="1476" xr:uid="{00000000-0005-0000-0000-0000DC210000}"/>
    <cellStyle name="_도곡3교 교대 수량_노천2지구2-1공구_1_2.토공" xfId="1477" xr:uid="{00000000-0005-0000-0000-0000DD210000}"/>
    <cellStyle name="_도곡3교 교대 수량_노천2지구2-1공구_1_3.호안공" xfId="1478" xr:uid="{00000000-0005-0000-0000-0000DE210000}"/>
    <cellStyle name="_도곡3교 교대 수량_노천2지구2-1공구_1_배수로 수산" xfId="1479" xr:uid="{00000000-0005-0000-0000-0000DF210000}"/>
    <cellStyle name="_도곡3교 교대 수량_노천2지구2-1공구_1_배수장 수산" xfId="1480" xr:uid="{00000000-0005-0000-0000-0000E0210000}"/>
    <cellStyle name="_도곡3교 교대 수량_노천2지구2-1공구_1_배수장(총)" xfId="1481" xr:uid="{00000000-0005-0000-0000-0000E1210000}"/>
    <cellStyle name="_도곡3교 교대 수량_노천2지구2-1공구_1_흥호지구배수개선수해복구사업" xfId="1482" xr:uid="{00000000-0005-0000-0000-0000E2210000}"/>
    <cellStyle name="_도곡3교 교대 수량_노천2지구2-1공구_1_흥호지구보완내역(2차)" xfId="1483" xr:uid="{00000000-0005-0000-0000-0000E3210000}"/>
    <cellStyle name="_도곡3교 교대 수량_노천2지구2-1공구_1_흥호지구수산보완(2차)" xfId="1484" xr:uid="{00000000-0005-0000-0000-0000E4210000}"/>
    <cellStyle name="_도곡3교 교대 수량_노천2지구2-1공구_11.관급자재" xfId="1485" xr:uid="{00000000-0005-0000-0000-0000E5210000}"/>
    <cellStyle name="_도곡3교 교대 수량_노천2지구2-1공구_11.사급자재" xfId="1486" xr:uid="{00000000-0005-0000-0000-0000E6210000}"/>
    <cellStyle name="_도곡3교 교대 수량_노천2지구2-1공구_12-1.배수장" xfId="1487" xr:uid="{00000000-0005-0000-0000-0000E7210000}"/>
    <cellStyle name="_도곡3교 교대 수량_노천2지구2-1공구_12-1.배수장_12-1배수장 수산" xfId="1488" xr:uid="{00000000-0005-0000-0000-0000E8210000}"/>
    <cellStyle name="_도곡3교 교대 수량_노천2지구2-1공구_12-2배수로" xfId="1489" xr:uid="{00000000-0005-0000-0000-0000E9210000}"/>
    <cellStyle name="_도곡3교 교대 수량_노천2지구2-1공구_12-2평야부" xfId="1490" xr:uid="{00000000-0005-0000-0000-0000EA210000}"/>
    <cellStyle name="_도곡3교 교대 수량_노천2지구2-1공구_2.토공" xfId="1491" xr:uid="{00000000-0005-0000-0000-0000EB210000}"/>
    <cellStyle name="_도곡3교 교대 수량_노천2지구2-1공구_3.호안공" xfId="1492" xr:uid="{00000000-0005-0000-0000-0000EC210000}"/>
    <cellStyle name="_도곡3교 교대 수량_노천2지구2-1공구_노천2지구2-1공구" xfId="1493" xr:uid="{00000000-0005-0000-0000-0000ED210000}"/>
    <cellStyle name="_도곡3교 교대 수량_노천2지구2-1공구_노천2지구2-1공구_11.관급자재" xfId="1494" xr:uid="{00000000-0005-0000-0000-0000EE210000}"/>
    <cellStyle name="_도곡3교 교대 수량_노천2지구2-1공구_노천2지구2-1공구_11.사급자재" xfId="1495" xr:uid="{00000000-0005-0000-0000-0000EF210000}"/>
    <cellStyle name="_도곡3교 교대 수량_노천2지구2-1공구_노천2지구2-1공구_12-1.배수장" xfId="1496" xr:uid="{00000000-0005-0000-0000-0000F0210000}"/>
    <cellStyle name="_도곡3교 교대 수량_노천2지구2-1공구_노천2지구2-1공구_12-1.배수장_12-1배수장 수산" xfId="1497" xr:uid="{00000000-0005-0000-0000-0000F1210000}"/>
    <cellStyle name="_도곡3교 교대 수량_노천2지구2-1공구_노천2지구2-1공구_12-2배수로" xfId="1498" xr:uid="{00000000-0005-0000-0000-0000F2210000}"/>
    <cellStyle name="_도곡3교 교대 수량_노천2지구2-1공구_노천2지구2-1공구_12-2평야부" xfId="1499" xr:uid="{00000000-0005-0000-0000-0000F3210000}"/>
    <cellStyle name="_도곡3교 교대 수량_노천2지구2-1공구_노천2지구2-1공구_2.토공" xfId="1500" xr:uid="{00000000-0005-0000-0000-0000F4210000}"/>
    <cellStyle name="_도곡3교 교대 수량_노천2지구2-1공구_노천2지구2-1공구_3.호안공" xfId="1501" xr:uid="{00000000-0005-0000-0000-0000F5210000}"/>
    <cellStyle name="_도곡3교 교대 수량_노천2지구2-1공구_노천2지구2-1공구_배수로 수산" xfId="1502" xr:uid="{00000000-0005-0000-0000-0000F6210000}"/>
    <cellStyle name="_도곡3교 교대 수량_노천2지구2-1공구_노천2지구2-1공구_배수장 수산" xfId="1503" xr:uid="{00000000-0005-0000-0000-0000F7210000}"/>
    <cellStyle name="_도곡3교 교대 수량_노천2지구2-1공구_노천2지구2-1공구_배수장(총)" xfId="1504" xr:uid="{00000000-0005-0000-0000-0000F8210000}"/>
    <cellStyle name="_도곡3교 교대 수량_노천2지구2-1공구_노천2지구2-1공구_흥호지구배수개선수해복구사업" xfId="1505" xr:uid="{00000000-0005-0000-0000-0000F9210000}"/>
    <cellStyle name="_도곡3교 교대 수량_노천2지구2-1공구_노천2지구2-1공구_흥호지구보완내역(2차)" xfId="1506" xr:uid="{00000000-0005-0000-0000-0000FA210000}"/>
    <cellStyle name="_도곡3교 교대 수량_노천2지구2-1공구_노천2지구2-1공구_흥호지구수산보완(2차)" xfId="1507" xr:uid="{00000000-0005-0000-0000-0000FB210000}"/>
    <cellStyle name="_도곡3교 교대 수량_노천2지구2-1공구_배수로 수산" xfId="1508" xr:uid="{00000000-0005-0000-0000-0000FC210000}"/>
    <cellStyle name="_도곡3교 교대 수량_노천2지구2-1공구_배수장 수산" xfId="1509" xr:uid="{00000000-0005-0000-0000-0000FD210000}"/>
    <cellStyle name="_도곡3교 교대 수량_노천2지구2-1공구_배수장(총)" xfId="1510" xr:uid="{00000000-0005-0000-0000-0000FE210000}"/>
    <cellStyle name="_도곡3교 교대 수량_노천2지구2-1공구_흥호지구배수개선수해복구사업" xfId="1511" xr:uid="{00000000-0005-0000-0000-0000FF210000}"/>
    <cellStyle name="_도곡3교 교대 수량_노천2지구2-1공구_흥호지구보완내역(2차)" xfId="1512" xr:uid="{00000000-0005-0000-0000-000000220000}"/>
    <cellStyle name="_도곡3교 교대 수량_노천2지구2-1공구_흥호지구수산보완(2차)" xfId="1513" xr:uid="{00000000-0005-0000-0000-000001220000}"/>
    <cellStyle name="_도곡3교 교대 수량_노천2지구3-1(KEY)" xfId="1514" xr:uid="{00000000-0005-0000-0000-000002220000}"/>
    <cellStyle name="_도곡3교 교대 수량_노천2지구3-1(KEY)_11.관급자재" xfId="1515" xr:uid="{00000000-0005-0000-0000-000003220000}"/>
    <cellStyle name="_도곡3교 교대 수량_노천2지구3-1(KEY)_11.사급자재" xfId="1516" xr:uid="{00000000-0005-0000-0000-000004220000}"/>
    <cellStyle name="_도곡3교 교대 수량_노천2지구3-1(KEY)_12-1.배수장" xfId="1517" xr:uid="{00000000-0005-0000-0000-000005220000}"/>
    <cellStyle name="_도곡3교 교대 수량_노천2지구3-1(KEY)_12-1.배수장_12-1배수장 수산" xfId="1518" xr:uid="{00000000-0005-0000-0000-000006220000}"/>
    <cellStyle name="_도곡3교 교대 수량_노천2지구3-1(KEY)_12-2배수로" xfId="1519" xr:uid="{00000000-0005-0000-0000-000007220000}"/>
    <cellStyle name="_도곡3교 교대 수량_노천2지구3-1(KEY)_12-2평야부" xfId="1520" xr:uid="{00000000-0005-0000-0000-000008220000}"/>
    <cellStyle name="_도곡3교 교대 수량_노천2지구3-1(KEY)_2.토공" xfId="1521" xr:uid="{00000000-0005-0000-0000-000009220000}"/>
    <cellStyle name="_도곡3교 교대 수량_노천2지구3-1(KEY)_3.호안공" xfId="1522" xr:uid="{00000000-0005-0000-0000-00000A220000}"/>
    <cellStyle name="_도곡3교 교대 수량_노천2지구3-1(KEY)_배수로 수산" xfId="1523" xr:uid="{00000000-0005-0000-0000-00000B220000}"/>
    <cellStyle name="_도곡3교 교대 수량_노천2지구3-1(KEY)_배수장 수산" xfId="1524" xr:uid="{00000000-0005-0000-0000-00000C220000}"/>
    <cellStyle name="_도곡3교 교대 수량_노천2지구3-1(KEY)_배수장(총)" xfId="1525" xr:uid="{00000000-0005-0000-0000-00000D220000}"/>
    <cellStyle name="_도곡3교 교대 수량_노천2지구3-1(KEY)_흥호지구배수개선수해복구사업" xfId="1526" xr:uid="{00000000-0005-0000-0000-00000E220000}"/>
    <cellStyle name="_도곡3교 교대 수량_노천2지구3-1(KEY)_흥호지구보완내역(2차)" xfId="1527" xr:uid="{00000000-0005-0000-0000-00000F220000}"/>
    <cellStyle name="_도곡3교 교대 수량_노천2지구3-1(KEY)_흥호지구수산보완(2차)" xfId="1528" xr:uid="{00000000-0005-0000-0000-000010220000}"/>
    <cellStyle name="_도곡3교 교대 수량_다리골 수해수량" xfId="17003" xr:uid="{00000000-0005-0000-0000-000011220000}"/>
    <cellStyle name="_도곡3교 교대 수량_다리골 수해수량_수량산출서1" xfId="17004" xr:uid="{00000000-0005-0000-0000-000012220000}"/>
    <cellStyle name="_도곡3교 교대 수량_동면 덕치리 새터말 도수로 설치공사" xfId="17005" xr:uid="{00000000-0005-0000-0000-000013220000}"/>
    <cellStyle name="_도곡3교 교대 수량_동면 성수리 깃골 도수로 설치공사" xfId="17006" xr:uid="{00000000-0005-0000-0000-000014220000}"/>
    <cellStyle name="_도곡3교 교대 수량_동면 성수리 성전 도수로 설치공사" xfId="17007" xr:uid="{00000000-0005-0000-0000-000015220000}"/>
    <cellStyle name="_도곡3교 교대 수량_동면 속초1 새보 도수로 설치공사" xfId="17008" xr:uid="{00000000-0005-0000-0000-000016220000}"/>
    <cellStyle name="_도곡3교 교대 수량_동면 속초1리 원개울 배수로 설치공사" xfId="17009" xr:uid="{00000000-0005-0000-0000-000017220000}"/>
    <cellStyle name="_도곡3교 교대 수량_두촌중학교옆 농로포장공사-제1차변경" xfId="17010" xr:uid="{00000000-0005-0000-0000-000018220000}"/>
    <cellStyle name="_도곡3교 교대 수량_방어_일산_주전동 일원 보안등 설치공사" xfId="17011" xr:uid="{00000000-0005-0000-0000-000019220000}"/>
    <cellStyle name="_도곡3교 교대 수량_방어_일산_주전동 일원 보안등 설치공사_신호등 수량설계" xfId="17012" xr:uid="{00000000-0005-0000-0000-00001A220000}"/>
    <cellStyle name="_도곡3교 교대 수량_배수로 수산" xfId="1529" xr:uid="{00000000-0005-0000-0000-00001B220000}"/>
    <cellStyle name="_도곡3교 교대 수량_배수장 수산" xfId="1530" xr:uid="{00000000-0005-0000-0000-00001C220000}"/>
    <cellStyle name="_도곡3교 교대 수량_배수장(총)" xfId="1531" xr:uid="{00000000-0005-0000-0000-00001D220000}"/>
    <cellStyle name="_도곡3교 교대 수량_소사리 농로포장공사" xfId="3578" xr:uid="{00000000-0005-0000-0000-00001E220000}"/>
    <cellStyle name="_도곡3교 교대 수량_소사리 농로포장공사_송곡2리 옹벽설치공사" xfId="3579" xr:uid="{00000000-0005-0000-0000-00001F220000}"/>
    <cellStyle name="_도곡3교 교대 수량_수량산출서(서리다리)" xfId="17013" xr:uid="{00000000-0005-0000-0000-000020220000}"/>
    <cellStyle name="_도곡3교 교대 수량_시동3리경로당앞마을안길포장공사(흄관시공분)" xfId="17014" xr:uid="{00000000-0005-0000-0000-000021220000}"/>
    <cellStyle name="_도곡3교 교대 수량_신호등 수량설계" xfId="17015" xr:uid="{00000000-0005-0000-0000-000022220000}"/>
    <cellStyle name="_도곡3교 교대 수량_암거수량" xfId="3580" xr:uid="{00000000-0005-0000-0000-000023220000}"/>
    <cellStyle name="_도곡3교 교대 수량_암거수량(2)" xfId="3581" xr:uid="{00000000-0005-0000-0000-000024220000}"/>
    <cellStyle name="_도곡3교 교대 수량_암거수량(2)_1련BOX" xfId="3582" xr:uid="{00000000-0005-0000-0000-000025220000}"/>
    <cellStyle name="_도곡3교 교대 수량_암거수량(2)_2련BOX" xfId="3583" xr:uid="{00000000-0005-0000-0000-000026220000}"/>
    <cellStyle name="_도곡3교 교대 수량_암거수량(2)_3.1제1배수통관(시례우안3제)" xfId="17016" xr:uid="{00000000-0005-0000-0000-000027220000}"/>
    <cellStyle name="_도곡3교 교대 수량_암거수량(2)_3.2 제2배수통관" xfId="17017" xr:uid="{00000000-0005-0000-0000-000028220000}"/>
    <cellStyle name="_도곡3교 교대 수량_암거수량(2)_3.3 제3배수통관" xfId="17018" xr:uid="{00000000-0005-0000-0000-000029220000}"/>
    <cellStyle name="_도곡3교 교대 수량_암거수량(2)_3.구조물공(시례우안2제)" xfId="17019" xr:uid="{00000000-0005-0000-0000-00002A220000}"/>
    <cellStyle name="_도곡3교 교대 수량_암거수량_1련BOX" xfId="3584" xr:uid="{00000000-0005-0000-0000-00002B220000}"/>
    <cellStyle name="_도곡3교 교대 수량_암거수량_2련BOX" xfId="3585" xr:uid="{00000000-0005-0000-0000-00002C220000}"/>
    <cellStyle name="_도곡3교 교대 수량_암거수량_3.1제1배수통관(시례우안3제)" xfId="17020" xr:uid="{00000000-0005-0000-0000-00002D220000}"/>
    <cellStyle name="_도곡3교 교대 수량_암거수량_3.2 제2배수통관" xfId="17021" xr:uid="{00000000-0005-0000-0000-00002E220000}"/>
    <cellStyle name="_도곡3교 교대 수량_암거수량_3.3 제3배수통관" xfId="17022" xr:uid="{00000000-0005-0000-0000-00002F220000}"/>
    <cellStyle name="_도곡3교 교대 수량_암거수량_3.구조물공(시례우안2제)" xfId="17023" xr:uid="{00000000-0005-0000-0000-000030220000}"/>
    <cellStyle name="_도곡3교 교대 수량_양평리 주민쉼터 옹벽설치공사" xfId="3586" xr:uid="{00000000-0005-0000-0000-000031220000}"/>
    <cellStyle name="_도곡3교 교대 수량_양평리 주민쉼터 옹벽설치공사_송곡2리 옹벽설치공사" xfId="3587" xr:uid="{00000000-0005-0000-0000-000032220000}"/>
    <cellStyle name="_도곡3교 교대 수량_역내리 본부락 농로 및 배수로 설치공사(1차 변경)" xfId="17024" xr:uid="{00000000-0005-0000-0000-000033220000}"/>
    <cellStyle name="_도곡3교 교대 수량_와야2리 마을안길 토공,포장,배수" xfId="17025" xr:uid="{00000000-0005-0000-0000-000034220000}"/>
    <cellStyle name="_도곡3교 교대 수량_와야2리 마을안길 토공,포장,배수_방량리1반내역서-설계변경" xfId="17026" xr:uid="{00000000-0005-0000-0000-000035220000}"/>
    <cellStyle name="_도곡3교 교대 수량_월운리3반 내역서" xfId="17027" xr:uid="{00000000-0005-0000-0000-000036220000}"/>
    <cellStyle name="_도곡3교 교대 수량_유치2리 난터골 마을안길 포장공사" xfId="17028" xr:uid="{00000000-0005-0000-0000-000037220000}"/>
    <cellStyle name="_도곡3교 교대 수량_자은1리 광탄 농로 및 배수로 설치공사-제1차변경" xfId="17029" xr:uid="{00000000-0005-0000-0000-000038220000}"/>
    <cellStyle name="_도곡3교 교대 수량_천현1리 새마을보 천리길사업" xfId="17030" xr:uid="{00000000-0005-0000-0000-000039220000}"/>
    <cellStyle name="_도곡3교 교대 수량_천현2리 도로포장공사" xfId="17031" xr:uid="{00000000-0005-0000-0000-00003A220000}"/>
    <cellStyle name="_도곡3교 교대 수량_철정2리 철정보 도수로 교체공사" xfId="17032" xr:uid="{00000000-0005-0000-0000-00003B220000}"/>
    <cellStyle name="_도곡3교 교대 수량_철정2리아호동농로포장-1차변경" xfId="17033" xr:uid="{00000000-0005-0000-0000-00003C220000}"/>
    <cellStyle name="_도곡3교 교대 수량_철정3리 향교골 농로포장" xfId="17034" xr:uid="{00000000-0005-0000-0000-00003D220000}"/>
    <cellStyle name="_도곡3교 교대 수량_철정3리 향교골 농로포장_두촌중학교옆 농로포장공사-제1차변경" xfId="17035" xr:uid="{00000000-0005-0000-0000-00003E220000}"/>
    <cellStyle name="_도곡3교 교대 수량_철정3리 향교골 농로포장_역내리 본부락 농로 및 배수로 설치공사" xfId="17036" xr:uid="{00000000-0005-0000-0000-00003F220000}"/>
    <cellStyle name="_도곡3교 교대 수량_철정3리 향교골 농로포장_역내리 본부락 농로 및 배수로 설치공사(1차 변경)" xfId="17037" xr:uid="{00000000-0005-0000-0000-000040220000}"/>
    <cellStyle name="_도곡3교 교대 수량_철정3리 향교골 농로포장_원동1리 하촌 회관뒤 석축 설치공사" xfId="17038" xr:uid="{00000000-0005-0000-0000-000041220000}"/>
    <cellStyle name="_도곡3교 교대 수량_철정3리 향교골 농로포장_원동1리 하촌 회관뒤 석축 설치공사_자은1리 광탄 농로 및 배수로 설치공사-제1차변경" xfId="17039" xr:uid="{00000000-0005-0000-0000-000042220000}"/>
    <cellStyle name="_도곡3교 교대 수량_철정3리 향교골 농로포장_자은1리 광탄 농로 및 배수로 설치공사-제1차변경" xfId="17040" xr:uid="{00000000-0005-0000-0000-000043220000}"/>
    <cellStyle name="_도곡3교 교대 수량_철정3리 향교골 농로포장_천현1리" xfId="17041" xr:uid="{00000000-0005-0000-0000-000044220000}"/>
    <cellStyle name="_도곡3교 교대 수량_철정3리 향교골 농로포장_천현1리_두촌중학교옆 농로포장공사-제1차변경" xfId="17042" xr:uid="{00000000-0005-0000-0000-000045220000}"/>
    <cellStyle name="_도곡3교 교대 수량_철정3리 향교골 농로포장_천현1리_자은1리 광탄 농로 및 배수로 설치공사-제1차변경" xfId="17043" xr:uid="{00000000-0005-0000-0000-000046220000}"/>
    <cellStyle name="_도곡3교 교대 수량_철정3리 향교골 농로포장_천현2리 가리산입구 도수로 설치(현8) - 수정해야함" xfId="17044" xr:uid="{00000000-0005-0000-0000-000047220000}"/>
    <cellStyle name="_도곡3교 교대 수량_철정3리 향교골 농로포장_천현2리 가리산입구 도수로 설치(현8) - 수정해야함_자은1리 광탄 농로 및 배수로 설치공사-제1차변경" xfId="17045" xr:uid="{00000000-0005-0000-0000-000048220000}"/>
    <cellStyle name="_도곡3교 교대 수량_흥호지구배수개선수해복구사업" xfId="1532" xr:uid="{00000000-0005-0000-0000-000049220000}"/>
    <cellStyle name="_도곡3교 교대 수량_흥호지구보완내역(2차)" xfId="1533" xr:uid="{00000000-0005-0000-0000-00004A220000}"/>
    <cellStyle name="_도곡3교 교대 수량_흥호지구수산보완(2차)" xfId="1534" xr:uid="{00000000-0005-0000-0000-00004B220000}"/>
    <cellStyle name="_도곡4교 하부공 수량" xfId="1535" xr:uid="{00000000-0005-0000-0000-00004C220000}"/>
    <cellStyle name="_도곡4교 하부공 수량_01-자재집계표" xfId="17046" xr:uid="{00000000-0005-0000-0000-00004D220000}"/>
    <cellStyle name="_도곡4교 하부공 수량_01-자재집계표_4.라메르-포장공" xfId="17047" xr:uid="{00000000-0005-0000-0000-00004E220000}"/>
    <cellStyle name="_도곡4교 하부공 수량_01-자재집계표_4.라메르-포장공_4.라메르-포장공" xfId="17048" xr:uid="{00000000-0005-0000-0000-00004F220000}"/>
    <cellStyle name="_도곡4교 하부공 수량_01-자재집계표_5.(1구간)포장공" xfId="17049" xr:uid="{00000000-0005-0000-0000-000050220000}"/>
    <cellStyle name="_도곡4교 하부공 수량_01-자재집계표_5.(1구간)포장공_4.라메르-포장공" xfId="17050" xr:uid="{00000000-0005-0000-0000-000051220000}"/>
    <cellStyle name="_도곡4교 하부공 수량_01-자재집계표_5.(1구간)포장공_4.라메르-포장공_4.라메르-포장공" xfId="17051" xr:uid="{00000000-0005-0000-0000-000052220000}"/>
    <cellStyle name="_도곡4교 하부공 수량_03-배수공" xfId="17052" xr:uid="{00000000-0005-0000-0000-000053220000}"/>
    <cellStyle name="_도곡4교 하부공 수량_03-배수공_4.라메르-포장공" xfId="17053" xr:uid="{00000000-0005-0000-0000-000054220000}"/>
    <cellStyle name="_도곡4교 하부공 수량_03-배수공_4.라메르-포장공_4.라메르-포장공" xfId="17054" xr:uid="{00000000-0005-0000-0000-000055220000}"/>
    <cellStyle name="_도곡4교 하부공 수량_03-배수공_5.(1구간)포장공" xfId="17055" xr:uid="{00000000-0005-0000-0000-000056220000}"/>
    <cellStyle name="_도곡4교 하부공 수량_03-배수공_5.(1구간)포장공_4.라메르-포장공" xfId="17056" xr:uid="{00000000-0005-0000-0000-000057220000}"/>
    <cellStyle name="_도곡4교 하부공 수량_03-배수공_5.(1구간)포장공_4.라메르-포장공_4.라메르-포장공" xfId="17057" xr:uid="{00000000-0005-0000-0000-000058220000}"/>
    <cellStyle name="_도곡4교 하부공 수량_1.(2구간)-자재집계표" xfId="17058" xr:uid="{00000000-0005-0000-0000-000059220000}"/>
    <cellStyle name="_도곡4교 하부공 수량_1.(2구간)-자재집계표_4.라메르-포장공" xfId="17059" xr:uid="{00000000-0005-0000-0000-00005A220000}"/>
    <cellStyle name="_도곡4교 하부공 수량_1.(2구간)-자재집계표_4.라메르-포장공_4.라메르-포장공" xfId="17060" xr:uid="{00000000-0005-0000-0000-00005B220000}"/>
    <cellStyle name="_도곡4교 하부공 수량_1.(2구간)-자재집계표_5.(1구간)포장공" xfId="17061" xr:uid="{00000000-0005-0000-0000-00005C220000}"/>
    <cellStyle name="_도곡4교 하부공 수량_1.(2구간)-자재집계표_5.(1구간)포장공_4.라메르-포장공" xfId="17062" xr:uid="{00000000-0005-0000-0000-00005D220000}"/>
    <cellStyle name="_도곡4교 하부공 수량_1.(2구간)-자재집계표_5.(1구간)포장공_4.라메르-포장공_4.라메르-포장공" xfId="17063" xr:uid="{00000000-0005-0000-0000-00005E220000}"/>
    <cellStyle name="_도곡4교 하부공 수량_11.관급자재" xfId="1536" xr:uid="{00000000-0005-0000-0000-00005F220000}"/>
    <cellStyle name="_도곡4교 하부공 수량_11.사급자재" xfId="1537" xr:uid="{00000000-0005-0000-0000-000060220000}"/>
    <cellStyle name="_도곡4교 하부공 수량_12-1.배수장" xfId="1538" xr:uid="{00000000-0005-0000-0000-000061220000}"/>
    <cellStyle name="_도곡4교 하부공 수량_12-1.배수장_12-1배수장 수산" xfId="1539" xr:uid="{00000000-0005-0000-0000-000062220000}"/>
    <cellStyle name="_도곡4교 하부공 수량_12-2배수로" xfId="1540" xr:uid="{00000000-0005-0000-0000-000063220000}"/>
    <cellStyle name="_도곡4교 하부공 수량_12-2평야부" xfId="1541" xr:uid="{00000000-0005-0000-0000-000064220000}"/>
    <cellStyle name="_도곡4교 하부공 수량_2.토공" xfId="1542" xr:uid="{00000000-0005-0000-0000-000065220000}"/>
    <cellStyle name="_도곡4교 하부공 수량_3.(1구간)-구조물공(암거 1.5x1.0)" xfId="17064" xr:uid="{00000000-0005-0000-0000-000066220000}"/>
    <cellStyle name="_도곡4교 하부공 수량_3.(1구간)-구조물공(암거 1.5x1.0)_4.라메르-포장공" xfId="17065" xr:uid="{00000000-0005-0000-0000-000067220000}"/>
    <cellStyle name="_도곡4교 하부공 수량_3.(1구간)-구조물공(암거 1.5x1.0)_4.라메르-포장공_4.라메르-포장공" xfId="17066" xr:uid="{00000000-0005-0000-0000-000068220000}"/>
    <cellStyle name="_도곡4교 하부공 수량_3.(1구간)-구조물공(암거 1.5x1.0)_5.(1구간)포장공" xfId="17067" xr:uid="{00000000-0005-0000-0000-000069220000}"/>
    <cellStyle name="_도곡4교 하부공 수량_3.(1구간)-구조물공(암거 1.5x1.0)_5.(1구간)포장공_4.라메르-포장공" xfId="17068" xr:uid="{00000000-0005-0000-0000-00006A220000}"/>
    <cellStyle name="_도곡4교 하부공 수량_3.(1구간)-구조물공(암거 1.5x1.0)_5.(1구간)포장공_4.라메르-포장공_4.라메르-포장공" xfId="17069" xr:uid="{00000000-0005-0000-0000-00006B220000}"/>
    <cellStyle name="_도곡4교 하부공 수량_3.(2구간)포장공" xfId="17070" xr:uid="{00000000-0005-0000-0000-00006C220000}"/>
    <cellStyle name="_도곡4교 하부공 수량_3.(2구간)포장공_4.라메르-포장공" xfId="17071" xr:uid="{00000000-0005-0000-0000-00006D220000}"/>
    <cellStyle name="_도곡4교 하부공 수량_3.(2구간)포장공_4.라메르-포장공_4.라메르-포장공" xfId="17072" xr:uid="{00000000-0005-0000-0000-00006E220000}"/>
    <cellStyle name="_도곡4교 하부공 수량_3.(2구간)포장공_5.(1구간)포장공" xfId="17073" xr:uid="{00000000-0005-0000-0000-00006F220000}"/>
    <cellStyle name="_도곡4교 하부공 수량_3.(2구간)포장공_5.(1구간)포장공_4.라메르-포장공" xfId="17074" xr:uid="{00000000-0005-0000-0000-000070220000}"/>
    <cellStyle name="_도곡4교 하부공 수량_3.(2구간)포장공_5.(1구간)포장공_4.라메르-포장공_4.라메르-포장공" xfId="17075" xr:uid="{00000000-0005-0000-0000-000071220000}"/>
    <cellStyle name="_도곡4교 하부공 수량_3.1제1배수통관(시례우안3제)" xfId="17076" xr:uid="{00000000-0005-0000-0000-000072220000}"/>
    <cellStyle name="_도곡4교 하부공 수량_3.2 제2배수통관" xfId="17077" xr:uid="{00000000-0005-0000-0000-000073220000}"/>
    <cellStyle name="_도곡4교 하부공 수량_3.3 제3배수통관" xfId="17078" xr:uid="{00000000-0005-0000-0000-000074220000}"/>
    <cellStyle name="_도곡4교 하부공 수량_3.구조물공(시례우안2제)" xfId="17079" xr:uid="{00000000-0005-0000-0000-000075220000}"/>
    <cellStyle name="_도곡4교 하부공 수량_3.호안공" xfId="1543" xr:uid="{00000000-0005-0000-0000-000076220000}"/>
    <cellStyle name="_도곡4교 하부공 수량_4.라메르-포장공" xfId="17080" xr:uid="{00000000-0005-0000-0000-000077220000}"/>
    <cellStyle name="_도곡4교 하부공 수량_4.라메르-포장공_4.라메르-포장공" xfId="17081" xr:uid="{00000000-0005-0000-0000-000078220000}"/>
    <cellStyle name="_도곡4교 하부공 수량_Sheet3" xfId="1544" xr:uid="{00000000-0005-0000-0000-000079220000}"/>
    <cellStyle name="_도곡4교 하부공 수량_Sheet3_11.관급자재" xfId="1545" xr:uid="{00000000-0005-0000-0000-00007A220000}"/>
    <cellStyle name="_도곡4교 하부공 수량_Sheet3_11.사급자재" xfId="1546" xr:uid="{00000000-0005-0000-0000-00007B220000}"/>
    <cellStyle name="_도곡4교 하부공 수량_Sheet3_12-1.배수장" xfId="1547" xr:uid="{00000000-0005-0000-0000-00007C220000}"/>
    <cellStyle name="_도곡4교 하부공 수량_Sheet3_12-1.배수장_12-1배수장 수산" xfId="1548" xr:uid="{00000000-0005-0000-0000-00007D220000}"/>
    <cellStyle name="_도곡4교 하부공 수량_Sheet3_12-2배수로" xfId="1549" xr:uid="{00000000-0005-0000-0000-00007E220000}"/>
    <cellStyle name="_도곡4교 하부공 수량_Sheet3_12-2평야부" xfId="1550" xr:uid="{00000000-0005-0000-0000-00007F220000}"/>
    <cellStyle name="_도곡4교 하부공 수량_Sheet3_2.토공" xfId="1551" xr:uid="{00000000-0005-0000-0000-000080220000}"/>
    <cellStyle name="_도곡4교 하부공 수량_Sheet3_3.호안공" xfId="1552" xr:uid="{00000000-0005-0000-0000-000081220000}"/>
    <cellStyle name="_도곡4교 하부공 수량_Sheet3_노천2지구2-1공구" xfId="1553" xr:uid="{00000000-0005-0000-0000-000082220000}"/>
    <cellStyle name="_도곡4교 하부공 수량_Sheet3_노천2지구2-1공구_11.관급자재" xfId="1554" xr:uid="{00000000-0005-0000-0000-000083220000}"/>
    <cellStyle name="_도곡4교 하부공 수량_Sheet3_노천2지구2-1공구_11.사급자재" xfId="1555" xr:uid="{00000000-0005-0000-0000-000084220000}"/>
    <cellStyle name="_도곡4교 하부공 수량_Sheet3_노천2지구2-1공구_12-1.배수장" xfId="1556" xr:uid="{00000000-0005-0000-0000-000085220000}"/>
    <cellStyle name="_도곡4교 하부공 수량_Sheet3_노천2지구2-1공구_12-1.배수장_12-1배수장 수산" xfId="1557" xr:uid="{00000000-0005-0000-0000-000086220000}"/>
    <cellStyle name="_도곡4교 하부공 수량_Sheet3_노천2지구2-1공구_12-2배수로" xfId="1558" xr:uid="{00000000-0005-0000-0000-000087220000}"/>
    <cellStyle name="_도곡4교 하부공 수량_Sheet3_노천2지구2-1공구_12-2평야부" xfId="1559" xr:uid="{00000000-0005-0000-0000-000088220000}"/>
    <cellStyle name="_도곡4교 하부공 수량_Sheet3_노천2지구2-1공구_2.토공" xfId="1560" xr:uid="{00000000-0005-0000-0000-000089220000}"/>
    <cellStyle name="_도곡4교 하부공 수량_Sheet3_노천2지구2-1공구_3.호안공" xfId="1561" xr:uid="{00000000-0005-0000-0000-00008A220000}"/>
    <cellStyle name="_도곡4교 하부공 수량_Sheet3_노천2지구2-1공구_배수로 수산" xfId="1562" xr:uid="{00000000-0005-0000-0000-00008B220000}"/>
    <cellStyle name="_도곡4교 하부공 수량_Sheet3_노천2지구2-1공구_배수장 수산" xfId="1563" xr:uid="{00000000-0005-0000-0000-00008C220000}"/>
    <cellStyle name="_도곡4교 하부공 수량_Sheet3_노천2지구2-1공구_배수장(총)" xfId="1564" xr:uid="{00000000-0005-0000-0000-00008D220000}"/>
    <cellStyle name="_도곡4교 하부공 수량_Sheet3_노천2지구2-1공구_흥호지구배수개선수해복구사업" xfId="1565" xr:uid="{00000000-0005-0000-0000-00008E220000}"/>
    <cellStyle name="_도곡4교 하부공 수량_Sheet3_노천2지구2-1공구_흥호지구보완내역(2차)" xfId="1566" xr:uid="{00000000-0005-0000-0000-00008F220000}"/>
    <cellStyle name="_도곡4교 하부공 수량_Sheet3_노천2지구2-1공구_흥호지구수산보완(2차)" xfId="1567" xr:uid="{00000000-0005-0000-0000-000090220000}"/>
    <cellStyle name="_도곡4교 하부공 수량_Sheet3_배수로 수산" xfId="1568" xr:uid="{00000000-0005-0000-0000-000091220000}"/>
    <cellStyle name="_도곡4교 하부공 수량_Sheet3_배수장 수산" xfId="1569" xr:uid="{00000000-0005-0000-0000-000092220000}"/>
    <cellStyle name="_도곡4교 하부공 수량_Sheet3_배수장(총)" xfId="1570" xr:uid="{00000000-0005-0000-0000-000093220000}"/>
    <cellStyle name="_도곡4교 하부공 수량_Sheet3_흥호지구배수개선수해복구사업" xfId="1571" xr:uid="{00000000-0005-0000-0000-000094220000}"/>
    <cellStyle name="_도곡4교 하부공 수량_Sheet3_흥호지구보완내역(2차)" xfId="1572" xr:uid="{00000000-0005-0000-0000-000095220000}"/>
    <cellStyle name="_도곡4교 하부공 수량_Sheet3_흥호지구수산보완(2차)" xfId="1573" xr:uid="{00000000-0005-0000-0000-000096220000}"/>
    <cellStyle name="_도곡4교 하부공 수량_구조물깨기(남일보은2-1공구) " xfId="17082" xr:uid="{00000000-0005-0000-0000-000097220000}"/>
    <cellStyle name="_도곡4교 하부공 수량_노천2지구1공구" xfId="1574" xr:uid="{00000000-0005-0000-0000-000098220000}"/>
    <cellStyle name="_도곡4교 하부공 수량_노천2지구1공구_11.관급자재" xfId="1575" xr:uid="{00000000-0005-0000-0000-000099220000}"/>
    <cellStyle name="_도곡4교 하부공 수량_노천2지구1공구_11.사급자재" xfId="1576" xr:uid="{00000000-0005-0000-0000-00009A220000}"/>
    <cellStyle name="_도곡4교 하부공 수량_노천2지구1공구_12-1.배수장" xfId="1577" xr:uid="{00000000-0005-0000-0000-00009B220000}"/>
    <cellStyle name="_도곡4교 하부공 수량_노천2지구1공구_12-1.배수장_12-1배수장 수산" xfId="1578" xr:uid="{00000000-0005-0000-0000-00009C220000}"/>
    <cellStyle name="_도곡4교 하부공 수량_노천2지구1공구_12-2배수로" xfId="1579" xr:uid="{00000000-0005-0000-0000-00009D220000}"/>
    <cellStyle name="_도곡4교 하부공 수량_노천2지구1공구_12-2평야부" xfId="1580" xr:uid="{00000000-0005-0000-0000-00009E220000}"/>
    <cellStyle name="_도곡4교 하부공 수량_노천2지구1공구_2.토공" xfId="1581" xr:uid="{00000000-0005-0000-0000-00009F220000}"/>
    <cellStyle name="_도곡4교 하부공 수량_노천2지구1공구_3.호안공" xfId="1582" xr:uid="{00000000-0005-0000-0000-0000A0220000}"/>
    <cellStyle name="_도곡4교 하부공 수량_노천2지구1공구_노천2지구2-1공구" xfId="1583" xr:uid="{00000000-0005-0000-0000-0000A1220000}"/>
    <cellStyle name="_도곡4교 하부공 수량_노천2지구1공구_노천2지구2-1공구_11.관급자재" xfId="1584" xr:uid="{00000000-0005-0000-0000-0000A2220000}"/>
    <cellStyle name="_도곡4교 하부공 수량_노천2지구1공구_노천2지구2-1공구_11.사급자재" xfId="1585" xr:uid="{00000000-0005-0000-0000-0000A3220000}"/>
    <cellStyle name="_도곡4교 하부공 수량_노천2지구1공구_노천2지구2-1공구_12-1.배수장" xfId="1586" xr:uid="{00000000-0005-0000-0000-0000A4220000}"/>
    <cellStyle name="_도곡4교 하부공 수량_노천2지구1공구_노천2지구2-1공구_12-1.배수장_12-1배수장 수산" xfId="1587" xr:uid="{00000000-0005-0000-0000-0000A5220000}"/>
    <cellStyle name="_도곡4교 하부공 수량_노천2지구1공구_노천2지구2-1공구_12-2배수로" xfId="1588" xr:uid="{00000000-0005-0000-0000-0000A6220000}"/>
    <cellStyle name="_도곡4교 하부공 수량_노천2지구1공구_노천2지구2-1공구_12-2평야부" xfId="1589" xr:uid="{00000000-0005-0000-0000-0000A7220000}"/>
    <cellStyle name="_도곡4교 하부공 수량_노천2지구1공구_노천2지구2-1공구_2.토공" xfId="1590" xr:uid="{00000000-0005-0000-0000-0000A8220000}"/>
    <cellStyle name="_도곡4교 하부공 수량_노천2지구1공구_노천2지구2-1공구_3.호안공" xfId="1591" xr:uid="{00000000-0005-0000-0000-0000A9220000}"/>
    <cellStyle name="_도곡4교 하부공 수량_노천2지구1공구_노천2지구2-1공구_배수로 수산" xfId="1592" xr:uid="{00000000-0005-0000-0000-0000AA220000}"/>
    <cellStyle name="_도곡4교 하부공 수량_노천2지구1공구_노천2지구2-1공구_배수장 수산" xfId="1593" xr:uid="{00000000-0005-0000-0000-0000AB220000}"/>
    <cellStyle name="_도곡4교 하부공 수량_노천2지구1공구_노천2지구2-1공구_배수장(총)" xfId="1594" xr:uid="{00000000-0005-0000-0000-0000AC220000}"/>
    <cellStyle name="_도곡4교 하부공 수량_노천2지구1공구_노천2지구2-1공구_흥호지구배수개선수해복구사업" xfId="1595" xr:uid="{00000000-0005-0000-0000-0000AD220000}"/>
    <cellStyle name="_도곡4교 하부공 수량_노천2지구1공구_노천2지구2-1공구_흥호지구보완내역(2차)" xfId="1596" xr:uid="{00000000-0005-0000-0000-0000AE220000}"/>
    <cellStyle name="_도곡4교 하부공 수량_노천2지구1공구_노천2지구2-1공구_흥호지구수산보완(2차)" xfId="1597" xr:uid="{00000000-0005-0000-0000-0000AF220000}"/>
    <cellStyle name="_도곡4교 하부공 수량_노천2지구1공구_배수로 수산" xfId="1598" xr:uid="{00000000-0005-0000-0000-0000B0220000}"/>
    <cellStyle name="_도곡4교 하부공 수량_노천2지구1공구_배수장 수산" xfId="1599" xr:uid="{00000000-0005-0000-0000-0000B1220000}"/>
    <cellStyle name="_도곡4교 하부공 수량_노천2지구1공구_배수장(총)" xfId="1600" xr:uid="{00000000-0005-0000-0000-0000B2220000}"/>
    <cellStyle name="_도곡4교 하부공 수량_노천2지구1공구_흥호지구배수개선수해복구사업" xfId="1601" xr:uid="{00000000-0005-0000-0000-0000B3220000}"/>
    <cellStyle name="_도곡4교 하부공 수량_노천2지구1공구_흥호지구보완내역(2차)" xfId="1602" xr:uid="{00000000-0005-0000-0000-0000B4220000}"/>
    <cellStyle name="_도곡4교 하부공 수량_노천2지구1공구_흥호지구수산보완(2차)" xfId="1603" xr:uid="{00000000-0005-0000-0000-0000B5220000}"/>
    <cellStyle name="_도곡4교 하부공 수량_노천2지구2-1공구" xfId="1604" xr:uid="{00000000-0005-0000-0000-0000B6220000}"/>
    <cellStyle name="_도곡4교 하부공 수량_노천2지구2-1공구_1" xfId="1605" xr:uid="{00000000-0005-0000-0000-0000B7220000}"/>
    <cellStyle name="_도곡4교 하부공 수량_노천2지구2-1공구_1_11.관급자재" xfId="1606" xr:uid="{00000000-0005-0000-0000-0000B8220000}"/>
    <cellStyle name="_도곡4교 하부공 수량_노천2지구2-1공구_1_11.사급자재" xfId="1607" xr:uid="{00000000-0005-0000-0000-0000B9220000}"/>
    <cellStyle name="_도곡4교 하부공 수량_노천2지구2-1공구_1_12-1.배수장" xfId="1608" xr:uid="{00000000-0005-0000-0000-0000BA220000}"/>
    <cellStyle name="_도곡4교 하부공 수량_노천2지구2-1공구_1_12-1.배수장_12-1배수장 수산" xfId="1609" xr:uid="{00000000-0005-0000-0000-0000BB220000}"/>
    <cellStyle name="_도곡4교 하부공 수량_노천2지구2-1공구_1_12-2배수로" xfId="1610" xr:uid="{00000000-0005-0000-0000-0000BC220000}"/>
    <cellStyle name="_도곡4교 하부공 수량_노천2지구2-1공구_1_12-2평야부" xfId="1611" xr:uid="{00000000-0005-0000-0000-0000BD220000}"/>
    <cellStyle name="_도곡4교 하부공 수량_노천2지구2-1공구_1_2.토공" xfId="1612" xr:uid="{00000000-0005-0000-0000-0000BE220000}"/>
    <cellStyle name="_도곡4교 하부공 수량_노천2지구2-1공구_1_3.호안공" xfId="1613" xr:uid="{00000000-0005-0000-0000-0000BF220000}"/>
    <cellStyle name="_도곡4교 하부공 수량_노천2지구2-1공구_1_배수로 수산" xfId="1614" xr:uid="{00000000-0005-0000-0000-0000C0220000}"/>
    <cellStyle name="_도곡4교 하부공 수량_노천2지구2-1공구_1_배수장 수산" xfId="1615" xr:uid="{00000000-0005-0000-0000-0000C1220000}"/>
    <cellStyle name="_도곡4교 하부공 수량_노천2지구2-1공구_1_배수장(총)" xfId="1616" xr:uid="{00000000-0005-0000-0000-0000C2220000}"/>
    <cellStyle name="_도곡4교 하부공 수량_노천2지구2-1공구_1_흥호지구배수개선수해복구사업" xfId="1617" xr:uid="{00000000-0005-0000-0000-0000C3220000}"/>
    <cellStyle name="_도곡4교 하부공 수량_노천2지구2-1공구_1_흥호지구보완내역(2차)" xfId="1618" xr:uid="{00000000-0005-0000-0000-0000C4220000}"/>
    <cellStyle name="_도곡4교 하부공 수량_노천2지구2-1공구_1_흥호지구수산보완(2차)" xfId="1619" xr:uid="{00000000-0005-0000-0000-0000C5220000}"/>
    <cellStyle name="_도곡4교 하부공 수량_노천2지구2-1공구_11.관급자재" xfId="1620" xr:uid="{00000000-0005-0000-0000-0000C6220000}"/>
    <cellStyle name="_도곡4교 하부공 수량_노천2지구2-1공구_11.사급자재" xfId="1621" xr:uid="{00000000-0005-0000-0000-0000C7220000}"/>
    <cellStyle name="_도곡4교 하부공 수량_노천2지구2-1공구_12-1.배수장" xfId="1622" xr:uid="{00000000-0005-0000-0000-0000C8220000}"/>
    <cellStyle name="_도곡4교 하부공 수량_노천2지구2-1공구_12-1.배수장_12-1배수장 수산" xfId="1623" xr:uid="{00000000-0005-0000-0000-0000C9220000}"/>
    <cellStyle name="_도곡4교 하부공 수량_노천2지구2-1공구_12-2배수로" xfId="1624" xr:uid="{00000000-0005-0000-0000-0000CA220000}"/>
    <cellStyle name="_도곡4교 하부공 수량_노천2지구2-1공구_12-2평야부" xfId="1625" xr:uid="{00000000-0005-0000-0000-0000CB220000}"/>
    <cellStyle name="_도곡4교 하부공 수량_노천2지구2-1공구_2.토공" xfId="1626" xr:uid="{00000000-0005-0000-0000-0000CC220000}"/>
    <cellStyle name="_도곡4교 하부공 수량_노천2지구2-1공구_3.호안공" xfId="1627" xr:uid="{00000000-0005-0000-0000-0000CD220000}"/>
    <cellStyle name="_도곡4교 하부공 수량_노천2지구2-1공구_노천2지구2-1공구" xfId="1628" xr:uid="{00000000-0005-0000-0000-0000CE220000}"/>
    <cellStyle name="_도곡4교 하부공 수량_노천2지구2-1공구_노천2지구2-1공구_11.관급자재" xfId="1629" xr:uid="{00000000-0005-0000-0000-0000CF220000}"/>
    <cellStyle name="_도곡4교 하부공 수량_노천2지구2-1공구_노천2지구2-1공구_11.사급자재" xfId="1630" xr:uid="{00000000-0005-0000-0000-0000D0220000}"/>
    <cellStyle name="_도곡4교 하부공 수량_노천2지구2-1공구_노천2지구2-1공구_12-1.배수장" xfId="1631" xr:uid="{00000000-0005-0000-0000-0000D1220000}"/>
    <cellStyle name="_도곡4교 하부공 수량_노천2지구2-1공구_노천2지구2-1공구_12-1.배수장_12-1배수장 수산" xfId="1632" xr:uid="{00000000-0005-0000-0000-0000D2220000}"/>
    <cellStyle name="_도곡4교 하부공 수량_노천2지구2-1공구_노천2지구2-1공구_12-2배수로" xfId="1633" xr:uid="{00000000-0005-0000-0000-0000D3220000}"/>
    <cellStyle name="_도곡4교 하부공 수량_노천2지구2-1공구_노천2지구2-1공구_12-2평야부" xfId="1634" xr:uid="{00000000-0005-0000-0000-0000D4220000}"/>
    <cellStyle name="_도곡4교 하부공 수량_노천2지구2-1공구_노천2지구2-1공구_2.토공" xfId="1635" xr:uid="{00000000-0005-0000-0000-0000D5220000}"/>
    <cellStyle name="_도곡4교 하부공 수량_노천2지구2-1공구_노천2지구2-1공구_3.호안공" xfId="1636" xr:uid="{00000000-0005-0000-0000-0000D6220000}"/>
    <cellStyle name="_도곡4교 하부공 수량_노천2지구2-1공구_노천2지구2-1공구_배수로 수산" xfId="1637" xr:uid="{00000000-0005-0000-0000-0000D7220000}"/>
    <cellStyle name="_도곡4교 하부공 수량_노천2지구2-1공구_노천2지구2-1공구_배수장 수산" xfId="1638" xr:uid="{00000000-0005-0000-0000-0000D8220000}"/>
    <cellStyle name="_도곡4교 하부공 수량_노천2지구2-1공구_노천2지구2-1공구_배수장(총)" xfId="1639" xr:uid="{00000000-0005-0000-0000-0000D9220000}"/>
    <cellStyle name="_도곡4교 하부공 수량_노천2지구2-1공구_노천2지구2-1공구_흥호지구배수개선수해복구사업" xfId="1640" xr:uid="{00000000-0005-0000-0000-0000DA220000}"/>
    <cellStyle name="_도곡4교 하부공 수량_노천2지구2-1공구_노천2지구2-1공구_흥호지구보완내역(2차)" xfId="1641" xr:uid="{00000000-0005-0000-0000-0000DB220000}"/>
    <cellStyle name="_도곡4교 하부공 수량_노천2지구2-1공구_노천2지구2-1공구_흥호지구수산보완(2차)" xfId="1642" xr:uid="{00000000-0005-0000-0000-0000DC220000}"/>
    <cellStyle name="_도곡4교 하부공 수량_노천2지구2-1공구_배수로 수산" xfId="1643" xr:uid="{00000000-0005-0000-0000-0000DD220000}"/>
    <cellStyle name="_도곡4교 하부공 수량_노천2지구2-1공구_배수장 수산" xfId="1644" xr:uid="{00000000-0005-0000-0000-0000DE220000}"/>
    <cellStyle name="_도곡4교 하부공 수량_노천2지구2-1공구_배수장(총)" xfId="1645" xr:uid="{00000000-0005-0000-0000-0000DF220000}"/>
    <cellStyle name="_도곡4교 하부공 수량_노천2지구2-1공구_흥호지구배수개선수해복구사업" xfId="1646" xr:uid="{00000000-0005-0000-0000-0000E0220000}"/>
    <cellStyle name="_도곡4교 하부공 수량_노천2지구2-1공구_흥호지구보완내역(2차)" xfId="1647" xr:uid="{00000000-0005-0000-0000-0000E1220000}"/>
    <cellStyle name="_도곡4교 하부공 수량_노천2지구2-1공구_흥호지구수산보완(2차)" xfId="1648" xr:uid="{00000000-0005-0000-0000-0000E2220000}"/>
    <cellStyle name="_도곡4교 하부공 수량_노천2지구3-1(KEY)" xfId="1649" xr:uid="{00000000-0005-0000-0000-0000E3220000}"/>
    <cellStyle name="_도곡4교 하부공 수량_노천2지구3-1(KEY)_11.관급자재" xfId="1650" xr:uid="{00000000-0005-0000-0000-0000E4220000}"/>
    <cellStyle name="_도곡4교 하부공 수량_노천2지구3-1(KEY)_11.사급자재" xfId="1651" xr:uid="{00000000-0005-0000-0000-0000E5220000}"/>
    <cellStyle name="_도곡4교 하부공 수량_노천2지구3-1(KEY)_12-1.배수장" xfId="1652" xr:uid="{00000000-0005-0000-0000-0000E6220000}"/>
    <cellStyle name="_도곡4교 하부공 수량_노천2지구3-1(KEY)_12-1.배수장_12-1배수장 수산" xfId="1653" xr:uid="{00000000-0005-0000-0000-0000E7220000}"/>
    <cellStyle name="_도곡4교 하부공 수량_노천2지구3-1(KEY)_12-2배수로" xfId="1654" xr:uid="{00000000-0005-0000-0000-0000E8220000}"/>
    <cellStyle name="_도곡4교 하부공 수량_노천2지구3-1(KEY)_12-2평야부" xfId="1655" xr:uid="{00000000-0005-0000-0000-0000E9220000}"/>
    <cellStyle name="_도곡4교 하부공 수량_노천2지구3-1(KEY)_2.토공" xfId="1656" xr:uid="{00000000-0005-0000-0000-0000EA220000}"/>
    <cellStyle name="_도곡4교 하부공 수량_노천2지구3-1(KEY)_3.호안공" xfId="1657" xr:uid="{00000000-0005-0000-0000-0000EB220000}"/>
    <cellStyle name="_도곡4교 하부공 수량_노천2지구3-1(KEY)_배수로 수산" xfId="1658" xr:uid="{00000000-0005-0000-0000-0000EC220000}"/>
    <cellStyle name="_도곡4교 하부공 수량_노천2지구3-1(KEY)_배수장 수산" xfId="1659" xr:uid="{00000000-0005-0000-0000-0000ED220000}"/>
    <cellStyle name="_도곡4교 하부공 수량_노천2지구3-1(KEY)_배수장(총)" xfId="1660" xr:uid="{00000000-0005-0000-0000-0000EE220000}"/>
    <cellStyle name="_도곡4교 하부공 수량_노천2지구3-1(KEY)_흥호지구배수개선수해복구사업" xfId="1661" xr:uid="{00000000-0005-0000-0000-0000EF220000}"/>
    <cellStyle name="_도곡4교 하부공 수량_노천2지구3-1(KEY)_흥호지구보완내역(2차)" xfId="1662" xr:uid="{00000000-0005-0000-0000-0000F0220000}"/>
    <cellStyle name="_도곡4교 하부공 수량_노천2지구3-1(KEY)_흥호지구수산보완(2차)" xfId="1663" xr:uid="{00000000-0005-0000-0000-0000F1220000}"/>
    <cellStyle name="_도곡4교 하부공 수량_다리골 수해수량" xfId="17083" xr:uid="{00000000-0005-0000-0000-0000F2220000}"/>
    <cellStyle name="_도곡4교 하부공 수량_다리골 수해수량_수량산출서1" xfId="17084" xr:uid="{00000000-0005-0000-0000-0000F3220000}"/>
    <cellStyle name="_도곡4교 하부공 수량_동면 덕치리 새터말 도수로 설치공사" xfId="17085" xr:uid="{00000000-0005-0000-0000-0000F4220000}"/>
    <cellStyle name="_도곡4교 하부공 수량_동면 성수리 깃골 도수로 설치공사" xfId="17086" xr:uid="{00000000-0005-0000-0000-0000F5220000}"/>
    <cellStyle name="_도곡4교 하부공 수량_동면 성수리 성전 도수로 설치공사" xfId="17087" xr:uid="{00000000-0005-0000-0000-0000F6220000}"/>
    <cellStyle name="_도곡4교 하부공 수량_동면 속초1 새보 도수로 설치공사" xfId="17088" xr:uid="{00000000-0005-0000-0000-0000F7220000}"/>
    <cellStyle name="_도곡4교 하부공 수량_동면 속초1리 원개울 배수로 설치공사" xfId="17089" xr:uid="{00000000-0005-0000-0000-0000F8220000}"/>
    <cellStyle name="_도곡4교 하부공 수량_두촌중학교옆 농로포장공사-제1차변경" xfId="17090" xr:uid="{00000000-0005-0000-0000-0000F9220000}"/>
    <cellStyle name="_도곡4교 하부공 수량_방어_일산_주전동 일원 보안등 설치공사" xfId="17091" xr:uid="{00000000-0005-0000-0000-0000FA220000}"/>
    <cellStyle name="_도곡4교 하부공 수량_방어_일산_주전동 일원 보안등 설치공사_신호등 수량설계" xfId="17092" xr:uid="{00000000-0005-0000-0000-0000FB220000}"/>
    <cellStyle name="_도곡4교 하부공 수량_배수로 수산" xfId="1664" xr:uid="{00000000-0005-0000-0000-0000FC220000}"/>
    <cellStyle name="_도곡4교 하부공 수량_배수장 수산" xfId="1665" xr:uid="{00000000-0005-0000-0000-0000FD220000}"/>
    <cellStyle name="_도곡4교 하부공 수량_배수장(총)" xfId="1666" xr:uid="{00000000-0005-0000-0000-0000FE220000}"/>
    <cellStyle name="_도곡4교 하부공 수량_소사리 농로포장공사" xfId="3588" xr:uid="{00000000-0005-0000-0000-0000FF220000}"/>
    <cellStyle name="_도곡4교 하부공 수량_소사리 농로포장공사_송곡2리 옹벽설치공사" xfId="3589" xr:uid="{00000000-0005-0000-0000-000000230000}"/>
    <cellStyle name="_도곡4교 하부공 수량_수량산출서(서리다리)" xfId="17093" xr:uid="{00000000-0005-0000-0000-000001230000}"/>
    <cellStyle name="_도곡4교 하부공 수량_시동3리경로당앞마을안길포장공사(흄관시공분)" xfId="17094" xr:uid="{00000000-0005-0000-0000-000002230000}"/>
    <cellStyle name="_도곡4교 하부공 수량_신호등 수량설계" xfId="17095" xr:uid="{00000000-0005-0000-0000-000003230000}"/>
    <cellStyle name="_도곡4교 하부공 수량_암거수량" xfId="3590" xr:uid="{00000000-0005-0000-0000-000004230000}"/>
    <cellStyle name="_도곡4교 하부공 수량_암거수량(2)" xfId="3591" xr:uid="{00000000-0005-0000-0000-000005230000}"/>
    <cellStyle name="_도곡4교 하부공 수량_암거수량(2)_1련BOX" xfId="3592" xr:uid="{00000000-0005-0000-0000-000006230000}"/>
    <cellStyle name="_도곡4교 하부공 수량_암거수량(2)_2련BOX" xfId="3593" xr:uid="{00000000-0005-0000-0000-000007230000}"/>
    <cellStyle name="_도곡4교 하부공 수량_암거수량(2)_3.1제1배수통관(시례우안3제)" xfId="17096" xr:uid="{00000000-0005-0000-0000-000008230000}"/>
    <cellStyle name="_도곡4교 하부공 수량_암거수량(2)_3.2 제2배수통관" xfId="17097" xr:uid="{00000000-0005-0000-0000-000009230000}"/>
    <cellStyle name="_도곡4교 하부공 수량_암거수량(2)_3.3 제3배수통관" xfId="17098" xr:uid="{00000000-0005-0000-0000-00000A230000}"/>
    <cellStyle name="_도곡4교 하부공 수량_암거수량(2)_3.구조물공(시례우안2제)" xfId="17099" xr:uid="{00000000-0005-0000-0000-00000B230000}"/>
    <cellStyle name="_도곡4교 하부공 수량_암거수량_1련BOX" xfId="3594" xr:uid="{00000000-0005-0000-0000-00000C230000}"/>
    <cellStyle name="_도곡4교 하부공 수량_암거수량_2련BOX" xfId="3595" xr:uid="{00000000-0005-0000-0000-00000D230000}"/>
    <cellStyle name="_도곡4교 하부공 수량_암거수량_3.1제1배수통관(시례우안3제)" xfId="17100" xr:uid="{00000000-0005-0000-0000-00000E230000}"/>
    <cellStyle name="_도곡4교 하부공 수량_암거수량_3.2 제2배수통관" xfId="17101" xr:uid="{00000000-0005-0000-0000-00000F230000}"/>
    <cellStyle name="_도곡4교 하부공 수량_암거수량_3.3 제3배수통관" xfId="17102" xr:uid="{00000000-0005-0000-0000-000010230000}"/>
    <cellStyle name="_도곡4교 하부공 수량_암거수량_3.구조물공(시례우안2제)" xfId="17103" xr:uid="{00000000-0005-0000-0000-000011230000}"/>
    <cellStyle name="_도곡4교 하부공 수량_양평리 주민쉼터 옹벽설치공사" xfId="3596" xr:uid="{00000000-0005-0000-0000-000012230000}"/>
    <cellStyle name="_도곡4교 하부공 수량_양평리 주민쉼터 옹벽설치공사_송곡2리 옹벽설치공사" xfId="3597" xr:uid="{00000000-0005-0000-0000-000013230000}"/>
    <cellStyle name="_도곡4교 하부공 수량_역내리 본부락 농로 및 배수로 설치공사(1차 변경)" xfId="17104" xr:uid="{00000000-0005-0000-0000-000014230000}"/>
    <cellStyle name="_도곡4교 하부공 수량_와야2리 마을안길 토공,포장,배수" xfId="17105" xr:uid="{00000000-0005-0000-0000-000015230000}"/>
    <cellStyle name="_도곡4교 하부공 수량_와야2리 마을안길 토공,포장,배수_방량리1반내역서-설계변경" xfId="17106" xr:uid="{00000000-0005-0000-0000-000016230000}"/>
    <cellStyle name="_도곡4교 하부공 수량_월운리3반 내역서" xfId="17107" xr:uid="{00000000-0005-0000-0000-000017230000}"/>
    <cellStyle name="_도곡4교 하부공 수량_유치2리 난터골 마을안길 포장공사" xfId="17108" xr:uid="{00000000-0005-0000-0000-000018230000}"/>
    <cellStyle name="_도곡4교 하부공 수량_자은1리 광탄 농로 및 배수로 설치공사-제1차변경" xfId="17109" xr:uid="{00000000-0005-0000-0000-000019230000}"/>
    <cellStyle name="_도곡4교 하부공 수량_천현1리 새마을보 천리길사업" xfId="17110" xr:uid="{00000000-0005-0000-0000-00001A230000}"/>
    <cellStyle name="_도곡4교 하부공 수량_천현2리 도로포장공사" xfId="17111" xr:uid="{00000000-0005-0000-0000-00001B230000}"/>
    <cellStyle name="_도곡4교 하부공 수량_철정2리 철정보 도수로 교체공사" xfId="17112" xr:uid="{00000000-0005-0000-0000-00001C230000}"/>
    <cellStyle name="_도곡4교 하부공 수량_철정2리아호동농로포장-1차변경" xfId="17113" xr:uid="{00000000-0005-0000-0000-00001D230000}"/>
    <cellStyle name="_도곡4교 하부공 수량_철정3리 향교골 농로포장" xfId="17114" xr:uid="{00000000-0005-0000-0000-00001E230000}"/>
    <cellStyle name="_도곡4교 하부공 수량_철정3리 향교골 농로포장_두촌중학교옆 농로포장공사-제1차변경" xfId="17115" xr:uid="{00000000-0005-0000-0000-00001F230000}"/>
    <cellStyle name="_도곡4교 하부공 수량_철정3리 향교골 농로포장_역내리 본부락 농로 및 배수로 설치공사" xfId="17116" xr:uid="{00000000-0005-0000-0000-000020230000}"/>
    <cellStyle name="_도곡4교 하부공 수량_철정3리 향교골 농로포장_역내리 본부락 농로 및 배수로 설치공사(1차 변경)" xfId="17117" xr:uid="{00000000-0005-0000-0000-000021230000}"/>
    <cellStyle name="_도곡4교 하부공 수량_철정3리 향교골 농로포장_원동1리 하촌 회관뒤 석축 설치공사" xfId="17118" xr:uid="{00000000-0005-0000-0000-000022230000}"/>
    <cellStyle name="_도곡4교 하부공 수량_철정3리 향교골 농로포장_원동1리 하촌 회관뒤 석축 설치공사_자은1리 광탄 농로 및 배수로 설치공사-제1차변경" xfId="17119" xr:uid="{00000000-0005-0000-0000-000023230000}"/>
    <cellStyle name="_도곡4교 하부공 수량_철정3리 향교골 농로포장_자은1리 광탄 농로 및 배수로 설치공사-제1차변경" xfId="17120" xr:uid="{00000000-0005-0000-0000-000024230000}"/>
    <cellStyle name="_도곡4교 하부공 수량_철정3리 향교골 농로포장_천현1리" xfId="17121" xr:uid="{00000000-0005-0000-0000-000025230000}"/>
    <cellStyle name="_도곡4교 하부공 수량_철정3리 향교골 농로포장_천현1리_두촌중학교옆 농로포장공사-제1차변경" xfId="17122" xr:uid="{00000000-0005-0000-0000-000026230000}"/>
    <cellStyle name="_도곡4교 하부공 수량_철정3리 향교골 농로포장_천현1리_자은1리 광탄 농로 및 배수로 설치공사-제1차변경" xfId="17123" xr:uid="{00000000-0005-0000-0000-000027230000}"/>
    <cellStyle name="_도곡4교 하부공 수량_철정3리 향교골 농로포장_천현2리 가리산입구 도수로 설치(현8) - 수정해야함" xfId="17124" xr:uid="{00000000-0005-0000-0000-000028230000}"/>
    <cellStyle name="_도곡4교 하부공 수량_철정3리 향교골 농로포장_천현2리 가리산입구 도수로 설치(현8) - 수정해야함_자은1리 광탄 농로 및 배수로 설치공사-제1차변경" xfId="17125" xr:uid="{00000000-0005-0000-0000-000029230000}"/>
    <cellStyle name="_도곡4교 하부공 수량_흥호지구배수개선수해복구사업" xfId="1667" xr:uid="{00000000-0005-0000-0000-00002A230000}"/>
    <cellStyle name="_도곡4교 하부공 수량_흥호지구보완내역(2차)" xfId="1668" xr:uid="{00000000-0005-0000-0000-00002B230000}"/>
    <cellStyle name="_도곡4교 하부공 수량_흥호지구수산보완(2차)" xfId="1669" xr:uid="{00000000-0005-0000-0000-00002C230000}"/>
    <cellStyle name="_도곡교 교대 수량" xfId="1670" xr:uid="{00000000-0005-0000-0000-00002D230000}"/>
    <cellStyle name="_도곡교 교대 수량_01-자재집계표" xfId="17126" xr:uid="{00000000-0005-0000-0000-00002E230000}"/>
    <cellStyle name="_도곡교 교대 수량_01-자재집계표_4.라메르-포장공" xfId="17127" xr:uid="{00000000-0005-0000-0000-00002F230000}"/>
    <cellStyle name="_도곡교 교대 수량_01-자재집계표_4.라메르-포장공_4.라메르-포장공" xfId="17128" xr:uid="{00000000-0005-0000-0000-000030230000}"/>
    <cellStyle name="_도곡교 교대 수량_01-자재집계표_5.(1구간)포장공" xfId="17129" xr:uid="{00000000-0005-0000-0000-000031230000}"/>
    <cellStyle name="_도곡교 교대 수량_01-자재집계표_5.(1구간)포장공_4.라메르-포장공" xfId="17130" xr:uid="{00000000-0005-0000-0000-000032230000}"/>
    <cellStyle name="_도곡교 교대 수량_01-자재집계표_5.(1구간)포장공_4.라메르-포장공_4.라메르-포장공" xfId="17131" xr:uid="{00000000-0005-0000-0000-000033230000}"/>
    <cellStyle name="_도곡교 교대 수량_03-배수공" xfId="17132" xr:uid="{00000000-0005-0000-0000-000034230000}"/>
    <cellStyle name="_도곡교 교대 수량_03-배수공_4.라메르-포장공" xfId="17133" xr:uid="{00000000-0005-0000-0000-000035230000}"/>
    <cellStyle name="_도곡교 교대 수량_03-배수공_4.라메르-포장공_4.라메르-포장공" xfId="17134" xr:uid="{00000000-0005-0000-0000-000036230000}"/>
    <cellStyle name="_도곡교 교대 수량_03-배수공_5.(1구간)포장공" xfId="17135" xr:uid="{00000000-0005-0000-0000-000037230000}"/>
    <cellStyle name="_도곡교 교대 수량_03-배수공_5.(1구간)포장공_4.라메르-포장공" xfId="17136" xr:uid="{00000000-0005-0000-0000-000038230000}"/>
    <cellStyle name="_도곡교 교대 수량_03-배수공_5.(1구간)포장공_4.라메르-포장공_4.라메르-포장공" xfId="17137" xr:uid="{00000000-0005-0000-0000-000039230000}"/>
    <cellStyle name="_도곡교 교대 수량_1.(2구간)-자재집계표" xfId="17138" xr:uid="{00000000-0005-0000-0000-00003A230000}"/>
    <cellStyle name="_도곡교 교대 수량_1.(2구간)-자재집계표_4.라메르-포장공" xfId="17139" xr:uid="{00000000-0005-0000-0000-00003B230000}"/>
    <cellStyle name="_도곡교 교대 수량_1.(2구간)-자재집계표_4.라메르-포장공_4.라메르-포장공" xfId="17140" xr:uid="{00000000-0005-0000-0000-00003C230000}"/>
    <cellStyle name="_도곡교 교대 수량_1.(2구간)-자재집계표_5.(1구간)포장공" xfId="17141" xr:uid="{00000000-0005-0000-0000-00003D230000}"/>
    <cellStyle name="_도곡교 교대 수량_1.(2구간)-자재집계표_5.(1구간)포장공_4.라메르-포장공" xfId="17142" xr:uid="{00000000-0005-0000-0000-00003E230000}"/>
    <cellStyle name="_도곡교 교대 수량_1.(2구간)-자재집계표_5.(1구간)포장공_4.라메르-포장공_4.라메르-포장공" xfId="17143" xr:uid="{00000000-0005-0000-0000-00003F230000}"/>
    <cellStyle name="_도곡교 교대 수량_11.관급자재" xfId="1671" xr:uid="{00000000-0005-0000-0000-000040230000}"/>
    <cellStyle name="_도곡교 교대 수량_11.사급자재" xfId="1672" xr:uid="{00000000-0005-0000-0000-000041230000}"/>
    <cellStyle name="_도곡교 교대 수량_12-1.배수장" xfId="1673" xr:uid="{00000000-0005-0000-0000-000042230000}"/>
    <cellStyle name="_도곡교 교대 수량_12-1.배수장_12-1배수장 수산" xfId="1674" xr:uid="{00000000-0005-0000-0000-000043230000}"/>
    <cellStyle name="_도곡교 교대 수량_12-2배수로" xfId="1675" xr:uid="{00000000-0005-0000-0000-000044230000}"/>
    <cellStyle name="_도곡교 교대 수량_12-2평야부" xfId="1676" xr:uid="{00000000-0005-0000-0000-000045230000}"/>
    <cellStyle name="_도곡교 교대 수량_2.토공" xfId="1677" xr:uid="{00000000-0005-0000-0000-000046230000}"/>
    <cellStyle name="_도곡교 교대 수량_3.(1구간)-구조물공(암거 1.5x1.0)" xfId="17144" xr:uid="{00000000-0005-0000-0000-000047230000}"/>
    <cellStyle name="_도곡교 교대 수량_3.(1구간)-구조물공(암거 1.5x1.0)_4.라메르-포장공" xfId="17145" xr:uid="{00000000-0005-0000-0000-000048230000}"/>
    <cellStyle name="_도곡교 교대 수량_3.(1구간)-구조물공(암거 1.5x1.0)_4.라메르-포장공_4.라메르-포장공" xfId="17146" xr:uid="{00000000-0005-0000-0000-000049230000}"/>
    <cellStyle name="_도곡교 교대 수량_3.(1구간)-구조물공(암거 1.5x1.0)_5.(1구간)포장공" xfId="17147" xr:uid="{00000000-0005-0000-0000-00004A230000}"/>
    <cellStyle name="_도곡교 교대 수량_3.(1구간)-구조물공(암거 1.5x1.0)_5.(1구간)포장공_4.라메르-포장공" xfId="17148" xr:uid="{00000000-0005-0000-0000-00004B230000}"/>
    <cellStyle name="_도곡교 교대 수량_3.(1구간)-구조물공(암거 1.5x1.0)_5.(1구간)포장공_4.라메르-포장공_4.라메르-포장공" xfId="17149" xr:uid="{00000000-0005-0000-0000-00004C230000}"/>
    <cellStyle name="_도곡교 교대 수량_3.(2구간)포장공" xfId="17150" xr:uid="{00000000-0005-0000-0000-00004D230000}"/>
    <cellStyle name="_도곡교 교대 수량_3.(2구간)포장공_4.라메르-포장공" xfId="17151" xr:uid="{00000000-0005-0000-0000-00004E230000}"/>
    <cellStyle name="_도곡교 교대 수량_3.(2구간)포장공_4.라메르-포장공_4.라메르-포장공" xfId="17152" xr:uid="{00000000-0005-0000-0000-00004F230000}"/>
    <cellStyle name="_도곡교 교대 수량_3.(2구간)포장공_5.(1구간)포장공" xfId="17153" xr:uid="{00000000-0005-0000-0000-000050230000}"/>
    <cellStyle name="_도곡교 교대 수량_3.(2구간)포장공_5.(1구간)포장공_4.라메르-포장공" xfId="17154" xr:uid="{00000000-0005-0000-0000-000051230000}"/>
    <cellStyle name="_도곡교 교대 수량_3.(2구간)포장공_5.(1구간)포장공_4.라메르-포장공_4.라메르-포장공" xfId="17155" xr:uid="{00000000-0005-0000-0000-000052230000}"/>
    <cellStyle name="_도곡교 교대 수량_3.1제1배수통관(시례우안3제)" xfId="17156" xr:uid="{00000000-0005-0000-0000-000053230000}"/>
    <cellStyle name="_도곡교 교대 수량_3.2 제2배수통관" xfId="17157" xr:uid="{00000000-0005-0000-0000-000054230000}"/>
    <cellStyle name="_도곡교 교대 수량_3.3 제3배수통관" xfId="17158" xr:uid="{00000000-0005-0000-0000-000055230000}"/>
    <cellStyle name="_도곡교 교대 수량_3.구조물공(시례우안2제)" xfId="17159" xr:uid="{00000000-0005-0000-0000-000056230000}"/>
    <cellStyle name="_도곡교 교대 수량_3.호안공" xfId="1678" xr:uid="{00000000-0005-0000-0000-000057230000}"/>
    <cellStyle name="_도곡교 교대 수량_4.라메르-포장공" xfId="17160" xr:uid="{00000000-0005-0000-0000-000058230000}"/>
    <cellStyle name="_도곡교 교대 수량_4.라메르-포장공_4.라메르-포장공" xfId="17161" xr:uid="{00000000-0005-0000-0000-000059230000}"/>
    <cellStyle name="_도곡교 교대 수량_Sheet3" xfId="1679" xr:uid="{00000000-0005-0000-0000-00005A230000}"/>
    <cellStyle name="_도곡교 교대 수량_Sheet3_11.관급자재" xfId="1680" xr:uid="{00000000-0005-0000-0000-00005B230000}"/>
    <cellStyle name="_도곡교 교대 수량_Sheet3_11.사급자재" xfId="1681" xr:uid="{00000000-0005-0000-0000-00005C230000}"/>
    <cellStyle name="_도곡교 교대 수량_Sheet3_12-1.배수장" xfId="1682" xr:uid="{00000000-0005-0000-0000-00005D230000}"/>
    <cellStyle name="_도곡교 교대 수량_Sheet3_12-1.배수장_12-1배수장 수산" xfId="1683" xr:uid="{00000000-0005-0000-0000-00005E230000}"/>
    <cellStyle name="_도곡교 교대 수량_Sheet3_12-2배수로" xfId="1684" xr:uid="{00000000-0005-0000-0000-00005F230000}"/>
    <cellStyle name="_도곡교 교대 수량_Sheet3_12-2평야부" xfId="1685" xr:uid="{00000000-0005-0000-0000-000060230000}"/>
    <cellStyle name="_도곡교 교대 수량_Sheet3_2.토공" xfId="1686" xr:uid="{00000000-0005-0000-0000-000061230000}"/>
    <cellStyle name="_도곡교 교대 수량_Sheet3_3.호안공" xfId="1687" xr:uid="{00000000-0005-0000-0000-000062230000}"/>
    <cellStyle name="_도곡교 교대 수량_Sheet3_노천2지구2-1공구" xfId="1688" xr:uid="{00000000-0005-0000-0000-000063230000}"/>
    <cellStyle name="_도곡교 교대 수량_Sheet3_노천2지구2-1공구_11.관급자재" xfId="1689" xr:uid="{00000000-0005-0000-0000-000064230000}"/>
    <cellStyle name="_도곡교 교대 수량_Sheet3_노천2지구2-1공구_11.사급자재" xfId="1690" xr:uid="{00000000-0005-0000-0000-000065230000}"/>
    <cellStyle name="_도곡교 교대 수량_Sheet3_노천2지구2-1공구_12-1.배수장" xfId="1691" xr:uid="{00000000-0005-0000-0000-000066230000}"/>
    <cellStyle name="_도곡교 교대 수량_Sheet3_노천2지구2-1공구_12-1.배수장_12-1배수장 수산" xfId="1692" xr:uid="{00000000-0005-0000-0000-000067230000}"/>
    <cellStyle name="_도곡교 교대 수량_Sheet3_노천2지구2-1공구_12-2배수로" xfId="1693" xr:uid="{00000000-0005-0000-0000-000068230000}"/>
    <cellStyle name="_도곡교 교대 수량_Sheet3_노천2지구2-1공구_12-2평야부" xfId="1694" xr:uid="{00000000-0005-0000-0000-000069230000}"/>
    <cellStyle name="_도곡교 교대 수량_Sheet3_노천2지구2-1공구_2.토공" xfId="1695" xr:uid="{00000000-0005-0000-0000-00006A230000}"/>
    <cellStyle name="_도곡교 교대 수량_Sheet3_노천2지구2-1공구_3.호안공" xfId="1696" xr:uid="{00000000-0005-0000-0000-00006B230000}"/>
    <cellStyle name="_도곡교 교대 수량_Sheet3_노천2지구2-1공구_배수로 수산" xfId="1697" xr:uid="{00000000-0005-0000-0000-00006C230000}"/>
    <cellStyle name="_도곡교 교대 수량_Sheet3_노천2지구2-1공구_배수장 수산" xfId="1698" xr:uid="{00000000-0005-0000-0000-00006D230000}"/>
    <cellStyle name="_도곡교 교대 수량_Sheet3_노천2지구2-1공구_배수장(총)" xfId="1699" xr:uid="{00000000-0005-0000-0000-00006E230000}"/>
    <cellStyle name="_도곡교 교대 수량_Sheet3_노천2지구2-1공구_흥호지구배수개선수해복구사업" xfId="1700" xr:uid="{00000000-0005-0000-0000-00006F230000}"/>
    <cellStyle name="_도곡교 교대 수량_Sheet3_노천2지구2-1공구_흥호지구보완내역(2차)" xfId="1701" xr:uid="{00000000-0005-0000-0000-000070230000}"/>
    <cellStyle name="_도곡교 교대 수량_Sheet3_노천2지구2-1공구_흥호지구수산보완(2차)" xfId="1702" xr:uid="{00000000-0005-0000-0000-000071230000}"/>
    <cellStyle name="_도곡교 교대 수량_Sheet3_배수로 수산" xfId="1703" xr:uid="{00000000-0005-0000-0000-000072230000}"/>
    <cellStyle name="_도곡교 교대 수량_Sheet3_배수장 수산" xfId="1704" xr:uid="{00000000-0005-0000-0000-000073230000}"/>
    <cellStyle name="_도곡교 교대 수량_Sheet3_배수장(총)" xfId="1705" xr:uid="{00000000-0005-0000-0000-000074230000}"/>
    <cellStyle name="_도곡교 교대 수량_Sheet3_흥호지구배수개선수해복구사업" xfId="1706" xr:uid="{00000000-0005-0000-0000-000075230000}"/>
    <cellStyle name="_도곡교 교대 수량_Sheet3_흥호지구보완내역(2차)" xfId="1707" xr:uid="{00000000-0005-0000-0000-000076230000}"/>
    <cellStyle name="_도곡교 교대 수량_Sheet3_흥호지구수산보완(2차)" xfId="1708" xr:uid="{00000000-0005-0000-0000-000077230000}"/>
    <cellStyle name="_도곡교 교대 수량_구조물깨기(남일보은2-1공구) " xfId="17162" xr:uid="{00000000-0005-0000-0000-000078230000}"/>
    <cellStyle name="_도곡교 교대 수량_노천2지구1공구" xfId="1709" xr:uid="{00000000-0005-0000-0000-000079230000}"/>
    <cellStyle name="_도곡교 교대 수량_노천2지구1공구_11.관급자재" xfId="1710" xr:uid="{00000000-0005-0000-0000-00007A230000}"/>
    <cellStyle name="_도곡교 교대 수량_노천2지구1공구_11.사급자재" xfId="1711" xr:uid="{00000000-0005-0000-0000-00007B230000}"/>
    <cellStyle name="_도곡교 교대 수량_노천2지구1공구_12-1.배수장" xfId="1712" xr:uid="{00000000-0005-0000-0000-00007C230000}"/>
    <cellStyle name="_도곡교 교대 수량_노천2지구1공구_12-1.배수장_12-1배수장 수산" xfId="1713" xr:uid="{00000000-0005-0000-0000-00007D230000}"/>
    <cellStyle name="_도곡교 교대 수량_노천2지구1공구_12-2배수로" xfId="1714" xr:uid="{00000000-0005-0000-0000-00007E230000}"/>
    <cellStyle name="_도곡교 교대 수량_노천2지구1공구_12-2평야부" xfId="1715" xr:uid="{00000000-0005-0000-0000-00007F230000}"/>
    <cellStyle name="_도곡교 교대 수량_노천2지구1공구_2.토공" xfId="1716" xr:uid="{00000000-0005-0000-0000-000080230000}"/>
    <cellStyle name="_도곡교 교대 수량_노천2지구1공구_3.호안공" xfId="1717" xr:uid="{00000000-0005-0000-0000-000081230000}"/>
    <cellStyle name="_도곡교 교대 수량_노천2지구1공구_노천2지구2-1공구" xfId="1718" xr:uid="{00000000-0005-0000-0000-000082230000}"/>
    <cellStyle name="_도곡교 교대 수량_노천2지구1공구_노천2지구2-1공구_11.관급자재" xfId="1719" xr:uid="{00000000-0005-0000-0000-000083230000}"/>
    <cellStyle name="_도곡교 교대 수량_노천2지구1공구_노천2지구2-1공구_11.사급자재" xfId="1720" xr:uid="{00000000-0005-0000-0000-000084230000}"/>
    <cellStyle name="_도곡교 교대 수량_노천2지구1공구_노천2지구2-1공구_12-1.배수장" xfId="1721" xr:uid="{00000000-0005-0000-0000-000085230000}"/>
    <cellStyle name="_도곡교 교대 수량_노천2지구1공구_노천2지구2-1공구_12-1.배수장_12-1배수장 수산" xfId="1722" xr:uid="{00000000-0005-0000-0000-000086230000}"/>
    <cellStyle name="_도곡교 교대 수량_노천2지구1공구_노천2지구2-1공구_12-2배수로" xfId="1723" xr:uid="{00000000-0005-0000-0000-000087230000}"/>
    <cellStyle name="_도곡교 교대 수량_노천2지구1공구_노천2지구2-1공구_12-2평야부" xfId="1724" xr:uid="{00000000-0005-0000-0000-000088230000}"/>
    <cellStyle name="_도곡교 교대 수량_노천2지구1공구_노천2지구2-1공구_2.토공" xfId="1725" xr:uid="{00000000-0005-0000-0000-000089230000}"/>
    <cellStyle name="_도곡교 교대 수량_노천2지구1공구_노천2지구2-1공구_3.호안공" xfId="1726" xr:uid="{00000000-0005-0000-0000-00008A230000}"/>
    <cellStyle name="_도곡교 교대 수량_노천2지구1공구_노천2지구2-1공구_배수로 수산" xfId="1727" xr:uid="{00000000-0005-0000-0000-00008B230000}"/>
    <cellStyle name="_도곡교 교대 수량_노천2지구1공구_노천2지구2-1공구_배수장 수산" xfId="1728" xr:uid="{00000000-0005-0000-0000-00008C230000}"/>
    <cellStyle name="_도곡교 교대 수량_노천2지구1공구_노천2지구2-1공구_배수장(총)" xfId="1729" xr:uid="{00000000-0005-0000-0000-00008D230000}"/>
    <cellStyle name="_도곡교 교대 수량_노천2지구1공구_노천2지구2-1공구_흥호지구배수개선수해복구사업" xfId="1730" xr:uid="{00000000-0005-0000-0000-00008E230000}"/>
    <cellStyle name="_도곡교 교대 수량_노천2지구1공구_노천2지구2-1공구_흥호지구보완내역(2차)" xfId="1731" xr:uid="{00000000-0005-0000-0000-00008F230000}"/>
    <cellStyle name="_도곡교 교대 수량_노천2지구1공구_노천2지구2-1공구_흥호지구수산보완(2차)" xfId="1732" xr:uid="{00000000-0005-0000-0000-000090230000}"/>
    <cellStyle name="_도곡교 교대 수량_노천2지구1공구_배수로 수산" xfId="1733" xr:uid="{00000000-0005-0000-0000-000091230000}"/>
    <cellStyle name="_도곡교 교대 수량_노천2지구1공구_배수장 수산" xfId="1734" xr:uid="{00000000-0005-0000-0000-000092230000}"/>
    <cellStyle name="_도곡교 교대 수량_노천2지구1공구_배수장(총)" xfId="1735" xr:uid="{00000000-0005-0000-0000-000093230000}"/>
    <cellStyle name="_도곡교 교대 수량_노천2지구1공구_흥호지구배수개선수해복구사업" xfId="1736" xr:uid="{00000000-0005-0000-0000-000094230000}"/>
    <cellStyle name="_도곡교 교대 수량_노천2지구1공구_흥호지구보완내역(2차)" xfId="1737" xr:uid="{00000000-0005-0000-0000-000095230000}"/>
    <cellStyle name="_도곡교 교대 수량_노천2지구1공구_흥호지구수산보완(2차)" xfId="1738" xr:uid="{00000000-0005-0000-0000-000096230000}"/>
    <cellStyle name="_도곡교 교대 수량_노천2지구2-1공구" xfId="1739" xr:uid="{00000000-0005-0000-0000-000097230000}"/>
    <cellStyle name="_도곡교 교대 수량_노천2지구2-1공구_1" xfId="1740" xr:uid="{00000000-0005-0000-0000-000098230000}"/>
    <cellStyle name="_도곡교 교대 수량_노천2지구2-1공구_1_11.관급자재" xfId="1741" xr:uid="{00000000-0005-0000-0000-000099230000}"/>
    <cellStyle name="_도곡교 교대 수량_노천2지구2-1공구_1_11.사급자재" xfId="1742" xr:uid="{00000000-0005-0000-0000-00009A230000}"/>
    <cellStyle name="_도곡교 교대 수량_노천2지구2-1공구_1_12-1.배수장" xfId="1743" xr:uid="{00000000-0005-0000-0000-00009B230000}"/>
    <cellStyle name="_도곡교 교대 수량_노천2지구2-1공구_1_12-1.배수장_12-1배수장 수산" xfId="1744" xr:uid="{00000000-0005-0000-0000-00009C230000}"/>
    <cellStyle name="_도곡교 교대 수량_노천2지구2-1공구_1_12-2배수로" xfId="1745" xr:uid="{00000000-0005-0000-0000-00009D230000}"/>
    <cellStyle name="_도곡교 교대 수량_노천2지구2-1공구_1_12-2평야부" xfId="1746" xr:uid="{00000000-0005-0000-0000-00009E230000}"/>
    <cellStyle name="_도곡교 교대 수량_노천2지구2-1공구_1_2.토공" xfId="1747" xr:uid="{00000000-0005-0000-0000-00009F230000}"/>
    <cellStyle name="_도곡교 교대 수량_노천2지구2-1공구_1_3.호안공" xfId="1748" xr:uid="{00000000-0005-0000-0000-0000A0230000}"/>
    <cellStyle name="_도곡교 교대 수량_노천2지구2-1공구_1_배수로 수산" xfId="1749" xr:uid="{00000000-0005-0000-0000-0000A1230000}"/>
    <cellStyle name="_도곡교 교대 수량_노천2지구2-1공구_1_배수장 수산" xfId="1750" xr:uid="{00000000-0005-0000-0000-0000A2230000}"/>
    <cellStyle name="_도곡교 교대 수량_노천2지구2-1공구_1_배수장(총)" xfId="1751" xr:uid="{00000000-0005-0000-0000-0000A3230000}"/>
    <cellStyle name="_도곡교 교대 수량_노천2지구2-1공구_1_흥호지구배수개선수해복구사업" xfId="1752" xr:uid="{00000000-0005-0000-0000-0000A4230000}"/>
    <cellStyle name="_도곡교 교대 수량_노천2지구2-1공구_1_흥호지구보완내역(2차)" xfId="1753" xr:uid="{00000000-0005-0000-0000-0000A5230000}"/>
    <cellStyle name="_도곡교 교대 수량_노천2지구2-1공구_1_흥호지구수산보완(2차)" xfId="1754" xr:uid="{00000000-0005-0000-0000-0000A6230000}"/>
    <cellStyle name="_도곡교 교대 수량_노천2지구2-1공구_11.관급자재" xfId="1755" xr:uid="{00000000-0005-0000-0000-0000A7230000}"/>
    <cellStyle name="_도곡교 교대 수량_노천2지구2-1공구_11.사급자재" xfId="1756" xr:uid="{00000000-0005-0000-0000-0000A8230000}"/>
    <cellStyle name="_도곡교 교대 수량_노천2지구2-1공구_12-1.배수장" xfId="1757" xr:uid="{00000000-0005-0000-0000-0000A9230000}"/>
    <cellStyle name="_도곡교 교대 수량_노천2지구2-1공구_12-1.배수장_12-1배수장 수산" xfId="1758" xr:uid="{00000000-0005-0000-0000-0000AA230000}"/>
    <cellStyle name="_도곡교 교대 수량_노천2지구2-1공구_12-2배수로" xfId="1759" xr:uid="{00000000-0005-0000-0000-0000AB230000}"/>
    <cellStyle name="_도곡교 교대 수량_노천2지구2-1공구_12-2평야부" xfId="1760" xr:uid="{00000000-0005-0000-0000-0000AC230000}"/>
    <cellStyle name="_도곡교 교대 수량_노천2지구2-1공구_2.토공" xfId="1761" xr:uid="{00000000-0005-0000-0000-0000AD230000}"/>
    <cellStyle name="_도곡교 교대 수량_노천2지구2-1공구_3.호안공" xfId="1762" xr:uid="{00000000-0005-0000-0000-0000AE230000}"/>
    <cellStyle name="_도곡교 교대 수량_노천2지구2-1공구_노천2지구2-1공구" xfId="1763" xr:uid="{00000000-0005-0000-0000-0000AF230000}"/>
    <cellStyle name="_도곡교 교대 수량_노천2지구2-1공구_노천2지구2-1공구_11.관급자재" xfId="1764" xr:uid="{00000000-0005-0000-0000-0000B0230000}"/>
    <cellStyle name="_도곡교 교대 수량_노천2지구2-1공구_노천2지구2-1공구_11.사급자재" xfId="1765" xr:uid="{00000000-0005-0000-0000-0000B1230000}"/>
    <cellStyle name="_도곡교 교대 수량_노천2지구2-1공구_노천2지구2-1공구_12-1.배수장" xfId="1766" xr:uid="{00000000-0005-0000-0000-0000B2230000}"/>
    <cellStyle name="_도곡교 교대 수량_노천2지구2-1공구_노천2지구2-1공구_12-1.배수장_12-1배수장 수산" xfId="1767" xr:uid="{00000000-0005-0000-0000-0000B3230000}"/>
    <cellStyle name="_도곡교 교대 수량_노천2지구2-1공구_노천2지구2-1공구_12-2배수로" xfId="1768" xr:uid="{00000000-0005-0000-0000-0000B4230000}"/>
    <cellStyle name="_도곡교 교대 수량_노천2지구2-1공구_노천2지구2-1공구_12-2평야부" xfId="1769" xr:uid="{00000000-0005-0000-0000-0000B5230000}"/>
    <cellStyle name="_도곡교 교대 수량_노천2지구2-1공구_노천2지구2-1공구_2.토공" xfId="1770" xr:uid="{00000000-0005-0000-0000-0000B6230000}"/>
    <cellStyle name="_도곡교 교대 수량_노천2지구2-1공구_노천2지구2-1공구_3.호안공" xfId="1771" xr:uid="{00000000-0005-0000-0000-0000B7230000}"/>
    <cellStyle name="_도곡교 교대 수량_노천2지구2-1공구_노천2지구2-1공구_배수로 수산" xfId="1772" xr:uid="{00000000-0005-0000-0000-0000B8230000}"/>
    <cellStyle name="_도곡교 교대 수량_노천2지구2-1공구_노천2지구2-1공구_배수장 수산" xfId="1773" xr:uid="{00000000-0005-0000-0000-0000B9230000}"/>
    <cellStyle name="_도곡교 교대 수량_노천2지구2-1공구_노천2지구2-1공구_배수장(총)" xfId="1774" xr:uid="{00000000-0005-0000-0000-0000BA230000}"/>
    <cellStyle name="_도곡교 교대 수량_노천2지구2-1공구_노천2지구2-1공구_흥호지구배수개선수해복구사업" xfId="1775" xr:uid="{00000000-0005-0000-0000-0000BB230000}"/>
    <cellStyle name="_도곡교 교대 수량_노천2지구2-1공구_노천2지구2-1공구_흥호지구보완내역(2차)" xfId="1776" xr:uid="{00000000-0005-0000-0000-0000BC230000}"/>
    <cellStyle name="_도곡교 교대 수량_노천2지구2-1공구_노천2지구2-1공구_흥호지구수산보완(2차)" xfId="1777" xr:uid="{00000000-0005-0000-0000-0000BD230000}"/>
    <cellStyle name="_도곡교 교대 수량_노천2지구2-1공구_배수로 수산" xfId="1778" xr:uid="{00000000-0005-0000-0000-0000BE230000}"/>
    <cellStyle name="_도곡교 교대 수량_노천2지구2-1공구_배수장 수산" xfId="1779" xr:uid="{00000000-0005-0000-0000-0000BF230000}"/>
    <cellStyle name="_도곡교 교대 수량_노천2지구2-1공구_배수장(총)" xfId="1780" xr:uid="{00000000-0005-0000-0000-0000C0230000}"/>
    <cellStyle name="_도곡교 교대 수량_노천2지구2-1공구_흥호지구배수개선수해복구사업" xfId="1781" xr:uid="{00000000-0005-0000-0000-0000C1230000}"/>
    <cellStyle name="_도곡교 교대 수량_노천2지구2-1공구_흥호지구보완내역(2차)" xfId="1782" xr:uid="{00000000-0005-0000-0000-0000C2230000}"/>
    <cellStyle name="_도곡교 교대 수량_노천2지구2-1공구_흥호지구수산보완(2차)" xfId="1783" xr:uid="{00000000-0005-0000-0000-0000C3230000}"/>
    <cellStyle name="_도곡교 교대 수량_노천2지구3-1(KEY)" xfId="1784" xr:uid="{00000000-0005-0000-0000-0000C4230000}"/>
    <cellStyle name="_도곡교 교대 수량_노천2지구3-1(KEY)_11.관급자재" xfId="1785" xr:uid="{00000000-0005-0000-0000-0000C5230000}"/>
    <cellStyle name="_도곡교 교대 수량_노천2지구3-1(KEY)_11.사급자재" xfId="1786" xr:uid="{00000000-0005-0000-0000-0000C6230000}"/>
    <cellStyle name="_도곡교 교대 수량_노천2지구3-1(KEY)_12-1.배수장" xfId="1787" xr:uid="{00000000-0005-0000-0000-0000C7230000}"/>
    <cellStyle name="_도곡교 교대 수량_노천2지구3-1(KEY)_12-1.배수장_12-1배수장 수산" xfId="1788" xr:uid="{00000000-0005-0000-0000-0000C8230000}"/>
    <cellStyle name="_도곡교 교대 수량_노천2지구3-1(KEY)_12-2배수로" xfId="1789" xr:uid="{00000000-0005-0000-0000-0000C9230000}"/>
    <cellStyle name="_도곡교 교대 수량_노천2지구3-1(KEY)_12-2평야부" xfId="1790" xr:uid="{00000000-0005-0000-0000-0000CA230000}"/>
    <cellStyle name="_도곡교 교대 수량_노천2지구3-1(KEY)_2.토공" xfId="1791" xr:uid="{00000000-0005-0000-0000-0000CB230000}"/>
    <cellStyle name="_도곡교 교대 수량_노천2지구3-1(KEY)_3.호안공" xfId="1792" xr:uid="{00000000-0005-0000-0000-0000CC230000}"/>
    <cellStyle name="_도곡교 교대 수량_노천2지구3-1(KEY)_배수로 수산" xfId="1793" xr:uid="{00000000-0005-0000-0000-0000CD230000}"/>
    <cellStyle name="_도곡교 교대 수량_노천2지구3-1(KEY)_배수장 수산" xfId="1794" xr:uid="{00000000-0005-0000-0000-0000CE230000}"/>
    <cellStyle name="_도곡교 교대 수량_노천2지구3-1(KEY)_배수장(총)" xfId="1795" xr:uid="{00000000-0005-0000-0000-0000CF230000}"/>
    <cellStyle name="_도곡교 교대 수량_노천2지구3-1(KEY)_흥호지구배수개선수해복구사업" xfId="1796" xr:uid="{00000000-0005-0000-0000-0000D0230000}"/>
    <cellStyle name="_도곡교 교대 수량_노천2지구3-1(KEY)_흥호지구보완내역(2차)" xfId="1797" xr:uid="{00000000-0005-0000-0000-0000D1230000}"/>
    <cellStyle name="_도곡교 교대 수량_노천2지구3-1(KEY)_흥호지구수산보완(2차)" xfId="1798" xr:uid="{00000000-0005-0000-0000-0000D2230000}"/>
    <cellStyle name="_도곡교 교대 수량_다리골 수해수량" xfId="17163" xr:uid="{00000000-0005-0000-0000-0000D3230000}"/>
    <cellStyle name="_도곡교 교대 수량_다리골 수해수량_수량산출서1" xfId="17164" xr:uid="{00000000-0005-0000-0000-0000D4230000}"/>
    <cellStyle name="_도곡교 교대 수량_동면 덕치리 새터말 도수로 설치공사" xfId="17165" xr:uid="{00000000-0005-0000-0000-0000D5230000}"/>
    <cellStyle name="_도곡교 교대 수량_동면 성수리 깃골 도수로 설치공사" xfId="17166" xr:uid="{00000000-0005-0000-0000-0000D6230000}"/>
    <cellStyle name="_도곡교 교대 수량_동면 성수리 성전 도수로 설치공사" xfId="17167" xr:uid="{00000000-0005-0000-0000-0000D7230000}"/>
    <cellStyle name="_도곡교 교대 수량_동면 속초1 새보 도수로 설치공사" xfId="17168" xr:uid="{00000000-0005-0000-0000-0000D8230000}"/>
    <cellStyle name="_도곡교 교대 수량_동면 속초1리 원개울 배수로 설치공사" xfId="17169" xr:uid="{00000000-0005-0000-0000-0000D9230000}"/>
    <cellStyle name="_도곡교 교대 수량_두촌중학교옆 농로포장공사-제1차변경" xfId="17170" xr:uid="{00000000-0005-0000-0000-0000DA230000}"/>
    <cellStyle name="_도곡교 교대 수량_방어_일산_주전동 일원 보안등 설치공사" xfId="17171" xr:uid="{00000000-0005-0000-0000-0000DB230000}"/>
    <cellStyle name="_도곡교 교대 수량_방어_일산_주전동 일원 보안등 설치공사_신호등 수량설계" xfId="17172" xr:uid="{00000000-0005-0000-0000-0000DC230000}"/>
    <cellStyle name="_도곡교 교대 수량_배수로 수산" xfId="1799" xr:uid="{00000000-0005-0000-0000-0000DD230000}"/>
    <cellStyle name="_도곡교 교대 수량_배수장 수산" xfId="1800" xr:uid="{00000000-0005-0000-0000-0000DE230000}"/>
    <cellStyle name="_도곡교 교대 수량_배수장(총)" xfId="1801" xr:uid="{00000000-0005-0000-0000-0000DF230000}"/>
    <cellStyle name="_도곡교 교대 수량_소사리 농로포장공사" xfId="3598" xr:uid="{00000000-0005-0000-0000-0000E0230000}"/>
    <cellStyle name="_도곡교 교대 수량_소사리 농로포장공사_송곡2리 옹벽설치공사" xfId="3599" xr:uid="{00000000-0005-0000-0000-0000E1230000}"/>
    <cellStyle name="_도곡교 교대 수량_수량산출서(서리다리)" xfId="17173" xr:uid="{00000000-0005-0000-0000-0000E2230000}"/>
    <cellStyle name="_도곡교 교대 수량_시동3리경로당앞마을안길포장공사(흄관시공분)" xfId="17174" xr:uid="{00000000-0005-0000-0000-0000E3230000}"/>
    <cellStyle name="_도곡교 교대 수량_신호등 수량설계" xfId="17175" xr:uid="{00000000-0005-0000-0000-0000E4230000}"/>
    <cellStyle name="_도곡교 교대 수량_암거수량" xfId="3600" xr:uid="{00000000-0005-0000-0000-0000E5230000}"/>
    <cellStyle name="_도곡교 교대 수량_암거수량(2)" xfId="3601" xr:uid="{00000000-0005-0000-0000-0000E6230000}"/>
    <cellStyle name="_도곡교 교대 수량_암거수량(2)_1련BOX" xfId="3602" xr:uid="{00000000-0005-0000-0000-0000E7230000}"/>
    <cellStyle name="_도곡교 교대 수량_암거수량(2)_2련BOX" xfId="3603" xr:uid="{00000000-0005-0000-0000-0000E8230000}"/>
    <cellStyle name="_도곡교 교대 수량_암거수량(2)_3.1제1배수통관(시례우안3제)" xfId="17176" xr:uid="{00000000-0005-0000-0000-0000E9230000}"/>
    <cellStyle name="_도곡교 교대 수량_암거수량(2)_3.2 제2배수통관" xfId="17177" xr:uid="{00000000-0005-0000-0000-0000EA230000}"/>
    <cellStyle name="_도곡교 교대 수량_암거수량(2)_3.3 제3배수통관" xfId="17178" xr:uid="{00000000-0005-0000-0000-0000EB230000}"/>
    <cellStyle name="_도곡교 교대 수량_암거수량(2)_3.구조물공(시례우안2제)" xfId="17179" xr:uid="{00000000-0005-0000-0000-0000EC230000}"/>
    <cellStyle name="_도곡교 교대 수량_암거수량_1련BOX" xfId="3604" xr:uid="{00000000-0005-0000-0000-0000ED230000}"/>
    <cellStyle name="_도곡교 교대 수량_암거수량_2련BOX" xfId="3605" xr:uid="{00000000-0005-0000-0000-0000EE230000}"/>
    <cellStyle name="_도곡교 교대 수량_암거수량_3.1제1배수통관(시례우안3제)" xfId="17180" xr:uid="{00000000-0005-0000-0000-0000EF230000}"/>
    <cellStyle name="_도곡교 교대 수량_암거수량_3.2 제2배수통관" xfId="17181" xr:uid="{00000000-0005-0000-0000-0000F0230000}"/>
    <cellStyle name="_도곡교 교대 수량_암거수량_3.3 제3배수통관" xfId="17182" xr:uid="{00000000-0005-0000-0000-0000F1230000}"/>
    <cellStyle name="_도곡교 교대 수량_암거수량_3.구조물공(시례우안2제)" xfId="17183" xr:uid="{00000000-0005-0000-0000-0000F2230000}"/>
    <cellStyle name="_도곡교 교대 수량_양평리 주민쉼터 옹벽설치공사" xfId="3606" xr:uid="{00000000-0005-0000-0000-0000F3230000}"/>
    <cellStyle name="_도곡교 교대 수량_양평리 주민쉼터 옹벽설치공사_송곡2리 옹벽설치공사" xfId="3607" xr:uid="{00000000-0005-0000-0000-0000F4230000}"/>
    <cellStyle name="_도곡교 교대 수량_역내리 본부락 농로 및 배수로 설치공사(1차 변경)" xfId="17184" xr:uid="{00000000-0005-0000-0000-0000F5230000}"/>
    <cellStyle name="_도곡교 교대 수량_와야2리 마을안길 토공,포장,배수" xfId="17185" xr:uid="{00000000-0005-0000-0000-0000F6230000}"/>
    <cellStyle name="_도곡교 교대 수량_와야2리 마을안길 토공,포장,배수_방량리1반내역서-설계변경" xfId="17186" xr:uid="{00000000-0005-0000-0000-0000F7230000}"/>
    <cellStyle name="_도곡교 교대 수량_월운리3반 내역서" xfId="17187" xr:uid="{00000000-0005-0000-0000-0000F8230000}"/>
    <cellStyle name="_도곡교 교대 수량_유치2리 난터골 마을안길 포장공사" xfId="17188" xr:uid="{00000000-0005-0000-0000-0000F9230000}"/>
    <cellStyle name="_도곡교 교대 수량_자은1리 광탄 농로 및 배수로 설치공사-제1차변경" xfId="17189" xr:uid="{00000000-0005-0000-0000-0000FA230000}"/>
    <cellStyle name="_도곡교 교대 수량_천현1리 새마을보 천리길사업" xfId="17190" xr:uid="{00000000-0005-0000-0000-0000FB230000}"/>
    <cellStyle name="_도곡교 교대 수량_천현2리 도로포장공사" xfId="17191" xr:uid="{00000000-0005-0000-0000-0000FC230000}"/>
    <cellStyle name="_도곡교 교대 수량_철정2리 철정보 도수로 교체공사" xfId="17192" xr:uid="{00000000-0005-0000-0000-0000FD230000}"/>
    <cellStyle name="_도곡교 교대 수량_철정2리아호동농로포장-1차변경" xfId="17193" xr:uid="{00000000-0005-0000-0000-0000FE230000}"/>
    <cellStyle name="_도곡교 교대 수량_철정3리 향교골 농로포장" xfId="17194" xr:uid="{00000000-0005-0000-0000-0000FF230000}"/>
    <cellStyle name="_도곡교 교대 수량_철정3리 향교골 농로포장_두촌중학교옆 농로포장공사-제1차변경" xfId="17195" xr:uid="{00000000-0005-0000-0000-000000240000}"/>
    <cellStyle name="_도곡교 교대 수량_철정3리 향교골 농로포장_역내리 본부락 농로 및 배수로 설치공사" xfId="17196" xr:uid="{00000000-0005-0000-0000-000001240000}"/>
    <cellStyle name="_도곡교 교대 수량_철정3리 향교골 농로포장_역내리 본부락 농로 및 배수로 설치공사(1차 변경)" xfId="17197" xr:uid="{00000000-0005-0000-0000-000002240000}"/>
    <cellStyle name="_도곡교 교대 수량_철정3리 향교골 농로포장_원동1리 하촌 회관뒤 석축 설치공사" xfId="17198" xr:uid="{00000000-0005-0000-0000-000003240000}"/>
    <cellStyle name="_도곡교 교대 수량_철정3리 향교골 농로포장_원동1리 하촌 회관뒤 석축 설치공사_자은1리 광탄 농로 및 배수로 설치공사-제1차변경" xfId="17199" xr:uid="{00000000-0005-0000-0000-000004240000}"/>
    <cellStyle name="_도곡교 교대 수량_철정3리 향교골 농로포장_자은1리 광탄 농로 및 배수로 설치공사-제1차변경" xfId="17200" xr:uid="{00000000-0005-0000-0000-000005240000}"/>
    <cellStyle name="_도곡교 교대 수량_철정3리 향교골 농로포장_천현1리" xfId="17201" xr:uid="{00000000-0005-0000-0000-000006240000}"/>
    <cellStyle name="_도곡교 교대 수량_철정3리 향교골 농로포장_천현1리_두촌중학교옆 농로포장공사-제1차변경" xfId="17202" xr:uid="{00000000-0005-0000-0000-000007240000}"/>
    <cellStyle name="_도곡교 교대 수량_철정3리 향교골 농로포장_천현1리_자은1리 광탄 농로 및 배수로 설치공사-제1차변경" xfId="17203" xr:uid="{00000000-0005-0000-0000-000008240000}"/>
    <cellStyle name="_도곡교 교대 수량_철정3리 향교골 농로포장_천현2리 가리산입구 도수로 설치(현8) - 수정해야함" xfId="17204" xr:uid="{00000000-0005-0000-0000-000009240000}"/>
    <cellStyle name="_도곡교 교대 수량_철정3리 향교골 농로포장_천현2리 가리산입구 도수로 설치(현8) - 수정해야함_자은1리 광탄 농로 및 배수로 설치공사-제1차변경" xfId="17205" xr:uid="{00000000-0005-0000-0000-00000A240000}"/>
    <cellStyle name="_도곡교 교대 수량_흥호지구배수개선수해복구사업" xfId="1802" xr:uid="{00000000-0005-0000-0000-00000B240000}"/>
    <cellStyle name="_도곡교 교대 수량_흥호지구보완내역(2차)" xfId="1803" xr:uid="{00000000-0005-0000-0000-00000C240000}"/>
    <cellStyle name="_도곡교 교대 수량_흥호지구수산보완(2차)" xfId="1804" xr:uid="{00000000-0005-0000-0000-00000D240000}"/>
    <cellStyle name="_도급설계내역서" xfId="17206" xr:uid="{00000000-0005-0000-0000-00000E240000}"/>
    <cellStyle name="_도로공사대전지사" xfId="9591" xr:uid="{00000000-0005-0000-0000-00000F240000}"/>
    <cellStyle name="_도수로공(개거,집수정)" xfId="17207" xr:uid="{00000000-0005-0000-0000-000010240000}"/>
    <cellStyle name="_도수로공(수로관)" xfId="17208" xr:uid="{00000000-0005-0000-0000-000011240000}"/>
    <cellStyle name="_도직리수량" xfId="17209" xr:uid="{00000000-0005-0000-0000-000012240000}"/>
    <cellStyle name="_돌망태석(수해복구)" xfId="17210" xr:uid="{00000000-0005-0000-0000-000013240000}"/>
    <cellStyle name="_돌망태석(수해복구)_방어_일산_주전동 일원 보안등 설치공사" xfId="17211" xr:uid="{00000000-0005-0000-0000-000014240000}"/>
    <cellStyle name="_돌망태석(수해복구)_방어_일산_주전동 일원 보안등 설치공사_신호등 수량설계" xfId="17212" xr:uid="{00000000-0005-0000-0000-000015240000}"/>
    <cellStyle name="_돌망태석(수해복구)_신호등 수량설계" xfId="17213" xr:uid="{00000000-0005-0000-0000-000016240000}"/>
    <cellStyle name="_동대문실내체육관(천마낙찰)" xfId="9592" xr:uid="{00000000-0005-0000-0000-000017240000}"/>
    <cellStyle name="_동락천계약서" xfId="17214" xr:uid="{00000000-0005-0000-0000-000018240000}"/>
    <cellStyle name="_동면 덕치리 새터말 도수로 설치공사" xfId="17215" xr:uid="{00000000-0005-0000-0000-000019240000}"/>
    <cellStyle name="_동면 성수리 깃골 도수로 설치공사" xfId="17216" xr:uid="{00000000-0005-0000-0000-00001A240000}"/>
    <cellStyle name="_동면 성수리 성전 도수로 설치공사" xfId="17217" xr:uid="{00000000-0005-0000-0000-00001B240000}"/>
    <cellStyle name="_동면 속초1 새보 도수로 설치공사" xfId="17218" xr:uid="{00000000-0005-0000-0000-00001C240000}"/>
    <cellStyle name="_동면 속초1리 원개울 배수로 설치공사" xfId="17219" xr:uid="{00000000-0005-0000-0000-00001D240000}"/>
    <cellStyle name="_동원꽃농원" xfId="9593" xr:uid="{00000000-0005-0000-0000-00001E240000}"/>
    <cellStyle name="_동천내역서및공정표원본" xfId="17220" xr:uid="{00000000-0005-0000-0000-00001F240000}"/>
    <cellStyle name="_동천제방계산서(지하차도)" xfId="17221" xr:uid="{00000000-0005-0000-0000-000020240000}"/>
    <cellStyle name="_동해남부선4공구입찰내역(경남-조달청)" xfId="17222" xr:uid="{00000000-0005-0000-0000-000021240000}"/>
    <cellStyle name="_되창말교_ 라멘공 " xfId="17223" xr:uid="{00000000-0005-0000-0000-000022240000}"/>
    <cellStyle name="_두계변전소하도급" xfId="9594" xr:uid="{00000000-0005-0000-0000-000023240000}"/>
    <cellStyle name="_두촌중학교옆 농로포장공사-제1차변경" xfId="17224" xr:uid="{00000000-0005-0000-0000-000024240000}"/>
    <cellStyle name="_등촌고등총괄(동현하도급)" xfId="9595" xr:uid="{00000000-0005-0000-0000-000025240000}"/>
    <cellStyle name="_라멘교 토공" xfId="17225" xr:uid="{00000000-0005-0000-0000-000026240000}"/>
    <cellStyle name="_라이닝 배면 그라우팅" xfId="17226" xr:uid="{00000000-0005-0000-0000-000027240000}"/>
    <cellStyle name="_라이닝 배면 그라우팅_방어_일산_주전동 일원 보안등 설치공사" xfId="17227" xr:uid="{00000000-0005-0000-0000-000028240000}"/>
    <cellStyle name="_라이닝 배면 그라우팅_방어_일산_주전동 일원 보안등 설치공사_신호등 수량설계" xfId="17228" xr:uid="{00000000-0005-0000-0000-000029240000}"/>
    <cellStyle name="_라이닝 배면 그라우팅_신호등 수량설계" xfId="17229" xr:uid="{00000000-0005-0000-0000-00002A240000}"/>
    <cellStyle name="_라이닝 철근보강 지지철물" xfId="17230" xr:uid="{00000000-0005-0000-0000-00002B240000}"/>
    <cellStyle name="_라이닝 철근보강 지지철물_방어_일산_주전동 일원 보안등 설치공사" xfId="17231" xr:uid="{00000000-0005-0000-0000-00002C240000}"/>
    <cellStyle name="_라이닝 철근보강 지지철물_방어_일산_주전동 일원 보안등 설치공사_신호등 수량설계" xfId="17232" xr:uid="{00000000-0005-0000-0000-00002D240000}"/>
    <cellStyle name="_라이닝 철근보강 지지철물_신호등 수량설계" xfId="17233" xr:uid="{00000000-0005-0000-0000-00002E240000}"/>
    <cellStyle name="_롯데2층일위대가-1" xfId="9596" xr:uid="{00000000-0005-0000-0000-00002F240000}"/>
    <cellStyle name="_롯데2층일위대가-1_1" xfId="9597" xr:uid="{00000000-0005-0000-0000-000030240000}"/>
    <cellStyle name="_리핑암터파기" xfId="17234" xr:uid="{00000000-0005-0000-0000-000031240000}"/>
    <cellStyle name="_마현~생창국도건설공사" xfId="9598" xr:uid="{00000000-0005-0000-0000-000032240000}"/>
    <cellStyle name="_망전천" xfId="17235" xr:uid="{00000000-0005-0000-0000-000033240000}"/>
    <cellStyle name="_맹암거" xfId="3608" xr:uid="{00000000-0005-0000-0000-000034240000}"/>
    <cellStyle name="_메일용(지도사옥)" xfId="9599" xr:uid="{00000000-0005-0000-0000-000035240000}"/>
    <cellStyle name="_명암지-산성간" xfId="9600" xr:uid="{00000000-0005-0000-0000-000036240000}"/>
    <cellStyle name="_모곡4리 보리울보 날개벽 수해복구공사" xfId="17236" xr:uid="{00000000-0005-0000-0000-000037240000}"/>
    <cellStyle name="_모실교변경내역(최종 061211)" xfId="17237" xr:uid="{00000000-0005-0000-0000-000038240000}"/>
    <cellStyle name="_무대장치 예산서 2008-12-03" xfId="9601" xr:uid="{00000000-0005-0000-0000-000039240000}"/>
    <cellStyle name="_무명교 일반수량" xfId="9602" xr:uid="{00000000-0005-0000-0000-00003A240000}"/>
    <cellStyle name="_무명교 일반수량_02_1.폐기물" xfId="17238" xr:uid="{00000000-0005-0000-0000-00003B240000}"/>
    <cellStyle name="_무명교 일반수량_07.포장공" xfId="9603" xr:uid="{00000000-0005-0000-0000-00003C240000}"/>
    <cellStyle name="_무명교 일반수량_07.포장공_06.포장공" xfId="17239" xr:uid="{00000000-0005-0000-0000-00003D240000}"/>
    <cellStyle name="_무명교 일반수량_수로BOX일반수량 " xfId="9604" xr:uid="{00000000-0005-0000-0000-00003E240000}"/>
    <cellStyle name="_무명교 일반수량_수로BOX일반수량  2" xfId="17240" xr:uid="{00000000-0005-0000-0000-00003F240000}"/>
    <cellStyle name="_무명교 일반수량_수로BOX일반수량 _02_1.폐기물" xfId="17241" xr:uid="{00000000-0005-0000-0000-000040240000}"/>
    <cellStyle name="_무명교 일반수량_수로BOX일반수량 _07.포장공" xfId="9605" xr:uid="{00000000-0005-0000-0000-000041240000}"/>
    <cellStyle name="_무명교 일반수량_수로BOX일반수량 _07.포장공_06.포장공" xfId="17242" xr:uid="{00000000-0005-0000-0000-000042240000}"/>
    <cellStyle name="_무명교 일반수량_일반수량 " xfId="9606" xr:uid="{00000000-0005-0000-0000-000043240000}"/>
    <cellStyle name="_무명교 일반수량_일반수량  2" xfId="17243" xr:uid="{00000000-0005-0000-0000-000044240000}"/>
    <cellStyle name="_무명교 일반수량_일반수량 _02_1.폐기물" xfId="17244" xr:uid="{00000000-0005-0000-0000-000045240000}"/>
    <cellStyle name="_무명교 일반수량_일반수량 _04.구조물공-01 " xfId="9607" xr:uid="{00000000-0005-0000-0000-000046240000}"/>
    <cellStyle name="_무명교 일반수량_일반수량 _04.구조물공-01  2" xfId="17245" xr:uid="{00000000-0005-0000-0000-000047240000}"/>
    <cellStyle name="_무명교 일반수량_일반수량 _04.구조물공-01 _02_1.폐기물" xfId="17246" xr:uid="{00000000-0005-0000-0000-000048240000}"/>
    <cellStyle name="_무명교 일반수량_일반수량 _04.구조물공-01 _07.포장공" xfId="9608" xr:uid="{00000000-0005-0000-0000-000049240000}"/>
    <cellStyle name="_무명교 일반수량_일반수량 _04.구조물공-01 _07.포장공_06.포장공" xfId="17247" xr:uid="{00000000-0005-0000-0000-00004A240000}"/>
    <cellStyle name="_무명교 일반수량_일반수량 _07.포장공" xfId="9609" xr:uid="{00000000-0005-0000-0000-00004B240000}"/>
    <cellStyle name="_무명교 일반수량_일반수량 _07.포장공_06.포장공" xfId="17248" xr:uid="{00000000-0005-0000-0000-00004C240000}"/>
    <cellStyle name="_무명교 일반수량_일반수량집계" xfId="9610" xr:uid="{00000000-0005-0000-0000-00004D240000}"/>
    <cellStyle name="_무명교 일반수량_일반수량집계_02_1.폐기물" xfId="17249" xr:uid="{00000000-0005-0000-0000-00004E240000}"/>
    <cellStyle name="_무명교 일반수량_일반수량집계_04.구조물공-01 " xfId="9611" xr:uid="{00000000-0005-0000-0000-00004F240000}"/>
    <cellStyle name="_무명교 일반수량_일반수량집계_04.구조물공-01  2" xfId="17250" xr:uid="{00000000-0005-0000-0000-000050240000}"/>
    <cellStyle name="_무명교 일반수량_일반수량집계_04.구조물공-01 _02_1.폐기물" xfId="17251" xr:uid="{00000000-0005-0000-0000-000051240000}"/>
    <cellStyle name="_무명교 일반수량_일반수량집계_04.구조물공-01 _07.포장공" xfId="9612" xr:uid="{00000000-0005-0000-0000-000052240000}"/>
    <cellStyle name="_무명교 일반수량_일반수량집계_04.구조물공-01 _07.포장공_06.포장공" xfId="17252" xr:uid="{00000000-0005-0000-0000-000053240000}"/>
    <cellStyle name="_무명교 일반수량_일반수량집계_07.포장공" xfId="9613" xr:uid="{00000000-0005-0000-0000-000054240000}"/>
    <cellStyle name="_무명교 일반수량_일반수량집계_07.포장공_06.포장공" xfId="17253" xr:uid="{00000000-0005-0000-0000-000055240000}"/>
    <cellStyle name="_문의 예산서" xfId="9614" xr:uid="{00000000-0005-0000-0000-000056240000}"/>
    <cellStyle name="_물가_2009년도" xfId="9615" xr:uid="{00000000-0005-0000-0000-000057240000}"/>
    <cellStyle name="_물가2006년9월" xfId="9616" xr:uid="{00000000-0005-0000-0000-000058240000}"/>
    <cellStyle name="_물가2007년3월" xfId="9617" xr:uid="{00000000-0005-0000-0000-000059240000}"/>
    <cellStyle name="_물가자료&amp;정보(2008년02월)" xfId="9618" xr:uid="{00000000-0005-0000-0000-00005A240000}"/>
    <cellStyle name="_물가자료(2006년3월)-1" xfId="9619" xr:uid="{00000000-0005-0000-0000-00005B240000}"/>
    <cellStyle name="_물가자료(2006년6월)" xfId="9620" xr:uid="{00000000-0005-0000-0000-00005C240000}"/>
    <cellStyle name="_물가자료.정보(2007년06월)" xfId="9621" xr:uid="{00000000-0005-0000-0000-00005D240000}"/>
    <cellStyle name="_물량-인공6회" xfId="9622" xr:uid="{00000000-0005-0000-0000-00005E240000}"/>
    <cellStyle name="_물푸기(울산천box)" xfId="17254" xr:uid="{00000000-0005-0000-0000-00005F240000}"/>
    <cellStyle name="_물푸기(울산천box)_단가및수량(증용지)제출(김차장님검토분)" xfId="17255" xr:uid="{00000000-0005-0000-0000-000060240000}"/>
    <cellStyle name="_물푸기(울산천box)_임목폐기물" xfId="17256" xr:uid="{00000000-0005-0000-0000-000061240000}"/>
    <cellStyle name="_반석-전기(1공구)-잔여(견적1통합)" xfId="9623" xr:uid="{00000000-0005-0000-0000-000062240000}"/>
    <cellStyle name="_방동" xfId="17257" xr:uid="{00000000-0005-0000-0000-000063240000}"/>
    <cellStyle name="_방동_001.전기(현)230km600.00(우)~전기(현)230km748.90(우)" xfId="17258" xr:uid="{00000000-0005-0000-0000-000064240000}"/>
    <cellStyle name="_방동_001.전기(현)230km600.00(우)~전기(현)230km748.90(우)_sample" xfId="17259" xr:uid="{00000000-0005-0000-0000-000065240000}"/>
    <cellStyle name="_방동_001.전기(현)230km600.00(우)~전기(현)230km748.90(우)_장연추점암거설치수량" xfId="17260" xr:uid="{00000000-0005-0000-0000-000066240000}"/>
    <cellStyle name="_방동_001.전기(현)230km600.00(우)~전기(현)230km748.90(우)_철거수량" xfId="17261" xr:uid="{00000000-0005-0000-0000-000067240000}"/>
    <cellStyle name="_방동_03구조~1" xfId="17262" xr:uid="{00000000-0005-0000-0000-000068240000}"/>
    <cellStyle name="_방동_03구조~1_001.전기(현)230km600.00(우)~전기(현)230km748.90(우)" xfId="17263" xr:uid="{00000000-0005-0000-0000-000069240000}"/>
    <cellStyle name="_방동_03구조~1_001.전기(현)230km600.00(우)~전기(현)230km748.90(우)_sample" xfId="17264" xr:uid="{00000000-0005-0000-0000-00006A240000}"/>
    <cellStyle name="_방동_03구조~1_001.전기(현)230km600.00(우)~전기(현)230km748.90(우)_장연추점암거설치수량" xfId="17265" xr:uid="{00000000-0005-0000-0000-00006B240000}"/>
    <cellStyle name="_방동_03구조~1_001.전기(현)230km600.00(우)~전기(현)230km748.90(우)_철거수량" xfId="17266" xr:uid="{00000000-0005-0000-0000-00006C240000}"/>
    <cellStyle name="_방동_03구조~1_Book2" xfId="17267" xr:uid="{00000000-0005-0000-0000-00006D240000}"/>
    <cellStyle name="_방동_03구조~1_Book2_집계표" xfId="17268" xr:uid="{00000000-0005-0000-0000-00006E240000}"/>
    <cellStyle name="_방동_03구조~1_sample" xfId="17269" xr:uid="{00000000-0005-0000-0000-00006F240000}"/>
    <cellStyle name="_방동_03구조~1_경방말2수량" xfId="17270" xr:uid="{00000000-0005-0000-0000-000070240000}"/>
    <cellStyle name="_방동_03구조~1_경방말2수량_농경지복구" xfId="17271" xr:uid="{00000000-0005-0000-0000-000071240000}"/>
    <cellStyle name="_방동_03구조~1_경방말2수량_농경지복구_구정리내역" xfId="17272" xr:uid="{00000000-0005-0000-0000-000072240000}"/>
    <cellStyle name="_방동_03구조~1_경방말2수량_농경지복구_본관후면도로내역" xfId="17273" xr:uid="{00000000-0005-0000-0000-000073240000}"/>
    <cellStyle name="_방동_03구조~1_경방말2수량_담장기초내역" xfId="17274" xr:uid="{00000000-0005-0000-0000-000074240000}"/>
    <cellStyle name="_방동_03구조~1_경방말2수량_담장기초내역_구정리내역" xfId="17275" xr:uid="{00000000-0005-0000-0000-000075240000}"/>
    <cellStyle name="_방동_03구조~1_경방말2수량_담장기초내역_본관후면도로내역" xfId="17276" xr:uid="{00000000-0005-0000-0000-000076240000}"/>
    <cellStyle name="_방동_03구조~1_경방말2수량_대기수량" xfId="17277" xr:uid="{00000000-0005-0000-0000-000077240000}"/>
    <cellStyle name="_방동_03구조~1_경방말2수량_대기수량_구정리내역" xfId="17278" xr:uid="{00000000-0005-0000-0000-000078240000}"/>
    <cellStyle name="_방동_03구조~1_경방말2수량_대기수량_본관후면도로내역" xfId="17279" xr:uid="{00000000-0005-0000-0000-000079240000}"/>
    <cellStyle name="_방동_03구조~1_구정리내역" xfId="17280" xr:uid="{00000000-0005-0000-0000-00007A240000}"/>
    <cellStyle name="_방동_03구조~1_남양1리내역" xfId="17281" xr:uid="{00000000-0005-0000-0000-00007B240000}"/>
    <cellStyle name="_방동_03구조~1_남양1리내역_구정리내역" xfId="17282" xr:uid="{00000000-0005-0000-0000-00007C240000}"/>
    <cellStyle name="_방동_03구조~1_남양1리내역_본관후면도로내역" xfId="17283" xr:uid="{00000000-0005-0000-0000-00007D240000}"/>
    <cellStyle name="_방동_03구조~1_농경지복구" xfId="17284" xr:uid="{00000000-0005-0000-0000-00007E240000}"/>
    <cellStyle name="_방동_03구조~1_농경지복구_구정리내역" xfId="17285" xr:uid="{00000000-0005-0000-0000-00007F240000}"/>
    <cellStyle name="_방동_03구조~1_농경지복구_본관후면도로내역" xfId="17286" xr:uid="{00000000-0005-0000-0000-000080240000}"/>
    <cellStyle name="_방동_03구조~1_담장기초내역" xfId="17287" xr:uid="{00000000-0005-0000-0000-000081240000}"/>
    <cellStyle name="_방동_03구조~1_담장기초내역_구정리내역" xfId="17288" xr:uid="{00000000-0005-0000-0000-000082240000}"/>
    <cellStyle name="_방동_03구조~1_담장기초내역_본관후면도로내역" xfId="17289" xr:uid="{00000000-0005-0000-0000-000083240000}"/>
    <cellStyle name="_방동_03구조~1_대기수량" xfId="17290" xr:uid="{00000000-0005-0000-0000-000084240000}"/>
    <cellStyle name="_방동_03구조~1_대기수량_구정리내역" xfId="17291" xr:uid="{00000000-0005-0000-0000-000085240000}"/>
    <cellStyle name="_방동_03구조~1_대기수량_본관후면도로내역" xfId="17292" xr:uid="{00000000-0005-0000-0000-000086240000}"/>
    <cellStyle name="_방동_03구조~1_도직리수량" xfId="17293" xr:uid="{00000000-0005-0000-0000-000087240000}"/>
    <cellStyle name="_방동_03구조~1_라멘교 토공" xfId="17294" xr:uid="{00000000-0005-0000-0000-000088240000}"/>
    <cellStyle name="_방동_03구조~1_백옥1리(최종)" xfId="17295" xr:uid="{00000000-0005-0000-0000-000089240000}"/>
    <cellStyle name="_방동_03구조~1_본관후면도로내역" xfId="17296" xr:uid="{00000000-0005-0000-0000-00008A240000}"/>
    <cellStyle name="_방동_03구조~1_수량" xfId="17297" xr:uid="{00000000-0005-0000-0000-00008B240000}"/>
    <cellStyle name="_방동_03구조~1_수량_001.전기(현)230km600.00(우)~전기(현)230km748.90(우)" xfId="17298" xr:uid="{00000000-0005-0000-0000-00008C240000}"/>
    <cellStyle name="_방동_03구조~1_수량_001.전기(현)230km600.00(우)~전기(현)230km748.90(우)_sample" xfId="17299" xr:uid="{00000000-0005-0000-0000-00008D240000}"/>
    <cellStyle name="_방동_03구조~1_수량_001.전기(현)230km600.00(우)~전기(현)230km748.90(우)_장연추점암거설치수량" xfId="17300" xr:uid="{00000000-0005-0000-0000-00008E240000}"/>
    <cellStyle name="_방동_03구조~1_수량_001.전기(현)230km600.00(우)~전기(현)230km748.90(우)_철거수량" xfId="17301" xr:uid="{00000000-0005-0000-0000-00008F240000}"/>
    <cellStyle name="_방동_03구조~1_수량_sample" xfId="17302" xr:uid="{00000000-0005-0000-0000-000090240000}"/>
    <cellStyle name="_방동_03구조~1_수량_장연추점암거설치수량" xfId="17303" xr:uid="{00000000-0005-0000-0000-000091240000}"/>
    <cellStyle name="_방동_03구조~1_수량_철거수량" xfId="17304" xr:uid="{00000000-0005-0000-0000-000092240000}"/>
    <cellStyle name="_방동_03구조~1_수량산출" xfId="17305" xr:uid="{00000000-0005-0000-0000-000093240000}"/>
    <cellStyle name="_방동_03구조~1_수량산출(1공구)" xfId="17306" xr:uid="{00000000-0005-0000-0000-000094240000}"/>
    <cellStyle name="_방동_03구조~1_수량산출(1공구)_농경지복구" xfId="17307" xr:uid="{00000000-0005-0000-0000-000095240000}"/>
    <cellStyle name="_방동_03구조~1_수량산출(1공구)_농경지복구_구정리내역" xfId="17308" xr:uid="{00000000-0005-0000-0000-000096240000}"/>
    <cellStyle name="_방동_03구조~1_수량산출(1공구)_농경지복구_본관후면도로내역" xfId="17309" xr:uid="{00000000-0005-0000-0000-000097240000}"/>
    <cellStyle name="_방동_03구조~1_수량산출(1공구)_담장기초내역" xfId="17310" xr:uid="{00000000-0005-0000-0000-000098240000}"/>
    <cellStyle name="_방동_03구조~1_수량산출(1공구)_담장기초내역_구정리내역" xfId="17311" xr:uid="{00000000-0005-0000-0000-000099240000}"/>
    <cellStyle name="_방동_03구조~1_수량산출(1공구)_담장기초내역_본관후면도로내역" xfId="17312" xr:uid="{00000000-0005-0000-0000-00009A240000}"/>
    <cellStyle name="_방동_03구조~1_수량산출(1공구)_대기수량" xfId="17313" xr:uid="{00000000-0005-0000-0000-00009B240000}"/>
    <cellStyle name="_방동_03구조~1_수량산출(1공구)_대기수량_구정리내역" xfId="17314" xr:uid="{00000000-0005-0000-0000-00009C240000}"/>
    <cellStyle name="_방동_03구조~1_수량산출(1공구)_대기수량_본관후면도로내역" xfId="17315" xr:uid="{00000000-0005-0000-0000-00009D240000}"/>
    <cellStyle name="_방동_03구조~1_수량산출(2공구)" xfId="17316" xr:uid="{00000000-0005-0000-0000-00009E240000}"/>
    <cellStyle name="_방동_03구조~1_수량산출(2공구)_1" xfId="17317" xr:uid="{00000000-0005-0000-0000-00009F240000}"/>
    <cellStyle name="_방동_03구조~1_수량산출(2공구)_1_구정리내역" xfId="17318" xr:uid="{00000000-0005-0000-0000-0000A0240000}"/>
    <cellStyle name="_방동_03구조~1_수량산출(2공구)_1_본관후면도로내역" xfId="17319" xr:uid="{00000000-0005-0000-0000-0000A1240000}"/>
    <cellStyle name="_방동_03구조~1_수량산출(2공구)_농경지복구" xfId="17320" xr:uid="{00000000-0005-0000-0000-0000A2240000}"/>
    <cellStyle name="_방동_03구조~1_수량산출(2공구)_농경지복구_구정리내역" xfId="17321" xr:uid="{00000000-0005-0000-0000-0000A3240000}"/>
    <cellStyle name="_방동_03구조~1_수량산출(2공구)_농경지복구_본관후면도로내역" xfId="17322" xr:uid="{00000000-0005-0000-0000-0000A4240000}"/>
    <cellStyle name="_방동_03구조~1_수량산출(2공구)_담장기초내역" xfId="17323" xr:uid="{00000000-0005-0000-0000-0000A5240000}"/>
    <cellStyle name="_방동_03구조~1_수량산출(2공구)_담장기초내역_구정리내역" xfId="17324" xr:uid="{00000000-0005-0000-0000-0000A6240000}"/>
    <cellStyle name="_방동_03구조~1_수량산출(2공구)_담장기초내역_본관후면도로내역" xfId="17325" xr:uid="{00000000-0005-0000-0000-0000A7240000}"/>
    <cellStyle name="_방동_03구조~1_수량산출(2공구)_대기수량" xfId="17326" xr:uid="{00000000-0005-0000-0000-0000A8240000}"/>
    <cellStyle name="_방동_03구조~1_수량산출(2공구)_대기수량_구정리내역" xfId="17327" xr:uid="{00000000-0005-0000-0000-0000A9240000}"/>
    <cellStyle name="_방동_03구조~1_수량산출(2공구)_대기수량_본관후면도로내역" xfId="17328" xr:uid="{00000000-0005-0000-0000-0000AA240000}"/>
    <cellStyle name="_방동_03구조~1_수량산출_농경지복구" xfId="17329" xr:uid="{00000000-0005-0000-0000-0000AB240000}"/>
    <cellStyle name="_방동_03구조~1_수량산출_농경지복구_구정리내역" xfId="17330" xr:uid="{00000000-0005-0000-0000-0000AC240000}"/>
    <cellStyle name="_방동_03구조~1_수량산출_농경지복구_본관후면도로내역" xfId="17331" xr:uid="{00000000-0005-0000-0000-0000AD240000}"/>
    <cellStyle name="_방동_03구조~1_수량산출_담장기초내역" xfId="17332" xr:uid="{00000000-0005-0000-0000-0000AE240000}"/>
    <cellStyle name="_방동_03구조~1_수량산출_담장기초내역_구정리내역" xfId="17333" xr:uid="{00000000-0005-0000-0000-0000AF240000}"/>
    <cellStyle name="_방동_03구조~1_수량산출_담장기초내역_본관후면도로내역" xfId="17334" xr:uid="{00000000-0005-0000-0000-0000B0240000}"/>
    <cellStyle name="_방동_03구조~1_수량산출_대기수량" xfId="17335" xr:uid="{00000000-0005-0000-0000-0000B1240000}"/>
    <cellStyle name="_방동_03구조~1_수량산출_대기수량_구정리내역" xfId="17336" xr:uid="{00000000-0005-0000-0000-0000B2240000}"/>
    <cellStyle name="_방동_03구조~1_수량산출_대기수량_본관후면도로내역" xfId="17337" xr:uid="{00000000-0005-0000-0000-0000B3240000}"/>
    <cellStyle name="_방동_03구조~1_옥계하수도설치" xfId="17338" xr:uid="{00000000-0005-0000-0000-0000B4240000}"/>
    <cellStyle name="_방동_03구조~1_옥계하수도설치_경방말2수량" xfId="17339" xr:uid="{00000000-0005-0000-0000-0000B5240000}"/>
    <cellStyle name="_방동_03구조~1_옥계하수도설치_경방말2수량_농경지복구" xfId="17340" xr:uid="{00000000-0005-0000-0000-0000B6240000}"/>
    <cellStyle name="_방동_03구조~1_옥계하수도설치_경방말2수량_농경지복구_구정리내역" xfId="17341" xr:uid="{00000000-0005-0000-0000-0000B7240000}"/>
    <cellStyle name="_방동_03구조~1_옥계하수도설치_경방말2수량_농경지복구_본관후면도로내역" xfId="17342" xr:uid="{00000000-0005-0000-0000-0000B8240000}"/>
    <cellStyle name="_방동_03구조~1_옥계하수도설치_경방말2수량_담장기초내역" xfId="17343" xr:uid="{00000000-0005-0000-0000-0000B9240000}"/>
    <cellStyle name="_방동_03구조~1_옥계하수도설치_경방말2수량_담장기초내역_구정리내역" xfId="17344" xr:uid="{00000000-0005-0000-0000-0000BA240000}"/>
    <cellStyle name="_방동_03구조~1_옥계하수도설치_경방말2수량_담장기초내역_본관후면도로내역" xfId="17345" xr:uid="{00000000-0005-0000-0000-0000BB240000}"/>
    <cellStyle name="_방동_03구조~1_옥계하수도설치_경방말2수량_대기수량" xfId="17346" xr:uid="{00000000-0005-0000-0000-0000BC240000}"/>
    <cellStyle name="_방동_03구조~1_옥계하수도설치_경방말2수량_대기수량_구정리내역" xfId="17347" xr:uid="{00000000-0005-0000-0000-0000BD240000}"/>
    <cellStyle name="_방동_03구조~1_옥계하수도설치_경방말2수량_대기수량_본관후면도로내역" xfId="17348" xr:uid="{00000000-0005-0000-0000-0000BE240000}"/>
    <cellStyle name="_방동_03구조~1_옥계하수도설치_구정리내역" xfId="17349" xr:uid="{00000000-0005-0000-0000-0000BF240000}"/>
    <cellStyle name="_방동_03구조~1_옥계하수도설치_남양1리내역" xfId="17350" xr:uid="{00000000-0005-0000-0000-0000C0240000}"/>
    <cellStyle name="_방동_03구조~1_옥계하수도설치_남양1리내역_구정리내역" xfId="17351" xr:uid="{00000000-0005-0000-0000-0000C1240000}"/>
    <cellStyle name="_방동_03구조~1_옥계하수도설치_남양1리내역_본관후면도로내역" xfId="17352" xr:uid="{00000000-0005-0000-0000-0000C2240000}"/>
    <cellStyle name="_방동_03구조~1_옥계하수도설치_농경지복구" xfId="17353" xr:uid="{00000000-0005-0000-0000-0000C3240000}"/>
    <cellStyle name="_방동_03구조~1_옥계하수도설치_농경지복구_구정리내역" xfId="17354" xr:uid="{00000000-0005-0000-0000-0000C4240000}"/>
    <cellStyle name="_방동_03구조~1_옥계하수도설치_농경지복구_본관후면도로내역" xfId="17355" xr:uid="{00000000-0005-0000-0000-0000C5240000}"/>
    <cellStyle name="_방동_03구조~1_옥계하수도설치_담장기초내역" xfId="17356" xr:uid="{00000000-0005-0000-0000-0000C6240000}"/>
    <cellStyle name="_방동_03구조~1_옥계하수도설치_담장기초내역_구정리내역" xfId="17357" xr:uid="{00000000-0005-0000-0000-0000C7240000}"/>
    <cellStyle name="_방동_03구조~1_옥계하수도설치_담장기초내역_본관후면도로내역" xfId="17358" xr:uid="{00000000-0005-0000-0000-0000C8240000}"/>
    <cellStyle name="_방동_03구조~1_옥계하수도설치_대기수량" xfId="17359" xr:uid="{00000000-0005-0000-0000-0000C9240000}"/>
    <cellStyle name="_방동_03구조~1_옥계하수도설치_대기수량_구정리내역" xfId="17360" xr:uid="{00000000-0005-0000-0000-0000CA240000}"/>
    <cellStyle name="_방동_03구조~1_옥계하수도설치_대기수량_본관후면도로내역" xfId="17361" xr:uid="{00000000-0005-0000-0000-0000CB240000}"/>
    <cellStyle name="_방동_03구조~1_옥계하수도설치_도직리수량" xfId="17362" xr:uid="{00000000-0005-0000-0000-0000CC240000}"/>
    <cellStyle name="_방동_03구조~1_옥계하수도설치_백옥1리(최종)" xfId="17363" xr:uid="{00000000-0005-0000-0000-0000CD240000}"/>
    <cellStyle name="_방동_03구조~1_옥계하수도설치_본관후면도로내역" xfId="17364" xr:uid="{00000000-0005-0000-0000-0000CE240000}"/>
    <cellStyle name="_방동_03구조~1_옥계하수도설치_수량산출" xfId="17365" xr:uid="{00000000-0005-0000-0000-0000CF240000}"/>
    <cellStyle name="_방동_03구조~1_옥계하수도설치_수량산출(1공구)" xfId="17366" xr:uid="{00000000-0005-0000-0000-0000D0240000}"/>
    <cellStyle name="_방동_03구조~1_옥계하수도설치_수량산출(1공구)_농경지복구" xfId="17367" xr:uid="{00000000-0005-0000-0000-0000D1240000}"/>
    <cellStyle name="_방동_03구조~1_옥계하수도설치_수량산출(1공구)_농경지복구_구정리내역" xfId="17368" xr:uid="{00000000-0005-0000-0000-0000D2240000}"/>
    <cellStyle name="_방동_03구조~1_옥계하수도설치_수량산출(1공구)_농경지복구_본관후면도로내역" xfId="17369" xr:uid="{00000000-0005-0000-0000-0000D3240000}"/>
    <cellStyle name="_방동_03구조~1_옥계하수도설치_수량산출(1공구)_담장기초내역" xfId="17370" xr:uid="{00000000-0005-0000-0000-0000D4240000}"/>
    <cellStyle name="_방동_03구조~1_옥계하수도설치_수량산출(1공구)_담장기초내역_구정리내역" xfId="17371" xr:uid="{00000000-0005-0000-0000-0000D5240000}"/>
    <cellStyle name="_방동_03구조~1_옥계하수도설치_수량산출(1공구)_담장기초내역_본관후면도로내역" xfId="17372" xr:uid="{00000000-0005-0000-0000-0000D6240000}"/>
    <cellStyle name="_방동_03구조~1_옥계하수도설치_수량산출(1공구)_대기수량" xfId="17373" xr:uid="{00000000-0005-0000-0000-0000D7240000}"/>
    <cellStyle name="_방동_03구조~1_옥계하수도설치_수량산출(1공구)_대기수량_구정리내역" xfId="17374" xr:uid="{00000000-0005-0000-0000-0000D8240000}"/>
    <cellStyle name="_방동_03구조~1_옥계하수도설치_수량산출(1공구)_대기수량_본관후면도로내역" xfId="17375" xr:uid="{00000000-0005-0000-0000-0000D9240000}"/>
    <cellStyle name="_방동_03구조~1_옥계하수도설치_수량산출(2공구)" xfId="17376" xr:uid="{00000000-0005-0000-0000-0000DA240000}"/>
    <cellStyle name="_방동_03구조~1_옥계하수도설치_수량산출(2공구)_1" xfId="17377" xr:uid="{00000000-0005-0000-0000-0000DB240000}"/>
    <cellStyle name="_방동_03구조~1_옥계하수도설치_수량산출(2공구)_1_구정리내역" xfId="17378" xr:uid="{00000000-0005-0000-0000-0000DC240000}"/>
    <cellStyle name="_방동_03구조~1_옥계하수도설치_수량산출(2공구)_1_본관후면도로내역" xfId="17379" xr:uid="{00000000-0005-0000-0000-0000DD240000}"/>
    <cellStyle name="_방동_03구조~1_옥계하수도설치_수량산출(2공구)_농경지복구" xfId="17380" xr:uid="{00000000-0005-0000-0000-0000DE240000}"/>
    <cellStyle name="_방동_03구조~1_옥계하수도설치_수량산출(2공구)_농경지복구_구정리내역" xfId="17381" xr:uid="{00000000-0005-0000-0000-0000DF240000}"/>
    <cellStyle name="_방동_03구조~1_옥계하수도설치_수량산출(2공구)_농경지복구_본관후면도로내역" xfId="17382" xr:uid="{00000000-0005-0000-0000-0000E0240000}"/>
    <cellStyle name="_방동_03구조~1_옥계하수도설치_수량산출(2공구)_담장기초내역" xfId="17383" xr:uid="{00000000-0005-0000-0000-0000E1240000}"/>
    <cellStyle name="_방동_03구조~1_옥계하수도설치_수량산출(2공구)_담장기초내역_구정리내역" xfId="17384" xr:uid="{00000000-0005-0000-0000-0000E2240000}"/>
    <cellStyle name="_방동_03구조~1_옥계하수도설치_수량산출(2공구)_담장기초내역_본관후면도로내역" xfId="17385" xr:uid="{00000000-0005-0000-0000-0000E3240000}"/>
    <cellStyle name="_방동_03구조~1_옥계하수도설치_수량산출(2공구)_대기수량" xfId="17386" xr:uid="{00000000-0005-0000-0000-0000E4240000}"/>
    <cellStyle name="_방동_03구조~1_옥계하수도설치_수량산출(2공구)_대기수량_구정리내역" xfId="17387" xr:uid="{00000000-0005-0000-0000-0000E5240000}"/>
    <cellStyle name="_방동_03구조~1_옥계하수도설치_수량산출(2공구)_대기수량_본관후면도로내역" xfId="17388" xr:uid="{00000000-0005-0000-0000-0000E6240000}"/>
    <cellStyle name="_방동_03구조~1_옥계하수도설치_수량산출_농경지복구" xfId="17389" xr:uid="{00000000-0005-0000-0000-0000E7240000}"/>
    <cellStyle name="_방동_03구조~1_옥계하수도설치_수량산출_농경지복구_구정리내역" xfId="17390" xr:uid="{00000000-0005-0000-0000-0000E8240000}"/>
    <cellStyle name="_방동_03구조~1_옥계하수도설치_수량산출_농경지복구_본관후면도로내역" xfId="17391" xr:uid="{00000000-0005-0000-0000-0000E9240000}"/>
    <cellStyle name="_방동_03구조~1_옥계하수도설치_수량산출_담장기초내역" xfId="17392" xr:uid="{00000000-0005-0000-0000-0000EA240000}"/>
    <cellStyle name="_방동_03구조~1_옥계하수도설치_수량산출_담장기초내역_구정리내역" xfId="17393" xr:uid="{00000000-0005-0000-0000-0000EB240000}"/>
    <cellStyle name="_방동_03구조~1_옥계하수도설치_수량산출_담장기초내역_본관후면도로내역" xfId="17394" xr:uid="{00000000-0005-0000-0000-0000EC240000}"/>
    <cellStyle name="_방동_03구조~1_옥계하수도설치_수량산출_대기수량" xfId="17395" xr:uid="{00000000-0005-0000-0000-0000ED240000}"/>
    <cellStyle name="_방동_03구조~1_옥계하수도설치_수량산출_대기수량_구정리내역" xfId="17396" xr:uid="{00000000-0005-0000-0000-0000EE240000}"/>
    <cellStyle name="_방동_03구조~1_옥계하수도설치_수량산출_대기수량_본관후면도로내역" xfId="17397" xr:uid="{00000000-0005-0000-0000-0000EF240000}"/>
    <cellStyle name="_방동_03구조~1_옥계하수도설치_음달말농로" xfId="17398" xr:uid="{00000000-0005-0000-0000-0000F0240000}"/>
    <cellStyle name="_방동_03구조~1_옥계하수도설치_음달말농로_농경지복구" xfId="17399" xr:uid="{00000000-0005-0000-0000-0000F1240000}"/>
    <cellStyle name="_방동_03구조~1_옥계하수도설치_음달말농로_농경지복구_구정리내역" xfId="17400" xr:uid="{00000000-0005-0000-0000-0000F2240000}"/>
    <cellStyle name="_방동_03구조~1_옥계하수도설치_음달말농로_농경지복구_본관후면도로내역" xfId="17401" xr:uid="{00000000-0005-0000-0000-0000F3240000}"/>
    <cellStyle name="_방동_03구조~1_옥계하수도설치_음달말농로_담장기초내역" xfId="17402" xr:uid="{00000000-0005-0000-0000-0000F4240000}"/>
    <cellStyle name="_방동_03구조~1_옥계하수도설치_음달말농로_담장기초내역_구정리내역" xfId="17403" xr:uid="{00000000-0005-0000-0000-0000F5240000}"/>
    <cellStyle name="_방동_03구조~1_옥계하수도설치_음달말농로_담장기초내역_본관후면도로내역" xfId="17404" xr:uid="{00000000-0005-0000-0000-0000F6240000}"/>
    <cellStyle name="_방동_03구조~1_옥계하수도설치_음달말농로_대기수량" xfId="17405" xr:uid="{00000000-0005-0000-0000-0000F7240000}"/>
    <cellStyle name="_방동_03구조~1_옥계하수도설치_음달말농로_대기수량_구정리내역" xfId="17406" xr:uid="{00000000-0005-0000-0000-0000F8240000}"/>
    <cellStyle name="_방동_03구조~1_옥계하수도설치_음달말농로_대기수량_본관후면도로내역" xfId="17407" xr:uid="{00000000-0005-0000-0000-0000F9240000}"/>
    <cellStyle name="_방동_03구조~1_옥계하수도설치_총괄내역" xfId="17408" xr:uid="{00000000-0005-0000-0000-0000FA240000}"/>
    <cellStyle name="_방동_03구조~1_음달말농로" xfId="17409" xr:uid="{00000000-0005-0000-0000-0000FB240000}"/>
    <cellStyle name="_방동_03구조~1_음달말농로_농경지복구" xfId="17410" xr:uid="{00000000-0005-0000-0000-0000FC240000}"/>
    <cellStyle name="_방동_03구조~1_음달말농로_농경지복구_구정리내역" xfId="17411" xr:uid="{00000000-0005-0000-0000-0000FD240000}"/>
    <cellStyle name="_방동_03구조~1_음달말농로_농경지복구_본관후면도로내역" xfId="17412" xr:uid="{00000000-0005-0000-0000-0000FE240000}"/>
    <cellStyle name="_방동_03구조~1_음달말농로_담장기초내역" xfId="17413" xr:uid="{00000000-0005-0000-0000-0000FF240000}"/>
    <cellStyle name="_방동_03구조~1_음달말농로_담장기초내역_구정리내역" xfId="17414" xr:uid="{00000000-0005-0000-0000-000000250000}"/>
    <cellStyle name="_방동_03구조~1_음달말농로_담장기초내역_본관후면도로내역" xfId="17415" xr:uid="{00000000-0005-0000-0000-000001250000}"/>
    <cellStyle name="_방동_03구조~1_음달말농로_대기수량" xfId="17416" xr:uid="{00000000-0005-0000-0000-000002250000}"/>
    <cellStyle name="_방동_03구조~1_음달말농로_대기수량_구정리내역" xfId="17417" xr:uid="{00000000-0005-0000-0000-000003250000}"/>
    <cellStyle name="_방동_03구조~1_음달말농로_대기수량_본관후면도로내역" xfId="17418" xr:uid="{00000000-0005-0000-0000-000004250000}"/>
    <cellStyle name="_방동_03구조~1_장연추점암거설치수량" xfId="17419" xr:uid="{00000000-0005-0000-0000-000005250000}"/>
    <cellStyle name="_방동_03구조~1_집계표" xfId="17420" xr:uid="{00000000-0005-0000-0000-000006250000}"/>
    <cellStyle name="_방동_03구조~1_집계표_집계표" xfId="17421" xr:uid="{00000000-0005-0000-0000-000007250000}"/>
    <cellStyle name="_방동_03구조~1_철거수량" xfId="17422" xr:uid="{00000000-0005-0000-0000-000008250000}"/>
    <cellStyle name="_방동_03구조~1_총괄내역" xfId="17423" xr:uid="{00000000-0005-0000-0000-000009250000}"/>
    <cellStyle name="_방동_03구조~1_포장" xfId="17424" xr:uid="{00000000-0005-0000-0000-00000A250000}"/>
    <cellStyle name="_방동_03구조~1_포장_001.전기(현)230km600.00(우)~전기(현)230km748.90(우)" xfId="17425" xr:uid="{00000000-0005-0000-0000-00000B250000}"/>
    <cellStyle name="_방동_03구조~1_포장_001.전기(현)230km600.00(우)~전기(현)230km748.90(우)_sample" xfId="17426" xr:uid="{00000000-0005-0000-0000-00000C250000}"/>
    <cellStyle name="_방동_03구조~1_포장_001.전기(현)230km600.00(우)~전기(현)230km748.90(우)_장연추점암거설치수량" xfId="17427" xr:uid="{00000000-0005-0000-0000-00000D250000}"/>
    <cellStyle name="_방동_03구조~1_포장_001.전기(현)230km600.00(우)~전기(현)230km748.90(우)_철거수량" xfId="17428" xr:uid="{00000000-0005-0000-0000-00000E250000}"/>
    <cellStyle name="_방동_03구조~1_포장_sample" xfId="17429" xr:uid="{00000000-0005-0000-0000-00000F250000}"/>
    <cellStyle name="_방동_03구조~1_포장_라멘교 토공" xfId="17430" xr:uid="{00000000-0005-0000-0000-000010250000}"/>
    <cellStyle name="_방동_03구조~1_포장_수량" xfId="17431" xr:uid="{00000000-0005-0000-0000-000011250000}"/>
    <cellStyle name="_방동_03구조~1_포장_수량_001.전기(현)230km600.00(우)~전기(현)230km748.90(우)" xfId="17432" xr:uid="{00000000-0005-0000-0000-000012250000}"/>
    <cellStyle name="_방동_03구조~1_포장_수량_001.전기(현)230km600.00(우)~전기(현)230km748.90(우)_sample" xfId="17433" xr:uid="{00000000-0005-0000-0000-000013250000}"/>
    <cellStyle name="_방동_03구조~1_포장_수량_001.전기(현)230km600.00(우)~전기(현)230km748.90(우)_장연추점암거설치수량" xfId="17434" xr:uid="{00000000-0005-0000-0000-000014250000}"/>
    <cellStyle name="_방동_03구조~1_포장_수량_001.전기(현)230km600.00(우)~전기(현)230km748.90(우)_철거수량" xfId="17435" xr:uid="{00000000-0005-0000-0000-000015250000}"/>
    <cellStyle name="_방동_03구조~1_포장_수량_sample" xfId="17436" xr:uid="{00000000-0005-0000-0000-000016250000}"/>
    <cellStyle name="_방동_03구조~1_포장_수량_장연추점암거설치수량" xfId="17437" xr:uid="{00000000-0005-0000-0000-000017250000}"/>
    <cellStyle name="_방동_03구조~1_포장_수량_철거수량" xfId="17438" xr:uid="{00000000-0005-0000-0000-000018250000}"/>
    <cellStyle name="_방동_03구조~1_포장_장연추점암거설치수량" xfId="17439" xr:uid="{00000000-0005-0000-0000-000019250000}"/>
    <cellStyle name="_방동_03구조~1_포장_철거수량" xfId="17440" xr:uid="{00000000-0005-0000-0000-00001A250000}"/>
    <cellStyle name="_방동_03구조물공" xfId="17441" xr:uid="{00000000-0005-0000-0000-00001B250000}"/>
    <cellStyle name="_방동_03구조물공_001.전기(현)230km600.00(우)~전기(현)230km748.90(우)" xfId="17442" xr:uid="{00000000-0005-0000-0000-00001C250000}"/>
    <cellStyle name="_방동_03구조물공_001.전기(현)230km600.00(우)~전기(현)230km748.90(우)_sample" xfId="17443" xr:uid="{00000000-0005-0000-0000-00001D250000}"/>
    <cellStyle name="_방동_03구조물공_001.전기(현)230km600.00(우)~전기(현)230km748.90(우)_장연추점암거설치수량" xfId="17444" xr:uid="{00000000-0005-0000-0000-00001E250000}"/>
    <cellStyle name="_방동_03구조물공_001.전기(현)230km600.00(우)~전기(현)230km748.90(우)_철거수량" xfId="17445" xr:uid="{00000000-0005-0000-0000-00001F250000}"/>
    <cellStyle name="_방동_03구조물공_Book2" xfId="17446" xr:uid="{00000000-0005-0000-0000-000020250000}"/>
    <cellStyle name="_방동_03구조물공_Book2_집계표" xfId="17447" xr:uid="{00000000-0005-0000-0000-000021250000}"/>
    <cellStyle name="_방동_03구조물공_sample" xfId="17448" xr:uid="{00000000-0005-0000-0000-000022250000}"/>
    <cellStyle name="_방동_03구조물공_경방말2수량" xfId="17449" xr:uid="{00000000-0005-0000-0000-000023250000}"/>
    <cellStyle name="_방동_03구조물공_경방말2수량_농경지복구" xfId="17450" xr:uid="{00000000-0005-0000-0000-000024250000}"/>
    <cellStyle name="_방동_03구조물공_경방말2수량_농경지복구_구정리내역" xfId="17451" xr:uid="{00000000-0005-0000-0000-000025250000}"/>
    <cellStyle name="_방동_03구조물공_경방말2수량_농경지복구_본관후면도로내역" xfId="17452" xr:uid="{00000000-0005-0000-0000-000026250000}"/>
    <cellStyle name="_방동_03구조물공_경방말2수량_담장기초내역" xfId="17453" xr:uid="{00000000-0005-0000-0000-000027250000}"/>
    <cellStyle name="_방동_03구조물공_경방말2수량_담장기초내역_구정리내역" xfId="17454" xr:uid="{00000000-0005-0000-0000-000028250000}"/>
    <cellStyle name="_방동_03구조물공_경방말2수량_담장기초내역_본관후면도로내역" xfId="17455" xr:uid="{00000000-0005-0000-0000-000029250000}"/>
    <cellStyle name="_방동_03구조물공_경방말2수량_대기수량" xfId="17456" xr:uid="{00000000-0005-0000-0000-00002A250000}"/>
    <cellStyle name="_방동_03구조물공_경방말2수량_대기수량_구정리내역" xfId="17457" xr:uid="{00000000-0005-0000-0000-00002B250000}"/>
    <cellStyle name="_방동_03구조물공_경방말2수량_대기수량_본관후면도로내역" xfId="17458" xr:uid="{00000000-0005-0000-0000-00002C250000}"/>
    <cellStyle name="_방동_03구조물공_구정리내역" xfId="17459" xr:uid="{00000000-0005-0000-0000-00002D250000}"/>
    <cellStyle name="_방동_03구조물공_남양1리내역" xfId="17460" xr:uid="{00000000-0005-0000-0000-00002E250000}"/>
    <cellStyle name="_방동_03구조물공_남양1리내역_구정리내역" xfId="17461" xr:uid="{00000000-0005-0000-0000-00002F250000}"/>
    <cellStyle name="_방동_03구조물공_남양1리내역_본관후면도로내역" xfId="17462" xr:uid="{00000000-0005-0000-0000-000030250000}"/>
    <cellStyle name="_방동_03구조물공_농경지복구" xfId="17463" xr:uid="{00000000-0005-0000-0000-000031250000}"/>
    <cellStyle name="_방동_03구조물공_농경지복구_구정리내역" xfId="17464" xr:uid="{00000000-0005-0000-0000-000032250000}"/>
    <cellStyle name="_방동_03구조물공_농경지복구_본관후면도로내역" xfId="17465" xr:uid="{00000000-0005-0000-0000-000033250000}"/>
    <cellStyle name="_방동_03구조물공_담장기초내역" xfId="17466" xr:uid="{00000000-0005-0000-0000-000034250000}"/>
    <cellStyle name="_방동_03구조물공_담장기초내역_구정리내역" xfId="17467" xr:uid="{00000000-0005-0000-0000-000035250000}"/>
    <cellStyle name="_방동_03구조물공_담장기초내역_본관후면도로내역" xfId="17468" xr:uid="{00000000-0005-0000-0000-000036250000}"/>
    <cellStyle name="_방동_03구조물공_대기수량" xfId="17469" xr:uid="{00000000-0005-0000-0000-000037250000}"/>
    <cellStyle name="_방동_03구조물공_대기수량_구정리내역" xfId="17470" xr:uid="{00000000-0005-0000-0000-000038250000}"/>
    <cellStyle name="_방동_03구조물공_대기수량_본관후면도로내역" xfId="17471" xr:uid="{00000000-0005-0000-0000-000039250000}"/>
    <cellStyle name="_방동_03구조물공_도직리수량" xfId="17472" xr:uid="{00000000-0005-0000-0000-00003A250000}"/>
    <cellStyle name="_방동_03구조물공_라멘교 토공" xfId="17473" xr:uid="{00000000-0005-0000-0000-00003B250000}"/>
    <cellStyle name="_방동_03구조물공_백옥1리(최종)" xfId="17474" xr:uid="{00000000-0005-0000-0000-00003C250000}"/>
    <cellStyle name="_방동_03구조물공_본관후면도로내역" xfId="17475" xr:uid="{00000000-0005-0000-0000-00003D250000}"/>
    <cellStyle name="_방동_03구조물공_수량" xfId="17476" xr:uid="{00000000-0005-0000-0000-00003E250000}"/>
    <cellStyle name="_방동_03구조물공_수량_001.전기(현)230km600.00(우)~전기(현)230km748.90(우)" xfId="17477" xr:uid="{00000000-0005-0000-0000-00003F250000}"/>
    <cellStyle name="_방동_03구조물공_수량_001.전기(현)230km600.00(우)~전기(현)230km748.90(우)_sample" xfId="17478" xr:uid="{00000000-0005-0000-0000-000040250000}"/>
    <cellStyle name="_방동_03구조물공_수량_001.전기(현)230km600.00(우)~전기(현)230km748.90(우)_장연추점암거설치수량" xfId="17479" xr:uid="{00000000-0005-0000-0000-000041250000}"/>
    <cellStyle name="_방동_03구조물공_수량_001.전기(현)230km600.00(우)~전기(현)230km748.90(우)_철거수량" xfId="17480" xr:uid="{00000000-0005-0000-0000-000042250000}"/>
    <cellStyle name="_방동_03구조물공_수량_sample" xfId="17481" xr:uid="{00000000-0005-0000-0000-000043250000}"/>
    <cellStyle name="_방동_03구조물공_수량_장연추점암거설치수량" xfId="17482" xr:uid="{00000000-0005-0000-0000-000044250000}"/>
    <cellStyle name="_방동_03구조물공_수량_철거수량" xfId="17483" xr:uid="{00000000-0005-0000-0000-000045250000}"/>
    <cellStyle name="_방동_03구조물공_수량산출" xfId="17484" xr:uid="{00000000-0005-0000-0000-000046250000}"/>
    <cellStyle name="_방동_03구조물공_수량산출(1공구)" xfId="17485" xr:uid="{00000000-0005-0000-0000-000047250000}"/>
    <cellStyle name="_방동_03구조물공_수량산출(1공구)_농경지복구" xfId="17486" xr:uid="{00000000-0005-0000-0000-000048250000}"/>
    <cellStyle name="_방동_03구조물공_수량산출(1공구)_농경지복구_구정리내역" xfId="17487" xr:uid="{00000000-0005-0000-0000-000049250000}"/>
    <cellStyle name="_방동_03구조물공_수량산출(1공구)_농경지복구_본관후면도로내역" xfId="17488" xr:uid="{00000000-0005-0000-0000-00004A250000}"/>
    <cellStyle name="_방동_03구조물공_수량산출(1공구)_담장기초내역" xfId="17489" xr:uid="{00000000-0005-0000-0000-00004B250000}"/>
    <cellStyle name="_방동_03구조물공_수량산출(1공구)_담장기초내역_구정리내역" xfId="17490" xr:uid="{00000000-0005-0000-0000-00004C250000}"/>
    <cellStyle name="_방동_03구조물공_수량산출(1공구)_담장기초내역_본관후면도로내역" xfId="17491" xr:uid="{00000000-0005-0000-0000-00004D250000}"/>
    <cellStyle name="_방동_03구조물공_수량산출(1공구)_대기수량" xfId="17492" xr:uid="{00000000-0005-0000-0000-00004E250000}"/>
    <cellStyle name="_방동_03구조물공_수량산출(1공구)_대기수량_구정리내역" xfId="17493" xr:uid="{00000000-0005-0000-0000-00004F250000}"/>
    <cellStyle name="_방동_03구조물공_수량산출(1공구)_대기수량_본관후면도로내역" xfId="17494" xr:uid="{00000000-0005-0000-0000-000050250000}"/>
    <cellStyle name="_방동_03구조물공_수량산출(2공구)" xfId="17495" xr:uid="{00000000-0005-0000-0000-000051250000}"/>
    <cellStyle name="_방동_03구조물공_수량산출(2공구)_1" xfId="17496" xr:uid="{00000000-0005-0000-0000-000052250000}"/>
    <cellStyle name="_방동_03구조물공_수량산출(2공구)_1_구정리내역" xfId="17497" xr:uid="{00000000-0005-0000-0000-000053250000}"/>
    <cellStyle name="_방동_03구조물공_수량산출(2공구)_1_본관후면도로내역" xfId="17498" xr:uid="{00000000-0005-0000-0000-000054250000}"/>
    <cellStyle name="_방동_03구조물공_수량산출(2공구)_농경지복구" xfId="17499" xr:uid="{00000000-0005-0000-0000-000055250000}"/>
    <cellStyle name="_방동_03구조물공_수량산출(2공구)_농경지복구_구정리내역" xfId="17500" xr:uid="{00000000-0005-0000-0000-000056250000}"/>
    <cellStyle name="_방동_03구조물공_수량산출(2공구)_농경지복구_본관후면도로내역" xfId="17501" xr:uid="{00000000-0005-0000-0000-000057250000}"/>
    <cellStyle name="_방동_03구조물공_수량산출(2공구)_담장기초내역" xfId="17502" xr:uid="{00000000-0005-0000-0000-000058250000}"/>
    <cellStyle name="_방동_03구조물공_수량산출(2공구)_담장기초내역_구정리내역" xfId="17503" xr:uid="{00000000-0005-0000-0000-000059250000}"/>
    <cellStyle name="_방동_03구조물공_수량산출(2공구)_담장기초내역_본관후면도로내역" xfId="17504" xr:uid="{00000000-0005-0000-0000-00005A250000}"/>
    <cellStyle name="_방동_03구조물공_수량산출(2공구)_대기수량" xfId="17505" xr:uid="{00000000-0005-0000-0000-00005B250000}"/>
    <cellStyle name="_방동_03구조물공_수량산출(2공구)_대기수량_구정리내역" xfId="17506" xr:uid="{00000000-0005-0000-0000-00005C250000}"/>
    <cellStyle name="_방동_03구조물공_수량산출(2공구)_대기수량_본관후면도로내역" xfId="17507" xr:uid="{00000000-0005-0000-0000-00005D250000}"/>
    <cellStyle name="_방동_03구조물공_수량산출_농경지복구" xfId="17508" xr:uid="{00000000-0005-0000-0000-00005E250000}"/>
    <cellStyle name="_방동_03구조물공_수량산출_농경지복구_구정리내역" xfId="17509" xr:uid="{00000000-0005-0000-0000-00005F250000}"/>
    <cellStyle name="_방동_03구조물공_수량산출_농경지복구_본관후면도로내역" xfId="17510" xr:uid="{00000000-0005-0000-0000-000060250000}"/>
    <cellStyle name="_방동_03구조물공_수량산출_담장기초내역" xfId="17511" xr:uid="{00000000-0005-0000-0000-000061250000}"/>
    <cellStyle name="_방동_03구조물공_수량산출_담장기초내역_구정리내역" xfId="17512" xr:uid="{00000000-0005-0000-0000-000062250000}"/>
    <cellStyle name="_방동_03구조물공_수량산출_담장기초내역_본관후면도로내역" xfId="17513" xr:uid="{00000000-0005-0000-0000-000063250000}"/>
    <cellStyle name="_방동_03구조물공_수량산출_대기수량" xfId="17514" xr:uid="{00000000-0005-0000-0000-000064250000}"/>
    <cellStyle name="_방동_03구조물공_수량산출_대기수량_구정리내역" xfId="17515" xr:uid="{00000000-0005-0000-0000-000065250000}"/>
    <cellStyle name="_방동_03구조물공_수량산출_대기수량_본관후면도로내역" xfId="17516" xr:uid="{00000000-0005-0000-0000-000066250000}"/>
    <cellStyle name="_방동_03구조물공_옥계하수도설치" xfId="17517" xr:uid="{00000000-0005-0000-0000-000067250000}"/>
    <cellStyle name="_방동_03구조물공_옥계하수도설치_경방말2수량" xfId="17518" xr:uid="{00000000-0005-0000-0000-000068250000}"/>
    <cellStyle name="_방동_03구조물공_옥계하수도설치_경방말2수량_농경지복구" xfId="17519" xr:uid="{00000000-0005-0000-0000-000069250000}"/>
    <cellStyle name="_방동_03구조물공_옥계하수도설치_경방말2수량_농경지복구_구정리내역" xfId="17520" xr:uid="{00000000-0005-0000-0000-00006A250000}"/>
    <cellStyle name="_방동_03구조물공_옥계하수도설치_경방말2수량_농경지복구_본관후면도로내역" xfId="17521" xr:uid="{00000000-0005-0000-0000-00006B250000}"/>
    <cellStyle name="_방동_03구조물공_옥계하수도설치_경방말2수량_담장기초내역" xfId="17522" xr:uid="{00000000-0005-0000-0000-00006C250000}"/>
    <cellStyle name="_방동_03구조물공_옥계하수도설치_경방말2수량_담장기초내역_구정리내역" xfId="17523" xr:uid="{00000000-0005-0000-0000-00006D250000}"/>
    <cellStyle name="_방동_03구조물공_옥계하수도설치_경방말2수량_담장기초내역_본관후면도로내역" xfId="17524" xr:uid="{00000000-0005-0000-0000-00006E250000}"/>
    <cellStyle name="_방동_03구조물공_옥계하수도설치_경방말2수량_대기수량" xfId="17525" xr:uid="{00000000-0005-0000-0000-00006F250000}"/>
    <cellStyle name="_방동_03구조물공_옥계하수도설치_경방말2수량_대기수량_구정리내역" xfId="17526" xr:uid="{00000000-0005-0000-0000-000070250000}"/>
    <cellStyle name="_방동_03구조물공_옥계하수도설치_경방말2수량_대기수량_본관후면도로내역" xfId="17527" xr:uid="{00000000-0005-0000-0000-000071250000}"/>
    <cellStyle name="_방동_03구조물공_옥계하수도설치_구정리내역" xfId="17528" xr:uid="{00000000-0005-0000-0000-000072250000}"/>
    <cellStyle name="_방동_03구조물공_옥계하수도설치_남양1리내역" xfId="17529" xr:uid="{00000000-0005-0000-0000-000073250000}"/>
    <cellStyle name="_방동_03구조물공_옥계하수도설치_남양1리내역_구정리내역" xfId="17530" xr:uid="{00000000-0005-0000-0000-000074250000}"/>
    <cellStyle name="_방동_03구조물공_옥계하수도설치_남양1리내역_본관후면도로내역" xfId="17531" xr:uid="{00000000-0005-0000-0000-000075250000}"/>
    <cellStyle name="_방동_03구조물공_옥계하수도설치_농경지복구" xfId="17532" xr:uid="{00000000-0005-0000-0000-000076250000}"/>
    <cellStyle name="_방동_03구조물공_옥계하수도설치_농경지복구_구정리내역" xfId="17533" xr:uid="{00000000-0005-0000-0000-000077250000}"/>
    <cellStyle name="_방동_03구조물공_옥계하수도설치_농경지복구_본관후면도로내역" xfId="17534" xr:uid="{00000000-0005-0000-0000-000078250000}"/>
    <cellStyle name="_방동_03구조물공_옥계하수도설치_담장기초내역" xfId="17535" xr:uid="{00000000-0005-0000-0000-000079250000}"/>
    <cellStyle name="_방동_03구조물공_옥계하수도설치_담장기초내역_구정리내역" xfId="17536" xr:uid="{00000000-0005-0000-0000-00007A250000}"/>
    <cellStyle name="_방동_03구조물공_옥계하수도설치_담장기초내역_본관후면도로내역" xfId="17537" xr:uid="{00000000-0005-0000-0000-00007B250000}"/>
    <cellStyle name="_방동_03구조물공_옥계하수도설치_대기수량" xfId="17538" xr:uid="{00000000-0005-0000-0000-00007C250000}"/>
    <cellStyle name="_방동_03구조물공_옥계하수도설치_대기수량_구정리내역" xfId="17539" xr:uid="{00000000-0005-0000-0000-00007D250000}"/>
    <cellStyle name="_방동_03구조물공_옥계하수도설치_대기수량_본관후면도로내역" xfId="17540" xr:uid="{00000000-0005-0000-0000-00007E250000}"/>
    <cellStyle name="_방동_03구조물공_옥계하수도설치_도직리수량" xfId="17541" xr:uid="{00000000-0005-0000-0000-00007F250000}"/>
    <cellStyle name="_방동_03구조물공_옥계하수도설치_백옥1리(최종)" xfId="17542" xr:uid="{00000000-0005-0000-0000-000080250000}"/>
    <cellStyle name="_방동_03구조물공_옥계하수도설치_본관후면도로내역" xfId="17543" xr:uid="{00000000-0005-0000-0000-000081250000}"/>
    <cellStyle name="_방동_03구조물공_옥계하수도설치_수량산출" xfId="17544" xr:uid="{00000000-0005-0000-0000-000082250000}"/>
    <cellStyle name="_방동_03구조물공_옥계하수도설치_수량산출(1공구)" xfId="17545" xr:uid="{00000000-0005-0000-0000-000083250000}"/>
    <cellStyle name="_방동_03구조물공_옥계하수도설치_수량산출(1공구)_농경지복구" xfId="17546" xr:uid="{00000000-0005-0000-0000-000084250000}"/>
    <cellStyle name="_방동_03구조물공_옥계하수도설치_수량산출(1공구)_농경지복구_구정리내역" xfId="17547" xr:uid="{00000000-0005-0000-0000-000085250000}"/>
    <cellStyle name="_방동_03구조물공_옥계하수도설치_수량산출(1공구)_농경지복구_본관후면도로내역" xfId="17548" xr:uid="{00000000-0005-0000-0000-000086250000}"/>
    <cellStyle name="_방동_03구조물공_옥계하수도설치_수량산출(1공구)_담장기초내역" xfId="17549" xr:uid="{00000000-0005-0000-0000-000087250000}"/>
    <cellStyle name="_방동_03구조물공_옥계하수도설치_수량산출(1공구)_담장기초내역_구정리내역" xfId="17550" xr:uid="{00000000-0005-0000-0000-000088250000}"/>
    <cellStyle name="_방동_03구조물공_옥계하수도설치_수량산출(1공구)_담장기초내역_본관후면도로내역" xfId="17551" xr:uid="{00000000-0005-0000-0000-000089250000}"/>
    <cellStyle name="_방동_03구조물공_옥계하수도설치_수량산출(1공구)_대기수량" xfId="17552" xr:uid="{00000000-0005-0000-0000-00008A250000}"/>
    <cellStyle name="_방동_03구조물공_옥계하수도설치_수량산출(1공구)_대기수량_구정리내역" xfId="17553" xr:uid="{00000000-0005-0000-0000-00008B250000}"/>
    <cellStyle name="_방동_03구조물공_옥계하수도설치_수량산출(1공구)_대기수량_본관후면도로내역" xfId="17554" xr:uid="{00000000-0005-0000-0000-00008C250000}"/>
    <cellStyle name="_방동_03구조물공_옥계하수도설치_수량산출(2공구)" xfId="17555" xr:uid="{00000000-0005-0000-0000-00008D250000}"/>
    <cellStyle name="_방동_03구조물공_옥계하수도설치_수량산출(2공구)_1" xfId="17556" xr:uid="{00000000-0005-0000-0000-00008E250000}"/>
    <cellStyle name="_방동_03구조물공_옥계하수도설치_수량산출(2공구)_1_구정리내역" xfId="17557" xr:uid="{00000000-0005-0000-0000-00008F250000}"/>
    <cellStyle name="_방동_03구조물공_옥계하수도설치_수량산출(2공구)_1_본관후면도로내역" xfId="17558" xr:uid="{00000000-0005-0000-0000-000090250000}"/>
    <cellStyle name="_방동_03구조물공_옥계하수도설치_수량산출(2공구)_농경지복구" xfId="17559" xr:uid="{00000000-0005-0000-0000-000091250000}"/>
    <cellStyle name="_방동_03구조물공_옥계하수도설치_수량산출(2공구)_농경지복구_구정리내역" xfId="17560" xr:uid="{00000000-0005-0000-0000-000092250000}"/>
    <cellStyle name="_방동_03구조물공_옥계하수도설치_수량산출(2공구)_농경지복구_본관후면도로내역" xfId="17561" xr:uid="{00000000-0005-0000-0000-000093250000}"/>
    <cellStyle name="_방동_03구조물공_옥계하수도설치_수량산출(2공구)_담장기초내역" xfId="17562" xr:uid="{00000000-0005-0000-0000-000094250000}"/>
    <cellStyle name="_방동_03구조물공_옥계하수도설치_수량산출(2공구)_담장기초내역_구정리내역" xfId="17563" xr:uid="{00000000-0005-0000-0000-000095250000}"/>
    <cellStyle name="_방동_03구조물공_옥계하수도설치_수량산출(2공구)_담장기초내역_본관후면도로내역" xfId="17564" xr:uid="{00000000-0005-0000-0000-000096250000}"/>
    <cellStyle name="_방동_03구조물공_옥계하수도설치_수량산출(2공구)_대기수량" xfId="17565" xr:uid="{00000000-0005-0000-0000-000097250000}"/>
    <cellStyle name="_방동_03구조물공_옥계하수도설치_수량산출(2공구)_대기수량_구정리내역" xfId="17566" xr:uid="{00000000-0005-0000-0000-000098250000}"/>
    <cellStyle name="_방동_03구조물공_옥계하수도설치_수량산출(2공구)_대기수량_본관후면도로내역" xfId="17567" xr:uid="{00000000-0005-0000-0000-000099250000}"/>
    <cellStyle name="_방동_03구조물공_옥계하수도설치_수량산출_농경지복구" xfId="17568" xr:uid="{00000000-0005-0000-0000-00009A250000}"/>
    <cellStyle name="_방동_03구조물공_옥계하수도설치_수량산출_농경지복구_구정리내역" xfId="17569" xr:uid="{00000000-0005-0000-0000-00009B250000}"/>
    <cellStyle name="_방동_03구조물공_옥계하수도설치_수량산출_농경지복구_본관후면도로내역" xfId="17570" xr:uid="{00000000-0005-0000-0000-00009C250000}"/>
    <cellStyle name="_방동_03구조물공_옥계하수도설치_수량산출_담장기초내역" xfId="17571" xr:uid="{00000000-0005-0000-0000-00009D250000}"/>
    <cellStyle name="_방동_03구조물공_옥계하수도설치_수량산출_담장기초내역_구정리내역" xfId="17572" xr:uid="{00000000-0005-0000-0000-00009E250000}"/>
    <cellStyle name="_방동_03구조물공_옥계하수도설치_수량산출_담장기초내역_본관후면도로내역" xfId="17573" xr:uid="{00000000-0005-0000-0000-00009F250000}"/>
    <cellStyle name="_방동_03구조물공_옥계하수도설치_수량산출_대기수량" xfId="17574" xr:uid="{00000000-0005-0000-0000-0000A0250000}"/>
    <cellStyle name="_방동_03구조물공_옥계하수도설치_수량산출_대기수량_구정리내역" xfId="17575" xr:uid="{00000000-0005-0000-0000-0000A1250000}"/>
    <cellStyle name="_방동_03구조물공_옥계하수도설치_수량산출_대기수량_본관후면도로내역" xfId="17576" xr:uid="{00000000-0005-0000-0000-0000A2250000}"/>
    <cellStyle name="_방동_03구조물공_옥계하수도설치_음달말농로" xfId="17577" xr:uid="{00000000-0005-0000-0000-0000A3250000}"/>
    <cellStyle name="_방동_03구조물공_옥계하수도설치_음달말농로_농경지복구" xfId="17578" xr:uid="{00000000-0005-0000-0000-0000A4250000}"/>
    <cellStyle name="_방동_03구조물공_옥계하수도설치_음달말농로_농경지복구_구정리내역" xfId="17579" xr:uid="{00000000-0005-0000-0000-0000A5250000}"/>
    <cellStyle name="_방동_03구조물공_옥계하수도설치_음달말농로_농경지복구_본관후면도로내역" xfId="17580" xr:uid="{00000000-0005-0000-0000-0000A6250000}"/>
    <cellStyle name="_방동_03구조물공_옥계하수도설치_음달말농로_담장기초내역" xfId="17581" xr:uid="{00000000-0005-0000-0000-0000A7250000}"/>
    <cellStyle name="_방동_03구조물공_옥계하수도설치_음달말농로_담장기초내역_구정리내역" xfId="17582" xr:uid="{00000000-0005-0000-0000-0000A8250000}"/>
    <cellStyle name="_방동_03구조물공_옥계하수도설치_음달말농로_담장기초내역_본관후면도로내역" xfId="17583" xr:uid="{00000000-0005-0000-0000-0000A9250000}"/>
    <cellStyle name="_방동_03구조물공_옥계하수도설치_음달말농로_대기수량" xfId="17584" xr:uid="{00000000-0005-0000-0000-0000AA250000}"/>
    <cellStyle name="_방동_03구조물공_옥계하수도설치_음달말농로_대기수량_구정리내역" xfId="17585" xr:uid="{00000000-0005-0000-0000-0000AB250000}"/>
    <cellStyle name="_방동_03구조물공_옥계하수도설치_음달말농로_대기수량_본관후면도로내역" xfId="17586" xr:uid="{00000000-0005-0000-0000-0000AC250000}"/>
    <cellStyle name="_방동_03구조물공_옥계하수도설치_총괄내역" xfId="17587" xr:uid="{00000000-0005-0000-0000-0000AD250000}"/>
    <cellStyle name="_방동_03구조물공_음달말농로" xfId="17588" xr:uid="{00000000-0005-0000-0000-0000AE250000}"/>
    <cellStyle name="_방동_03구조물공_음달말농로_농경지복구" xfId="17589" xr:uid="{00000000-0005-0000-0000-0000AF250000}"/>
    <cellStyle name="_방동_03구조물공_음달말농로_농경지복구_구정리내역" xfId="17590" xr:uid="{00000000-0005-0000-0000-0000B0250000}"/>
    <cellStyle name="_방동_03구조물공_음달말농로_농경지복구_본관후면도로내역" xfId="17591" xr:uid="{00000000-0005-0000-0000-0000B1250000}"/>
    <cellStyle name="_방동_03구조물공_음달말농로_담장기초내역" xfId="17592" xr:uid="{00000000-0005-0000-0000-0000B2250000}"/>
    <cellStyle name="_방동_03구조물공_음달말농로_담장기초내역_구정리내역" xfId="17593" xr:uid="{00000000-0005-0000-0000-0000B3250000}"/>
    <cellStyle name="_방동_03구조물공_음달말농로_담장기초내역_본관후면도로내역" xfId="17594" xr:uid="{00000000-0005-0000-0000-0000B4250000}"/>
    <cellStyle name="_방동_03구조물공_음달말농로_대기수량" xfId="17595" xr:uid="{00000000-0005-0000-0000-0000B5250000}"/>
    <cellStyle name="_방동_03구조물공_음달말농로_대기수량_구정리내역" xfId="17596" xr:uid="{00000000-0005-0000-0000-0000B6250000}"/>
    <cellStyle name="_방동_03구조물공_음달말농로_대기수량_본관후면도로내역" xfId="17597" xr:uid="{00000000-0005-0000-0000-0000B7250000}"/>
    <cellStyle name="_방동_03구조물공_장연추점암거설치수량" xfId="17598" xr:uid="{00000000-0005-0000-0000-0000B8250000}"/>
    <cellStyle name="_방동_03구조물공_집계표" xfId="17599" xr:uid="{00000000-0005-0000-0000-0000B9250000}"/>
    <cellStyle name="_방동_03구조물공_집계표_집계표" xfId="17600" xr:uid="{00000000-0005-0000-0000-0000BA250000}"/>
    <cellStyle name="_방동_03구조물공_철거수량" xfId="17601" xr:uid="{00000000-0005-0000-0000-0000BB250000}"/>
    <cellStyle name="_방동_03구조물공_총괄내역" xfId="17602" xr:uid="{00000000-0005-0000-0000-0000BC250000}"/>
    <cellStyle name="_방동_03구조물공_포장" xfId="17603" xr:uid="{00000000-0005-0000-0000-0000BD250000}"/>
    <cellStyle name="_방동_03구조물공_포장_001.전기(현)230km600.00(우)~전기(현)230km748.90(우)" xfId="17604" xr:uid="{00000000-0005-0000-0000-0000BE250000}"/>
    <cellStyle name="_방동_03구조물공_포장_001.전기(현)230km600.00(우)~전기(현)230km748.90(우)_sample" xfId="17605" xr:uid="{00000000-0005-0000-0000-0000BF250000}"/>
    <cellStyle name="_방동_03구조물공_포장_001.전기(현)230km600.00(우)~전기(현)230km748.90(우)_장연추점암거설치수량" xfId="17606" xr:uid="{00000000-0005-0000-0000-0000C0250000}"/>
    <cellStyle name="_방동_03구조물공_포장_001.전기(현)230km600.00(우)~전기(현)230km748.90(우)_철거수량" xfId="17607" xr:uid="{00000000-0005-0000-0000-0000C1250000}"/>
    <cellStyle name="_방동_03구조물공_포장_sample" xfId="17608" xr:uid="{00000000-0005-0000-0000-0000C2250000}"/>
    <cellStyle name="_방동_03구조물공_포장_라멘교 토공" xfId="17609" xr:uid="{00000000-0005-0000-0000-0000C3250000}"/>
    <cellStyle name="_방동_03구조물공_포장_수량" xfId="17610" xr:uid="{00000000-0005-0000-0000-0000C4250000}"/>
    <cellStyle name="_방동_03구조물공_포장_수량_001.전기(현)230km600.00(우)~전기(현)230km748.90(우)" xfId="17611" xr:uid="{00000000-0005-0000-0000-0000C5250000}"/>
    <cellStyle name="_방동_03구조물공_포장_수량_001.전기(현)230km600.00(우)~전기(현)230km748.90(우)_sample" xfId="17612" xr:uid="{00000000-0005-0000-0000-0000C6250000}"/>
    <cellStyle name="_방동_03구조물공_포장_수량_001.전기(현)230km600.00(우)~전기(현)230km748.90(우)_장연추점암거설치수량" xfId="17613" xr:uid="{00000000-0005-0000-0000-0000C7250000}"/>
    <cellStyle name="_방동_03구조물공_포장_수량_001.전기(현)230km600.00(우)~전기(현)230km748.90(우)_철거수량" xfId="17614" xr:uid="{00000000-0005-0000-0000-0000C8250000}"/>
    <cellStyle name="_방동_03구조물공_포장_수량_sample" xfId="17615" xr:uid="{00000000-0005-0000-0000-0000C9250000}"/>
    <cellStyle name="_방동_03구조물공_포장_수량_장연추점암거설치수량" xfId="17616" xr:uid="{00000000-0005-0000-0000-0000CA250000}"/>
    <cellStyle name="_방동_03구조물공_포장_수량_철거수량" xfId="17617" xr:uid="{00000000-0005-0000-0000-0000CB250000}"/>
    <cellStyle name="_방동_03구조물공_포장_장연추점암거설치수량" xfId="17618" xr:uid="{00000000-0005-0000-0000-0000CC250000}"/>
    <cellStyle name="_방동_03구조물공_포장_철거수량" xfId="17619" xr:uid="{00000000-0005-0000-0000-0000CD250000}"/>
    <cellStyle name="_방동_Book2" xfId="17620" xr:uid="{00000000-0005-0000-0000-0000CE250000}"/>
    <cellStyle name="_방동_Book2_집계표" xfId="17621" xr:uid="{00000000-0005-0000-0000-0000CF250000}"/>
    <cellStyle name="_방동_re수량산출1111_2차 수량산출 1 " xfId="17622" xr:uid="{00000000-0005-0000-0000-0000D0250000}"/>
    <cellStyle name="_방동_sample" xfId="17623" xr:uid="{00000000-0005-0000-0000-0000D1250000}"/>
    <cellStyle name="_방동_경방말2수량" xfId="17624" xr:uid="{00000000-0005-0000-0000-0000D2250000}"/>
    <cellStyle name="_방동_경방말2수량_농경지복구" xfId="17625" xr:uid="{00000000-0005-0000-0000-0000D3250000}"/>
    <cellStyle name="_방동_경방말2수량_농경지복구_구정리내역" xfId="17626" xr:uid="{00000000-0005-0000-0000-0000D4250000}"/>
    <cellStyle name="_방동_경방말2수량_농경지복구_본관후면도로내역" xfId="17627" xr:uid="{00000000-0005-0000-0000-0000D5250000}"/>
    <cellStyle name="_방동_경방말2수량_담장기초내역" xfId="17628" xr:uid="{00000000-0005-0000-0000-0000D6250000}"/>
    <cellStyle name="_방동_경방말2수량_담장기초내역_구정리내역" xfId="17629" xr:uid="{00000000-0005-0000-0000-0000D7250000}"/>
    <cellStyle name="_방동_경방말2수량_담장기초내역_본관후면도로내역" xfId="17630" xr:uid="{00000000-0005-0000-0000-0000D8250000}"/>
    <cellStyle name="_방동_경방말2수량_대기수량" xfId="17631" xr:uid="{00000000-0005-0000-0000-0000D9250000}"/>
    <cellStyle name="_방동_경방말2수량_대기수량_구정리내역" xfId="17632" xr:uid="{00000000-0005-0000-0000-0000DA250000}"/>
    <cellStyle name="_방동_경방말2수량_대기수량_본관후면도로내역" xfId="17633" xr:uid="{00000000-0005-0000-0000-0000DB250000}"/>
    <cellStyle name="_방동_구정리내역" xfId="17634" xr:uid="{00000000-0005-0000-0000-0000DC250000}"/>
    <cellStyle name="_방동_남양1리내역" xfId="17635" xr:uid="{00000000-0005-0000-0000-0000DD250000}"/>
    <cellStyle name="_방동_남양1리내역_구정리내역" xfId="17636" xr:uid="{00000000-0005-0000-0000-0000DE250000}"/>
    <cellStyle name="_방동_남양1리내역_본관후면도로내역" xfId="17637" xr:uid="{00000000-0005-0000-0000-0000DF250000}"/>
    <cellStyle name="_방동_내역서-최종0223_re수량산출1111_2차 수량산출 1 " xfId="17638" xr:uid="{00000000-0005-0000-0000-0000E0250000}"/>
    <cellStyle name="_방동_농경지복구" xfId="17639" xr:uid="{00000000-0005-0000-0000-0000E1250000}"/>
    <cellStyle name="_방동_농경지복구_구정리내역" xfId="17640" xr:uid="{00000000-0005-0000-0000-0000E2250000}"/>
    <cellStyle name="_방동_농경지복구_본관후면도로내역" xfId="17641" xr:uid="{00000000-0005-0000-0000-0000E3250000}"/>
    <cellStyle name="_방동_담장기초내역" xfId="17642" xr:uid="{00000000-0005-0000-0000-0000E4250000}"/>
    <cellStyle name="_방동_담장기초내역_구정리내역" xfId="17643" xr:uid="{00000000-0005-0000-0000-0000E5250000}"/>
    <cellStyle name="_방동_담장기초내역_본관후면도로내역" xfId="17644" xr:uid="{00000000-0005-0000-0000-0000E6250000}"/>
    <cellStyle name="_방동_대기수량" xfId="17645" xr:uid="{00000000-0005-0000-0000-0000E7250000}"/>
    <cellStyle name="_방동_대기수량_구정리내역" xfId="17646" xr:uid="{00000000-0005-0000-0000-0000E8250000}"/>
    <cellStyle name="_방동_대기수량_본관후면도로내역" xfId="17647" xr:uid="{00000000-0005-0000-0000-0000E9250000}"/>
    <cellStyle name="_방동_도직리수량" xfId="17648" xr:uid="{00000000-0005-0000-0000-0000EA250000}"/>
    <cellStyle name="_방동_동막리소교량" xfId="17649" xr:uid="{00000000-0005-0000-0000-0000EB250000}"/>
    <cellStyle name="_방동_동막리소교량_001.전기(현)230km600.00(우)~전기(현)230km748.90(우)" xfId="17650" xr:uid="{00000000-0005-0000-0000-0000EC250000}"/>
    <cellStyle name="_방동_동막리소교량_001.전기(현)230km600.00(우)~전기(현)230km748.90(우)_sample" xfId="17651" xr:uid="{00000000-0005-0000-0000-0000ED250000}"/>
    <cellStyle name="_방동_동막리소교량_001.전기(현)230km600.00(우)~전기(현)230km748.90(우)_장연추점암거설치수량" xfId="17652" xr:uid="{00000000-0005-0000-0000-0000EE250000}"/>
    <cellStyle name="_방동_동막리소교량_001.전기(현)230km600.00(우)~전기(현)230km748.90(우)_철거수량" xfId="17653" xr:uid="{00000000-0005-0000-0000-0000EF250000}"/>
    <cellStyle name="_방동_동막리소교량_Book2" xfId="17654" xr:uid="{00000000-0005-0000-0000-0000F0250000}"/>
    <cellStyle name="_방동_동막리소교량_Book2_집계표" xfId="17655" xr:uid="{00000000-0005-0000-0000-0000F1250000}"/>
    <cellStyle name="_방동_동막리소교량_sample" xfId="17656" xr:uid="{00000000-0005-0000-0000-0000F2250000}"/>
    <cellStyle name="_방동_동막리소교량_경방말2수량" xfId="17657" xr:uid="{00000000-0005-0000-0000-0000F3250000}"/>
    <cellStyle name="_방동_동막리소교량_경방말2수량_농경지복구" xfId="17658" xr:uid="{00000000-0005-0000-0000-0000F4250000}"/>
    <cellStyle name="_방동_동막리소교량_경방말2수량_농경지복구_구정리내역" xfId="17659" xr:uid="{00000000-0005-0000-0000-0000F5250000}"/>
    <cellStyle name="_방동_동막리소교량_경방말2수량_농경지복구_본관후면도로내역" xfId="17660" xr:uid="{00000000-0005-0000-0000-0000F6250000}"/>
    <cellStyle name="_방동_동막리소교량_경방말2수량_담장기초내역" xfId="17661" xr:uid="{00000000-0005-0000-0000-0000F7250000}"/>
    <cellStyle name="_방동_동막리소교량_경방말2수량_담장기초내역_구정리내역" xfId="17662" xr:uid="{00000000-0005-0000-0000-0000F8250000}"/>
    <cellStyle name="_방동_동막리소교량_경방말2수량_담장기초내역_본관후면도로내역" xfId="17663" xr:uid="{00000000-0005-0000-0000-0000F9250000}"/>
    <cellStyle name="_방동_동막리소교량_경방말2수량_대기수량" xfId="17664" xr:uid="{00000000-0005-0000-0000-0000FA250000}"/>
    <cellStyle name="_방동_동막리소교량_경방말2수량_대기수량_구정리내역" xfId="17665" xr:uid="{00000000-0005-0000-0000-0000FB250000}"/>
    <cellStyle name="_방동_동막리소교량_경방말2수량_대기수량_본관후면도로내역" xfId="17666" xr:uid="{00000000-0005-0000-0000-0000FC250000}"/>
    <cellStyle name="_방동_동막리소교량_구정리내역" xfId="17667" xr:uid="{00000000-0005-0000-0000-0000FD250000}"/>
    <cellStyle name="_방동_동막리소교량_남양1리내역" xfId="17668" xr:uid="{00000000-0005-0000-0000-0000FE250000}"/>
    <cellStyle name="_방동_동막리소교량_남양1리내역_구정리내역" xfId="17669" xr:uid="{00000000-0005-0000-0000-0000FF250000}"/>
    <cellStyle name="_방동_동막리소교량_남양1리내역_본관후면도로내역" xfId="17670" xr:uid="{00000000-0005-0000-0000-000000260000}"/>
    <cellStyle name="_방동_동막리소교량_농경지복구" xfId="17671" xr:uid="{00000000-0005-0000-0000-000001260000}"/>
    <cellStyle name="_방동_동막리소교량_농경지복구_구정리내역" xfId="17672" xr:uid="{00000000-0005-0000-0000-000002260000}"/>
    <cellStyle name="_방동_동막리소교량_농경지복구_본관후면도로내역" xfId="17673" xr:uid="{00000000-0005-0000-0000-000003260000}"/>
    <cellStyle name="_방동_동막리소교량_담장기초내역" xfId="17674" xr:uid="{00000000-0005-0000-0000-000004260000}"/>
    <cellStyle name="_방동_동막리소교량_담장기초내역_구정리내역" xfId="17675" xr:uid="{00000000-0005-0000-0000-000005260000}"/>
    <cellStyle name="_방동_동막리소교량_담장기초내역_본관후면도로내역" xfId="17676" xr:uid="{00000000-0005-0000-0000-000006260000}"/>
    <cellStyle name="_방동_동막리소교량_대기수량" xfId="17677" xr:uid="{00000000-0005-0000-0000-000007260000}"/>
    <cellStyle name="_방동_동막리소교량_대기수량_구정리내역" xfId="17678" xr:uid="{00000000-0005-0000-0000-000008260000}"/>
    <cellStyle name="_방동_동막리소교량_대기수량_본관후면도로내역" xfId="17679" xr:uid="{00000000-0005-0000-0000-000009260000}"/>
    <cellStyle name="_방동_동막리소교량_도직리수량" xfId="17680" xr:uid="{00000000-0005-0000-0000-00000A260000}"/>
    <cellStyle name="_방동_동막리소교량_라멘교 토공" xfId="17681" xr:uid="{00000000-0005-0000-0000-00000B260000}"/>
    <cellStyle name="_방동_동막리소교량_백옥1리(최종)" xfId="17682" xr:uid="{00000000-0005-0000-0000-00000C260000}"/>
    <cellStyle name="_방동_동막리소교량_본관후면도로내역" xfId="17683" xr:uid="{00000000-0005-0000-0000-00000D260000}"/>
    <cellStyle name="_방동_동막리소교량_수량" xfId="17684" xr:uid="{00000000-0005-0000-0000-00000E260000}"/>
    <cellStyle name="_방동_동막리소교량_수량_001.전기(현)230km600.00(우)~전기(현)230km748.90(우)" xfId="17685" xr:uid="{00000000-0005-0000-0000-00000F260000}"/>
    <cellStyle name="_방동_동막리소교량_수량_001.전기(현)230km600.00(우)~전기(현)230km748.90(우)_sample" xfId="17686" xr:uid="{00000000-0005-0000-0000-000010260000}"/>
    <cellStyle name="_방동_동막리소교량_수량_001.전기(현)230km600.00(우)~전기(현)230km748.90(우)_장연추점암거설치수량" xfId="17687" xr:uid="{00000000-0005-0000-0000-000011260000}"/>
    <cellStyle name="_방동_동막리소교량_수량_001.전기(현)230km600.00(우)~전기(현)230km748.90(우)_철거수량" xfId="17688" xr:uid="{00000000-0005-0000-0000-000012260000}"/>
    <cellStyle name="_방동_동막리소교량_수량_sample" xfId="17689" xr:uid="{00000000-0005-0000-0000-000013260000}"/>
    <cellStyle name="_방동_동막리소교량_수량_장연추점암거설치수량" xfId="17690" xr:uid="{00000000-0005-0000-0000-000014260000}"/>
    <cellStyle name="_방동_동막리소교량_수량_철거수량" xfId="17691" xr:uid="{00000000-0005-0000-0000-000015260000}"/>
    <cellStyle name="_방동_동막리소교량_수량산출" xfId="17692" xr:uid="{00000000-0005-0000-0000-000016260000}"/>
    <cellStyle name="_방동_동막리소교량_수량산출(1공구)" xfId="17693" xr:uid="{00000000-0005-0000-0000-000017260000}"/>
    <cellStyle name="_방동_동막리소교량_수량산출(1공구)_농경지복구" xfId="17694" xr:uid="{00000000-0005-0000-0000-000018260000}"/>
    <cellStyle name="_방동_동막리소교량_수량산출(1공구)_농경지복구_구정리내역" xfId="17695" xr:uid="{00000000-0005-0000-0000-000019260000}"/>
    <cellStyle name="_방동_동막리소교량_수량산출(1공구)_농경지복구_본관후면도로내역" xfId="17696" xr:uid="{00000000-0005-0000-0000-00001A260000}"/>
    <cellStyle name="_방동_동막리소교량_수량산출(1공구)_담장기초내역" xfId="17697" xr:uid="{00000000-0005-0000-0000-00001B260000}"/>
    <cellStyle name="_방동_동막리소교량_수량산출(1공구)_담장기초내역_구정리내역" xfId="17698" xr:uid="{00000000-0005-0000-0000-00001C260000}"/>
    <cellStyle name="_방동_동막리소교량_수량산출(1공구)_담장기초내역_본관후면도로내역" xfId="17699" xr:uid="{00000000-0005-0000-0000-00001D260000}"/>
    <cellStyle name="_방동_동막리소교량_수량산출(1공구)_대기수량" xfId="17700" xr:uid="{00000000-0005-0000-0000-00001E260000}"/>
    <cellStyle name="_방동_동막리소교량_수량산출(1공구)_대기수량_구정리내역" xfId="17701" xr:uid="{00000000-0005-0000-0000-00001F260000}"/>
    <cellStyle name="_방동_동막리소교량_수량산출(1공구)_대기수량_본관후면도로내역" xfId="17702" xr:uid="{00000000-0005-0000-0000-000020260000}"/>
    <cellStyle name="_방동_동막리소교량_수량산출(2공구)" xfId="17703" xr:uid="{00000000-0005-0000-0000-000021260000}"/>
    <cellStyle name="_방동_동막리소교량_수량산출(2공구)_1" xfId="17704" xr:uid="{00000000-0005-0000-0000-000022260000}"/>
    <cellStyle name="_방동_동막리소교량_수량산출(2공구)_1_구정리내역" xfId="17705" xr:uid="{00000000-0005-0000-0000-000023260000}"/>
    <cellStyle name="_방동_동막리소교량_수량산출(2공구)_1_본관후면도로내역" xfId="17706" xr:uid="{00000000-0005-0000-0000-000024260000}"/>
    <cellStyle name="_방동_동막리소교량_수량산출(2공구)_농경지복구" xfId="17707" xr:uid="{00000000-0005-0000-0000-000025260000}"/>
    <cellStyle name="_방동_동막리소교량_수량산출(2공구)_농경지복구_구정리내역" xfId="17708" xr:uid="{00000000-0005-0000-0000-000026260000}"/>
    <cellStyle name="_방동_동막리소교량_수량산출(2공구)_농경지복구_본관후면도로내역" xfId="17709" xr:uid="{00000000-0005-0000-0000-000027260000}"/>
    <cellStyle name="_방동_동막리소교량_수량산출(2공구)_담장기초내역" xfId="17710" xr:uid="{00000000-0005-0000-0000-000028260000}"/>
    <cellStyle name="_방동_동막리소교량_수량산출(2공구)_담장기초내역_구정리내역" xfId="17711" xr:uid="{00000000-0005-0000-0000-000029260000}"/>
    <cellStyle name="_방동_동막리소교량_수량산출(2공구)_담장기초내역_본관후면도로내역" xfId="17712" xr:uid="{00000000-0005-0000-0000-00002A260000}"/>
    <cellStyle name="_방동_동막리소교량_수량산출(2공구)_대기수량" xfId="17713" xr:uid="{00000000-0005-0000-0000-00002B260000}"/>
    <cellStyle name="_방동_동막리소교량_수량산출(2공구)_대기수량_구정리내역" xfId="17714" xr:uid="{00000000-0005-0000-0000-00002C260000}"/>
    <cellStyle name="_방동_동막리소교량_수량산출(2공구)_대기수량_본관후면도로내역" xfId="17715" xr:uid="{00000000-0005-0000-0000-00002D260000}"/>
    <cellStyle name="_방동_동막리소교량_수량산출_농경지복구" xfId="17716" xr:uid="{00000000-0005-0000-0000-00002E260000}"/>
    <cellStyle name="_방동_동막리소교량_수량산출_농경지복구_구정리내역" xfId="17717" xr:uid="{00000000-0005-0000-0000-00002F260000}"/>
    <cellStyle name="_방동_동막리소교량_수량산출_농경지복구_본관후면도로내역" xfId="17718" xr:uid="{00000000-0005-0000-0000-000030260000}"/>
    <cellStyle name="_방동_동막리소교량_수량산출_담장기초내역" xfId="17719" xr:uid="{00000000-0005-0000-0000-000031260000}"/>
    <cellStyle name="_방동_동막리소교량_수량산출_담장기초내역_구정리내역" xfId="17720" xr:uid="{00000000-0005-0000-0000-000032260000}"/>
    <cellStyle name="_방동_동막리소교량_수량산출_담장기초내역_본관후면도로내역" xfId="17721" xr:uid="{00000000-0005-0000-0000-000033260000}"/>
    <cellStyle name="_방동_동막리소교량_수량산출_대기수량" xfId="17722" xr:uid="{00000000-0005-0000-0000-000034260000}"/>
    <cellStyle name="_방동_동막리소교량_수량산출_대기수량_구정리내역" xfId="17723" xr:uid="{00000000-0005-0000-0000-000035260000}"/>
    <cellStyle name="_방동_동막리소교량_수량산출_대기수량_본관후면도로내역" xfId="17724" xr:uid="{00000000-0005-0000-0000-000036260000}"/>
    <cellStyle name="_방동_동막리소교량_옥계하수도설치" xfId="17725" xr:uid="{00000000-0005-0000-0000-000037260000}"/>
    <cellStyle name="_방동_동막리소교량_옥계하수도설치_경방말2수량" xfId="17726" xr:uid="{00000000-0005-0000-0000-000038260000}"/>
    <cellStyle name="_방동_동막리소교량_옥계하수도설치_경방말2수량_농경지복구" xfId="17727" xr:uid="{00000000-0005-0000-0000-000039260000}"/>
    <cellStyle name="_방동_동막리소교량_옥계하수도설치_경방말2수량_농경지복구_구정리내역" xfId="17728" xr:uid="{00000000-0005-0000-0000-00003A260000}"/>
    <cellStyle name="_방동_동막리소교량_옥계하수도설치_경방말2수량_농경지복구_본관후면도로내역" xfId="17729" xr:uid="{00000000-0005-0000-0000-00003B260000}"/>
    <cellStyle name="_방동_동막리소교량_옥계하수도설치_경방말2수량_담장기초내역" xfId="17730" xr:uid="{00000000-0005-0000-0000-00003C260000}"/>
    <cellStyle name="_방동_동막리소교량_옥계하수도설치_경방말2수량_담장기초내역_구정리내역" xfId="17731" xr:uid="{00000000-0005-0000-0000-00003D260000}"/>
    <cellStyle name="_방동_동막리소교량_옥계하수도설치_경방말2수량_담장기초내역_본관후면도로내역" xfId="17732" xr:uid="{00000000-0005-0000-0000-00003E260000}"/>
    <cellStyle name="_방동_동막리소교량_옥계하수도설치_경방말2수량_대기수량" xfId="17733" xr:uid="{00000000-0005-0000-0000-00003F260000}"/>
    <cellStyle name="_방동_동막리소교량_옥계하수도설치_경방말2수량_대기수량_구정리내역" xfId="17734" xr:uid="{00000000-0005-0000-0000-000040260000}"/>
    <cellStyle name="_방동_동막리소교량_옥계하수도설치_경방말2수량_대기수량_본관후면도로내역" xfId="17735" xr:uid="{00000000-0005-0000-0000-000041260000}"/>
    <cellStyle name="_방동_동막리소교량_옥계하수도설치_구정리내역" xfId="17736" xr:uid="{00000000-0005-0000-0000-000042260000}"/>
    <cellStyle name="_방동_동막리소교량_옥계하수도설치_남양1리내역" xfId="17737" xr:uid="{00000000-0005-0000-0000-000043260000}"/>
    <cellStyle name="_방동_동막리소교량_옥계하수도설치_남양1리내역_구정리내역" xfId="17738" xr:uid="{00000000-0005-0000-0000-000044260000}"/>
    <cellStyle name="_방동_동막리소교량_옥계하수도설치_남양1리내역_본관후면도로내역" xfId="17739" xr:uid="{00000000-0005-0000-0000-000045260000}"/>
    <cellStyle name="_방동_동막리소교량_옥계하수도설치_농경지복구" xfId="17740" xr:uid="{00000000-0005-0000-0000-000046260000}"/>
    <cellStyle name="_방동_동막리소교량_옥계하수도설치_농경지복구_구정리내역" xfId="17741" xr:uid="{00000000-0005-0000-0000-000047260000}"/>
    <cellStyle name="_방동_동막리소교량_옥계하수도설치_농경지복구_본관후면도로내역" xfId="17742" xr:uid="{00000000-0005-0000-0000-000048260000}"/>
    <cellStyle name="_방동_동막리소교량_옥계하수도설치_담장기초내역" xfId="17743" xr:uid="{00000000-0005-0000-0000-000049260000}"/>
    <cellStyle name="_방동_동막리소교량_옥계하수도설치_담장기초내역_구정리내역" xfId="17744" xr:uid="{00000000-0005-0000-0000-00004A260000}"/>
    <cellStyle name="_방동_동막리소교량_옥계하수도설치_담장기초내역_본관후면도로내역" xfId="17745" xr:uid="{00000000-0005-0000-0000-00004B260000}"/>
    <cellStyle name="_방동_동막리소교량_옥계하수도설치_대기수량" xfId="17746" xr:uid="{00000000-0005-0000-0000-00004C260000}"/>
    <cellStyle name="_방동_동막리소교량_옥계하수도설치_대기수량_구정리내역" xfId="17747" xr:uid="{00000000-0005-0000-0000-00004D260000}"/>
    <cellStyle name="_방동_동막리소교량_옥계하수도설치_대기수량_본관후면도로내역" xfId="17748" xr:uid="{00000000-0005-0000-0000-00004E260000}"/>
    <cellStyle name="_방동_동막리소교량_옥계하수도설치_도직리수량" xfId="17749" xr:uid="{00000000-0005-0000-0000-00004F260000}"/>
    <cellStyle name="_방동_동막리소교량_옥계하수도설치_백옥1리(최종)" xfId="17750" xr:uid="{00000000-0005-0000-0000-000050260000}"/>
    <cellStyle name="_방동_동막리소교량_옥계하수도설치_본관후면도로내역" xfId="17751" xr:uid="{00000000-0005-0000-0000-000051260000}"/>
    <cellStyle name="_방동_동막리소교량_옥계하수도설치_수량산출" xfId="17752" xr:uid="{00000000-0005-0000-0000-000052260000}"/>
    <cellStyle name="_방동_동막리소교량_옥계하수도설치_수량산출(1공구)" xfId="17753" xr:uid="{00000000-0005-0000-0000-000053260000}"/>
    <cellStyle name="_방동_동막리소교량_옥계하수도설치_수량산출(1공구)_농경지복구" xfId="17754" xr:uid="{00000000-0005-0000-0000-000054260000}"/>
    <cellStyle name="_방동_동막리소교량_옥계하수도설치_수량산출(1공구)_농경지복구_구정리내역" xfId="17755" xr:uid="{00000000-0005-0000-0000-000055260000}"/>
    <cellStyle name="_방동_동막리소교량_옥계하수도설치_수량산출(1공구)_농경지복구_본관후면도로내역" xfId="17756" xr:uid="{00000000-0005-0000-0000-000056260000}"/>
    <cellStyle name="_방동_동막리소교량_옥계하수도설치_수량산출(1공구)_담장기초내역" xfId="17757" xr:uid="{00000000-0005-0000-0000-000057260000}"/>
    <cellStyle name="_방동_동막리소교량_옥계하수도설치_수량산출(1공구)_담장기초내역_구정리내역" xfId="17758" xr:uid="{00000000-0005-0000-0000-000058260000}"/>
    <cellStyle name="_방동_동막리소교량_옥계하수도설치_수량산출(1공구)_담장기초내역_본관후면도로내역" xfId="17759" xr:uid="{00000000-0005-0000-0000-000059260000}"/>
    <cellStyle name="_방동_동막리소교량_옥계하수도설치_수량산출(1공구)_대기수량" xfId="17760" xr:uid="{00000000-0005-0000-0000-00005A260000}"/>
    <cellStyle name="_방동_동막리소교량_옥계하수도설치_수량산출(1공구)_대기수량_구정리내역" xfId="17761" xr:uid="{00000000-0005-0000-0000-00005B260000}"/>
    <cellStyle name="_방동_동막리소교량_옥계하수도설치_수량산출(1공구)_대기수량_본관후면도로내역" xfId="17762" xr:uid="{00000000-0005-0000-0000-00005C260000}"/>
    <cellStyle name="_방동_동막리소교량_옥계하수도설치_수량산출(2공구)" xfId="17763" xr:uid="{00000000-0005-0000-0000-00005D260000}"/>
    <cellStyle name="_방동_동막리소교량_옥계하수도설치_수량산출(2공구)_1" xfId="17764" xr:uid="{00000000-0005-0000-0000-00005E260000}"/>
    <cellStyle name="_방동_동막리소교량_옥계하수도설치_수량산출(2공구)_1_구정리내역" xfId="17765" xr:uid="{00000000-0005-0000-0000-00005F260000}"/>
    <cellStyle name="_방동_동막리소교량_옥계하수도설치_수량산출(2공구)_1_본관후면도로내역" xfId="17766" xr:uid="{00000000-0005-0000-0000-000060260000}"/>
    <cellStyle name="_방동_동막리소교량_옥계하수도설치_수량산출(2공구)_농경지복구" xfId="17767" xr:uid="{00000000-0005-0000-0000-000061260000}"/>
    <cellStyle name="_방동_동막리소교량_옥계하수도설치_수량산출(2공구)_농경지복구_구정리내역" xfId="17768" xr:uid="{00000000-0005-0000-0000-000062260000}"/>
    <cellStyle name="_방동_동막리소교량_옥계하수도설치_수량산출(2공구)_농경지복구_본관후면도로내역" xfId="17769" xr:uid="{00000000-0005-0000-0000-000063260000}"/>
    <cellStyle name="_방동_동막리소교량_옥계하수도설치_수량산출(2공구)_담장기초내역" xfId="17770" xr:uid="{00000000-0005-0000-0000-000064260000}"/>
    <cellStyle name="_방동_동막리소교량_옥계하수도설치_수량산출(2공구)_담장기초내역_구정리내역" xfId="17771" xr:uid="{00000000-0005-0000-0000-000065260000}"/>
    <cellStyle name="_방동_동막리소교량_옥계하수도설치_수량산출(2공구)_담장기초내역_본관후면도로내역" xfId="17772" xr:uid="{00000000-0005-0000-0000-000066260000}"/>
    <cellStyle name="_방동_동막리소교량_옥계하수도설치_수량산출(2공구)_대기수량" xfId="17773" xr:uid="{00000000-0005-0000-0000-000067260000}"/>
    <cellStyle name="_방동_동막리소교량_옥계하수도설치_수량산출(2공구)_대기수량_구정리내역" xfId="17774" xr:uid="{00000000-0005-0000-0000-000068260000}"/>
    <cellStyle name="_방동_동막리소교량_옥계하수도설치_수량산출(2공구)_대기수량_본관후면도로내역" xfId="17775" xr:uid="{00000000-0005-0000-0000-000069260000}"/>
    <cellStyle name="_방동_동막리소교량_옥계하수도설치_수량산출_농경지복구" xfId="17776" xr:uid="{00000000-0005-0000-0000-00006A260000}"/>
    <cellStyle name="_방동_동막리소교량_옥계하수도설치_수량산출_농경지복구_구정리내역" xfId="17777" xr:uid="{00000000-0005-0000-0000-00006B260000}"/>
    <cellStyle name="_방동_동막리소교량_옥계하수도설치_수량산출_농경지복구_본관후면도로내역" xfId="17778" xr:uid="{00000000-0005-0000-0000-00006C260000}"/>
    <cellStyle name="_방동_동막리소교량_옥계하수도설치_수량산출_담장기초내역" xfId="17779" xr:uid="{00000000-0005-0000-0000-00006D260000}"/>
    <cellStyle name="_방동_동막리소교량_옥계하수도설치_수량산출_담장기초내역_구정리내역" xfId="17780" xr:uid="{00000000-0005-0000-0000-00006E260000}"/>
    <cellStyle name="_방동_동막리소교량_옥계하수도설치_수량산출_담장기초내역_본관후면도로내역" xfId="17781" xr:uid="{00000000-0005-0000-0000-00006F260000}"/>
    <cellStyle name="_방동_동막리소교량_옥계하수도설치_수량산출_대기수량" xfId="17782" xr:uid="{00000000-0005-0000-0000-000070260000}"/>
    <cellStyle name="_방동_동막리소교량_옥계하수도설치_수량산출_대기수량_구정리내역" xfId="17783" xr:uid="{00000000-0005-0000-0000-000071260000}"/>
    <cellStyle name="_방동_동막리소교량_옥계하수도설치_수량산출_대기수량_본관후면도로내역" xfId="17784" xr:uid="{00000000-0005-0000-0000-000072260000}"/>
    <cellStyle name="_방동_동막리소교량_옥계하수도설치_음달말농로" xfId="17785" xr:uid="{00000000-0005-0000-0000-000073260000}"/>
    <cellStyle name="_방동_동막리소교량_옥계하수도설치_음달말농로_농경지복구" xfId="17786" xr:uid="{00000000-0005-0000-0000-000074260000}"/>
    <cellStyle name="_방동_동막리소교량_옥계하수도설치_음달말농로_농경지복구_구정리내역" xfId="17787" xr:uid="{00000000-0005-0000-0000-000075260000}"/>
    <cellStyle name="_방동_동막리소교량_옥계하수도설치_음달말농로_농경지복구_본관후면도로내역" xfId="17788" xr:uid="{00000000-0005-0000-0000-000076260000}"/>
    <cellStyle name="_방동_동막리소교량_옥계하수도설치_음달말농로_담장기초내역" xfId="17789" xr:uid="{00000000-0005-0000-0000-000077260000}"/>
    <cellStyle name="_방동_동막리소교량_옥계하수도설치_음달말농로_담장기초내역_구정리내역" xfId="17790" xr:uid="{00000000-0005-0000-0000-000078260000}"/>
    <cellStyle name="_방동_동막리소교량_옥계하수도설치_음달말농로_담장기초내역_본관후면도로내역" xfId="17791" xr:uid="{00000000-0005-0000-0000-000079260000}"/>
    <cellStyle name="_방동_동막리소교량_옥계하수도설치_음달말농로_대기수량" xfId="17792" xr:uid="{00000000-0005-0000-0000-00007A260000}"/>
    <cellStyle name="_방동_동막리소교량_옥계하수도설치_음달말농로_대기수량_구정리내역" xfId="17793" xr:uid="{00000000-0005-0000-0000-00007B260000}"/>
    <cellStyle name="_방동_동막리소교량_옥계하수도설치_음달말농로_대기수량_본관후면도로내역" xfId="17794" xr:uid="{00000000-0005-0000-0000-00007C260000}"/>
    <cellStyle name="_방동_동막리소교량_옥계하수도설치_총괄내역" xfId="17795" xr:uid="{00000000-0005-0000-0000-00007D260000}"/>
    <cellStyle name="_방동_동막리소교량_음달말농로" xfId="17796" xr:uid="{00000000-0005-0000-0000-00007E260000}"/>
    <cellStyle name="_방동_동막리소교량_음달말농로_농경지복구" xfId="17797" xr:uid="{00000000-0005-0000-0000-00007F260000}"/>
    <cellStyle name="_방동_동막리소교량_음달말농로_농경지복구_구정리내역" xfId="17798" xr:uid="{00000000-0005-0000-0000-000080260000}"/>
    <cellStyle name="_방동_동막리소교량_음달말농로_농경지복구_본관후면도로내역" xfId="17799" xr:uid="{00000000-0005-0000-0000-000081260000}"/>
    <cellStyle name="_방동_동막리소교량_음달말농로_담장기초내역" xfId="17800" xr:uid="{00000000-0005-0000-0000-000082260000}"/>
    <cellStyle name="_방동_동막리소교량_음달말농로_담장기초내역_구정리내역" xfId="17801" xr:uid="{00000000-0005-0000-0000-000083260000}"/>
    <cellStyle name="_방동_동막리소교량_음달말농로_담장기초내역_본관후면도로내역" xfId="17802" xr:uid="{00000000-0005-0000-0000-000084260000}"/>
    <cellStyle name="_방동_동막리소교량_음달말농로_대기수량" xfId="17803" xr:uid="{00000000-0005-0000-0000-000085260000}"/>
    <cellStyle name="_방동_동막리소교량_음달말농로_대기수량_구정리내역" xfId="17804" xr:uid="{00000000-0005-0000-0000-000086260000}"/>
    <cellStyle name="_방동_동막리소교량_음달말농로_대기수량_본관후면도로내역" xfId="17805" xr:uid="{00000000-0005-0000-0000-000087260000}"/>
    <cellStyle name="_방동_동막리소교량_장연추점암거설치수량" xfId="17806" xr:uid="{00000000-0005-0000-0000-000088260000}"/>
    <cellStyle name="_방동_동막리소교량_집계표" xfId="17807" xr:uid="{00000000-0005-0000-0000-000089260000}"/>
    <cellStyle name="_방동_동막리소교량_집계표_집계표" xfId="17808" xr:uid="{00000000-0005-0000-0000-00008A260000}"/>
    <cellStyle name="_방동_동막리소교량_철거수량" xfId="17809" xr:uid="{00000000-0005-0000-0000-00008B260000}"/>
    <cellStyle name="_방동_동막리소교량_총괄내역" xfId="17810" xr:uid="{00000000-0005-0000-0000-00008C260000}"/>
    <cellStyle name="_방동_동막리소교량_포장" xfId="17811" xr:uid="{00000000-0005-0000-0000-00008D260000}"/>
    <cellStyle name="_방동_동막리소교량_포장_001.전기(현)230km600.00(우)~전기(현)230km748.90(우)" xfId="17812" xr:uid="{00000000-0005-0000-0000-00008E260000}"/>
    <cellStyle name="_방동_동막리소교량_포장_001.전기(현)230km600.00(우)~전기(현)230km748.90(우)_sample" xfId="17813" xr:uid="{00000000-0005-0000-0000-00008F260000}"/>
    <cellStyle name="_방동_동막리소교량_포장_001.전기(현)230km600.00(우)~전기(현)230km748.90(우)_장연추점암거설치수량" xfId="17814" xr:uid="{00000000-0005-0000-0000-000090260000}"/>
    <cellStyle name="_방동_동막리소교량_포장_001.전기(현)230km600.00(우)~전기(현)230km748.90(우)_철거수량" xfId="17815" xr:uid="{00000000-0005-0000-0000-000091260000}"/>
    <cellStyle name="_방동_동막리소교량_포장_sample" xfId="17816" xr:uid="{00000000-0005-0000-0000-000092260000}"/>
    <cellStyle name="_방동_동막리소교량_포장_라멘교 토공" xfId="17817" xr:uid="{00000000-0005-0000-0000-000093260000}"/>
    <cellStyle name="_방동_동막리소교량_포장_수량" xfId="17818" xr:uid="{00000000-0005-0000-0000-000094260000}"/>
    <cellStyle name="_방동_동막리소교량_포장_수량_001.전기(현)230km600.00(우)~전기(현)230km748.90(우)" xfId="17819" xr:uid="{00000000-0005-0000-0000-000095260000}"/>
    <cellStyle name="_방동_동막리소교량_포장_수량_001.전기(현)230km600.00(우)~전기(현)230km748.90(우)_sample" xfId="17820" xr:uid="{00000000-0005-0000-0000-000096260000}"/>
    <cellStyle name="_방동_동막리소교량_포장_수량_001.전기(현)230km600.00(우)~전기(현)230km748.90(우)_장연추점암거설치수량" xfId="17821" xr:uid="{00000000-0005-0000-0000-000097260000}"/>
    <cellStyle name="_방동_동막리소교량_포장_수량_001.전기(현)230km600.00(우)~전기(현)230km748.90(우)_철거수량" xfId="17822" xr:uid="{00000000-0005-0000-0000-000098260000}"/>
    <cellStyle name="_방동_동막리소교량_포장_수량_sample" xfId="17823" xr:uid="{00000000-0005-0000-0000-000099260000}"/>
    <cellStyle name="_방동_동막리소교량_포장_수량_장연추점암거설치수량" xfId="17824" xr:uid="{00000000-0005-0000-0000-00009A260000}"/>
    <cellStyle name="_방동_동막리소교량_포장_수량_철거수량" xfId="17825" xr:uid="{00000000-0005-0000-0000-00009B260000}"/>
    <cellStyle name="_방동_동막리소교량_포장_장연추점암거설치수량" xfId="17826" xr:uid="{00000000-0005-0000-0000-00009C260000}"/>
    <cellStyle name="_방동_동막리소교량_포장_철거수량" xfId="17827" xr:uid="{00000000-0005-0000-0000-00009D260000}"/>
    <cellStyle name="_방동_라멘교 토공" xfId="17828" xr:uid="{00000000-0005-0000-0000-00009E260000}"/>
    <cellStyle name="_방동_마현12~1" xfId="17829" xr:uid="{00000000-0005-0000-0000-00009F260000}"/>
    <cellStyle name="_방동_마현12~1_001.전기(현)230km600.00(우)~전기(현)230km748.90(우)" xfId="17830" xr:uid="{00000000-0005-0000-0000-0000A0260000}"/>
    <cellStyle name="_방동_마현12~1_001.전기(현)230km600.00(우)~전기(현)230km748.90(우)_sample" xfId="17831" xr:uid="{00000000-0005-0000-0000-0000A1260000}"/>
    <cellStyle name="_방동_마현12~1_001.전기(현)230km600.00(우)~전기(현)230km748.90(우)_장연추점암거설치수량" xfId="17832" xr:uid="{00000000-0005-0000-0000-0000A2260000}"/>
    <cellStyle name="_방동_마현12~1_001.전기(현)230km600.00(우)~전기(현)230km748.90(우)_철거수량" xfId="17833" xr:uid="{00000000-0005-0000-0000-0000A3260000}"/>
    <cellStyle name="_방동_마현12~1_Book2" xfId="17834" xr:uid="{00000000-0005-0000-0000-0000A4260000}"/>
    <cellStyle name="_방동_마현12~1_Book2_집계표" xfId="17835" xr:uid="{00000000-0005-0000-0000-0000A5260000}"/>
    <cellStyle name="_방동_마현12~1_sample" xfId="17836" xr:uid="{00000000-0005-0000-0000-0000A6260000}"/>
    <cellStyle name="_방동_마현12~1_경방말2수량" xfId="17837" xr:uid="{00000000-0005-0000-0000-0000A7260000}"/>
    <cellStyle name="_방동_마현12~1_경방말2수량_농경지복구" xfId="17838" xr:uid="{00000000-0005-0000-0000-0000A8260000}"/>
    <cellStyle name="_방동_마현12~1_경방말2수량_농경지복구_구정리내역" xfId="17839" xr:uid="{00000000-0005-0000-0000-0000A9260000}"/>
    <cellStyle name="_방동_마현12~1_경방말2수량_농경지복구_본관후면도로내역" xfId="17840" xr:uid="{00000000-0005-0000-0000-0000AA260000}"/>
    <cellStyle name="_방동_마현12~1_경방말2수량_담장기초내역" xfId="17841" xr:uid="{00000000-0005-0000-0000-0000AB260000}"/>
    <cellStyle name="_방동_마현12~1_경방말2수량_담장기초내역_구정리내역" xfId="17842" xr:uid="{00000000-0005-0000-0000-0000AC260000}"/>
    <cellStyle name="_방동_마현12~1_경방말2수량_담장기초내역_본관후면도로내역" xfId="17843" xr:uid="{00000000-0005-0000-0000-0000AD260000}"/>
    <cellStyle name="_방동_마현12~1_경방말2수량_대기수량" xfId="17844" xr:uid="{00000000-0005-0000-0000-0000AE260000}"/>
    <cellStyle name="_방동_마현12~1_경방말2수량_대기수량_구정리내역" xfId="17845" xr:uid="{00000000-0005-0000-0000-0000AF260000}"/>
    <cellStyle name="_방동_마현12~1_경방말2수량_대기수량_본관후면도로내역" xfId="17846" xr:uid="{00000000-0005-0000-0000-0000B0260000}"/>
    <cellStyle name="_방동_마현12~1_구정리내역" xfId="17847" xr:uid="{00000000-0005-0000-0000-0000B1260000}"/>
    <cellStyle name="_방동_마현12~1_남양1리내역" xfId="17848" xr:uid="{00000000-0005-0000-0000-0000B2260000}"/>
    <cellStyle name="_방동_마현12~1_남양1리내역_구정리내역" xfId="17849" xr:uid="{00000000-0005-0000-0000-0000B3260000}"/>
    <cellStyle name="_방동_마현12~1_남양1리내역_본관후면도로내역" xfId="17850" xr:uid="{00000000-0005-0000-0000-0000B4260000}"/>
    <cellStyle name="_방동_마현12~1_농경지복구" xfId="17851" xr:uid="{00000000-0005-0000-0000-0000B5260000}"/>
    <cellStyle name="_방동_마현12~1_농경지복구_구정리내역" xfId="17852" xr:uid="{00000000-0005-0000-0000-0000B6260000}"/>
    <cellStyle name="_방동_마현12~1_농경지복구_본관후면도로내역" xfId="17853" xr:uid="{00000000-0005-0000-0000-0000B7260000}"/>
    <cellStyle name="_방동_마현12~1_담장기초내역" xfId="17854" xr:uid="{00000000-0005-0000-0000-0000B8260000}"/>
    <cellStyle name="_방동_마현12~1_담장기초내역_구정리내역" xfId="17855" xr:uid="{00000000-0005-0000-0000-0000B9260000}"/>
    <cellStyle name="_방동_마현12~1_담장기초내역_본관후면도로내역" xfId="17856" xr:uid="{00000000-0005-0000-0000-0000BA260000}"/>
    <cellStyle name="_방동_마현12~1_대기수량" xfId="17857" xr:uid="{00000000-0005-0000-0000-0000BB260000}"/>
    <cellStyle name="_방동_마현12~1_대기수량_구정리내역" xfId="17858" xr:uid="{00000000-0005-0000-0000-0000BC260000}"/>
    <cellStyle name="_방동_마현12~1_대기수량_본관후면도로내역" xfId="17859" xr:uid="{00000000-0005-0000-0000-0000BD260000}"/>
    <cellStyle name="_방동_마현12~1_도직리수량" xfId="17860" xr:uid="{00000000-0005-0000-0000-0000BE260000}"/>
    <cellStyle name="_방동_마현12~1_라멘교 토공" xfId="17861" xr:uid="{00000000-0005-0000-0000-0000BF260000}"/>
    <cellStyle name="_방동_마현12~1_백옥1리(최종)" xfId="17862" xr:uid="{00000000-0005-0000-0000-0000C0260000}"/>
    <cellStyle name="_방동_마현12~1_본관후면도로내역" xfId="17863" xr:uid="{00000000-0005-0000-0000-0000C1260000}"/>
    <cellStyle name="_방동_마현12~1_수량" xfId="17864" xr:uid="{00000000-0005-0000-0000-0000C2260000}"/>
    <cellStyle name="_방동_마현12~1_수량_001.전기(현)230km600.00(우)~전기(현)230km748.90(우)" xfId="17865" xr:uid="{00000000-0005-0000-0000-0000C3260000}"/>
    <cellStyle name="_방동_마현12~1_수량_001.전기(현)230km600.00(우)~전기(현)230km748.90(우)_sample" xfId="17866" xr:uid="{00000000-0005-0000-0000-0000C4260000}"/>
    <cellStyle name="_방동_마현12~1_수량_001.전기(현)230km600.00(우)~전기(현)230km748.90(우)_장연추점암거설치수량" xfId="17867" xr:uid="{00000000-0005-0000-0000-0000C5260000}"/>
    <cellStyle name="_방동_마현12~1_수량_001.전기(현)230km600.00(우)~전기(현)230km748.90(우)_철거수량" xfId="17868" xr:uid="{00000000-0005-0000-0000-0000C6260000}"/>
    <cellStyle name="_방동_마현12~1_수량_sample" xfId="17869" xr:uid="{00000000-0005-0000-0000-0000C7260000}"/>
    <cellStyle name="_방동_마현12~1_수량_장연추점암거설치수량" xfId="17870" xr:uid="{00000000-0005-0000-0000-0000C8260000}"/>
    <cellStyle name="_방동_마현12~1_수량_철거수량" xfId="17871" xr:uid="{00000000-0005-0000-0000-0000C9260000}"/>
    <cellStyle name="_방동_마현12~1_수량산출" xfId="17872" xr:uid="{00000000-0005-0000-0000-0000CA260000}"/>
    <cellStyle name="_방동_마현12~1_수량산출(1공구)" xfId="17873" xr:uid="{00000000-0005-0000-0000-0000CB260000}"/>
    <cellStyle name="_방동_마현12~1_수량산출(1공구)_농경지복구" xfId="17874" xr:uid="{00000000-0005-0000-0000-0000CC260000}"/>
    <cellStyle name="_방동_마현12~1_수량산출(1공구)_농경지복구_구정리내역" xfId="17875" xr:uid="{00000000-0005-0000-0000-0000CD260000}"/>
    <cellStyle name="_방동_마현12~1_수량산출(1공구)_농경지복구_본관후면도로내역" xfId="17876" xr:uid="{00000000-0005-0000-0000-0000CE260000}"/>
    <cellStyle name="_방동_마현12~1_수량산출(1공구)_담장기초내역" xfId="17877" xr:uid="{00000000-0005-0000-0000-0000CF260000}"/>
    <cellStyle name="_방동_마현12~1_수량산출(1공구)_담장기초내역_구정리내역" xfId="17878" xr:uid="{00000000-0005-0000-0000-0000D0260000}"/>
    <cellStyle name="_방동_마현12~1_수량산출(1공구)_담장기초내역_본관후면도로내역" xfId="17879" xr:uid="{00000000-0005-0000-0000-0000D1260000}"/>
    <cellStyle name="_방동_마현12~1_수량산출(1공구)_대기수량" xfId="17880" xr:uid="{00000000-0005-0000-0000-0000D2260000}"/>
    <cellStyle name="_방동_마현12~1_수량산출(1공구)_대기수량_구정리내역" xfId="17881" xr:uid="{00000000-0005-0000-0000-0000D3260000}"/>
    <cellStyle name="_방동_마현12~1_수량산출(1공구)_대기수량_본관후면도로내역" xfId="17882" xr:uid="{00000000-0005-0000-0000-0000D4260000}"/>
    <cellStyle name="_방동_마현12~1_수량산출(2공구)" xfId="17883" xr:uid="{00000000-0005-0000-0000-0000D5260000}"/>
    <cellStyle name="_방동_마현12~1_수량산출(2공구)_1" xfId="17884" xr:uid="{00000000-0005-0000-0000-0000D6260000}"/>
    <cellStyle name="_방동_마현12~1_수량산출(2공구)_1_구정리내역" xfId="17885" xr:uid="{00000000-0005-0000-0000-0000D7260000}"/>
    <cellStyle name="_방동_마현12~1_수량산출(2공구)_1_본관후면도로내역" xfId="17886" xr:uid="{00000000-0005-0000-0000-0000D8260000}"/>
    <cellStyle name="_방동_마현12~1_수량산출(2공구)_농경지복구" xfId="17887" xr:uid="{00000000-0005-0000-0000-0000D9260000}"/>
    <cellStyle name="_방동_마현12~1_수량산출(2공구)_농경지복구_구정리내역" xfId="17888" xr:uid="{00000000-0005-0000-0000-0000DA260000}"/>
    <cellStyle name="_방동_마현12~1_수량산출(2공구)_농경지복구_본관후면도로내역" xfId="17889" xr:uid="{00000000-0005-0000-0000-0000DB260000}"/>
    <cellStyle name="_방동_마현12~1_수량산출(2공구)_담장기초내역" xfId="17890" xr:uid="{00000000-0005-0000-0000-0000DC260000}"/>
    <cellStyle name="_방동_마현12~1_수량산출(2공구)_담장기초내역_구정리내역" xfId="17891" xr:uid="{00000000-0005-0000-0000-0000DD260000}"/>
    <cellStyle name="_방동_마현12~1_수량산출(2공구)_담장기초내역_본관후면도로내역" xfId="17892" xr:uid="{00000000-0005-0000-0000-0000DE260000}"/>
    <cellStyle name="_방동_마현12~1_수량산출(2공구)_대기수량" xfId="17893" xr:uid="{00000000-0005-0000-0000-0000DF260000}"/>
    <cellStyle name="_방동_마현12~1_수량산출(2공구)_대기수량_구정리내역" xfId="17894" xr:uid="{00000000-0005-0000-0000-0000E0260000}"/>
    <cellStyle name="_방동_마현12~1_수량산출(2공구)_대기수량_본관후면도로내역" xfId="17895" xr:uid="{00000000-0005-0000-0000-0000E1260000}"/>
    <cellStyle name="_방동_마현12~1_수량산출_농경지복구" xfId="17896" xr:uid="{00000000-0005-0000-0000-0000E2260000}"/>
    <cellStyle name="_방동_마현12~1_수량산출_농경지복구_구정리내역" xfId="17897" xr:uid="{00000000-0005-0000-0000-0000E3260000}"/>
    <cellStyle name="_방동_마현12~1_수량산출_농경지복구_본관후면도로내역" xfId="17898" xr:uid="{00000000-0005-0000-0000-0000E4260000}"/>
    <cellStyle name="_방동_마현12~1_수량산출_담장기초내역" xfId="17899" xr:uid="{00000000-0005-0000-0000-0000E5260000}"/>
    <cellStyle name="_방동_마현12~1_수량산출_담장기초내역_구정리내역" xfId="17900" xr:uid="{00000000-0005-0000-0000-0000E6260000}"/>
    <cellStyle name="_방동_마현12~1_수량산출_담장기초내역_본관후면도로내역" xfId="17901" xr:uid="{00000000-0005-0000-0000-0000E7260000}"/>
    <cellStyle name="_방동_마현12~1_수량산출_대기수량" xfId="17902" xr:uid="{00000000-0005-0000-0000-0000E8260000}"/>
    <cellStyle name="_방동_마현12~1_수량산출_대기수량_구정리내역" xfId="17903" xr:uid="{00000000-0005-0000-0000-0000E9260000}"/>
    <cellStyle name="_방동_마현12~1_수량산출_대기수량_본관후면도로내역" xfId="17904" xr:uid="{00000000-0005-0000-0000-0000EA260000}"/>
    <cellStyle name="_방동_마현12~1_옥계하수도설치" xfId="17905" xr:uid="{00000000-0005-0000-0000-0000EB260000}"/>
    <cellStyle name="_방동_마현12~1_옥계하수도설치_경방말2수량" xfId="17906" xr:uid="{00000000-0005-0000-0000-0000EC260000}"/>
    <cellStyle name="_방동_마현12~1_옥계하수도설치_경방말2수량_농경지복구" xfId="17907" xr:uid="{00000000-0005-0000-0000-0000ED260000}"/>
    <cellStyle name="_방동_마현12~1_옥계하수도설치_경방말2수량_농경지복구_구정리내역" xfId="17908" xr:uid="{00000000-0005-0000-0000-0000EE260000}"/>
    <cellStyle name="_방동_마현12~1_옥계하수도설치_경방말2수량_농경지복구_본관후면도로내역" xfId="17909" xr:uid="{00000000-0005-0000-0000-0000EF260000}"/>
    <cellStyle name="_방동_마현12~1_옥계하수도설치_경방말2수량_담장기초내역" xfId="17910" xr:uid="{00000000-0005-0000-0000-0000F0260000}"/>
    <cellStyle name="_방동_마현12~1_옥계하수도설치_경방말2수량_담장기초내역_구정리내역" xfId="17911" xr:uid="{00000000-0005-0000-0000-0000F1260000}"/>
    <cellStyle name="_방동_마현12~1_옥계하수도설치_경방말2수량_담장기초내역_본관후면도로내역" xfId="17912" xr:uid="{00000000-0005-0000-0000-0000F2260000}"/>
    <cellStyle name="_방동_마현12~1_옥계하수도설치_경방말2수량_대기수량" xfId="17913" xr:uid="{00000000-0005-0000-0000-0000F3260000}"/>
    <cellStyle name="_방동_마현12~1_옥계하수도설치_경방말2수량_대기수량_구정리내역" xfId="17914" xr:uid="{00000000-0005-0000-0000-0000F4260000}"/>
    <cellStyle name="_방동_마현12~1_옥계하수도설치_경방말2수량_대기수량_본관후면도로내역" xfId="17915" xr:uid="{00000000-0005-0000-0000-0000F5260000}"/>
    <cellStyle name="_방동_마현12~1_옥계하수도설치_구정리내역" xfId="17916" xr:uid="{00000000-0005-0000-0000-0000F6260000}"/>
    <cellStyle name="_방동_마현12~1_옥계하수도설치_남양1리내역" xfId="17917" xr:uid="{00000000-0005-0000-0000-0000F7260000}"/>
    <cellStyle name="_방동_마현12~1_옥계하수도설치_남양1리내역_구정리내역" xfId="17918" xr:uid="{00000000-0005-0000-0000-0000F8260000}"/>
    <cellStyle name="_방동_마현12~1_옥계하수도설치_남양1리내역_본관후면도로내역" xfId="17919" xr:uid="{00000000-0005-0000-0000-0000F9260000}"/>
    <cellStyle name="_방동_마현12~1_옥계하수도설치_농경지복구" xfId="17920" xr:uid="{00000000-0005-0000-0000-0000FA260000}"/>
    <cellStyle name="_방동_마현12~1_옥계하수도설치_농경지복구_구정리내역" xfId="17921" xr:uid="{00000000-0005-0000-0000-0000FB260000}"/>
    <cellStyle name="_방동_마현12~1_옥계하수도설치_농경지복구_본관후면도로내역" xfId="17922" xr:uid="{00000000-0005-0000-0000-0000FC260000}"/>
    <cellStyle name="_방동_마현12~1_옥계하수도설치_담장기초내역" xfId="17923" xr:uid="{00000000-0005-0000-0000-0000FD260000}"/>
    <cellStyle name="_방동_마현12~1_옥계하수도설치_담장기초내역_구정리내역" xfId="17924" xr:uid="{00000000-0005-0000-0000-0000FE260000}"/>
    <cellStyle name="_방동_마현12~1_옥계하수도설치_담장기초내역_본관후면도로내역" xfId="17925" xr:uid="{00000000-0005-0000-0000-0000FF260000}"/>
    <cellStyle name="_방동_마현12~1_옥계하수도설치_대기수량" xfId="17926" xr:uid="{00000000-0005-0000-0000-000000270000}"/>
    <cellStyle name="_방동_마현12~1_옥계하수도설치_대기수량_구정리내역" xfId="17927" xr:uid="{00000000-0005-0000-0000-000001270000}"/>
    <cellStyle name="_방동_마현12~1_옥계하수도설치_대기수량_본관후면도로내역" xfId="17928" xr:uid="{00000000-0005-0000-0000-000002270000}"/>
    <cellStyle name="_방동_마현12~1_옥계하수도설치_도직리수량" xfId="17929" xr:uid="{00000000-0005-0000-0000-000003270000}"/>
    <cellStyle name="_방동_마현12~1_옥계하수도설치_백옥1리(최종)" xfId="17930" xr:uid="{00000000-0005-0000-0000-000004270000}"/>
    <cellStyle name="_방동_마현12~1_옥계하수도설치_본관후면도로내역" xfId="17931" xr:uid="{00000000-0005-0000-0000-000005270000}"/>
    <cellStyle name="_방동_마현12~1_옥계하수도설치_수량산출" xfId="17932" xr:uid="{00000000-0005-0000-0000-000006270000}"/>
    <cellStyle name="_방동_마현12~1_옥계하수도설치_수량산출(1공구)" xfId="17933" xr:uid="{00000000-0005-0000-0000-000007270000}"/>
    <cellStyle name="_방동_마현12~1_옥계하수도설치_수량산출(1공구)_농경지복구" xfId="17934" xr:uid="{00000000-0005-0000-0000-000008270000}"/>
    <cellStyle name="_방동_마현12~1_옥계하수도설치_수량산출(1공구)_농경지복구_구정리내역" xfId="17935" xr:uid="{00000000-0005-0000-0000-000009270000}"/>
    <cellStyle name="_방동_마현12~1_옥계하수도설치_수량산출(1공구)_농경지복구_본관후면도로내역" xfId="17936" xr:uid="{00000000-0005-0000-0000-00000A270000}"/>
    <cellStyle name="_방동_마현12~1_옥계하수도설치_수량산출(1공구)_담장기초내역" xfId="17937" xr:uid="{00000000-0005-0000-0000-00000B270000}"/>
    <cellStyle name="_방동_마현12~1_옥계하수도설치_수량산출(1공구)_담장기초내역_구정리내역" xfId="17938" xr:uid="{00000000-0005-0000-0000-00000C270000}"/>
    <cellStyle name="_방동_마현12~1_옥계하수도설치_수량산출(1공구)_담장기초내역_본관후면도로내역" xfId="17939" xr:uid="{00000000-0005-0000-0000-00000D270000}"/>
    <cellStyle name="_방동_마현12~1_옥계하수도설치_수량산출(1공구)_대기수량" xfId="17940" xr:uid="{00000000-0005-0000-0000-00000E270000}"/>
    <cellStyle name="_방동_마현12~1_옥계하수도설치_수량산출(1공구)_대기수량_구정리내역" xfId="17941" xr:uid="{00000000-0005-0000-0000-00000F270000}"/>
    <cellStyle name="_방동_마현12~1_옥계하수도설치_수량산출(1공구)_대기수량_본관후면도로내역" xfId="17942" xr:uid="{00000000-0005-0000-0000-000010270000}"/>
    <cellStyle name="_방동_마현12~1_옥계하수도설치_수량산출(2공구)" xfId="17943" xr:uid="{00000000-0005-0000-0000-000011270000}"/>
    <cellStyle name="_방동_마현12~1_옥계하수도설치_수량산출(2공구)_1" xfId="17944" xr:uid="{00000000-0005-0000-0000-000012270000}"/>
    <cellStyle name="_방동_마현12~1_옥계하수도설치_수량산출(2공구)_1_구정리내역" xfId="17945" xr:uid="{00000000-0005-0000-0000-000013270000}"/>
    <cellStyle name="_방동_마현12~1_옥계하수도설치_수량산출(2공구)_1_본관후면도로내역" xfId="17946" xr:uid="{00000000-0005-0000-0000-000014270000}"/>
    <cellStyle name="_방동_마현12~1_옥계하수도설치_수량산출(2공구)_농경지복구" xfId="17947" xr:uid="{00000000-0005-0000-0000-000015270000}"/>
    <cellStyle name="_방동_마현12~1_옥계하수도설치_수량산출(2공구)_농경지복구_구정리내역" xfId="17948" xr:uid="{00000000-0005-0000-0000-000016270000}"/>
    <cellStyle name="_방동_마현12~1_옥계하수도설치_수량산출(2공구)_농경지복구_본관후면도로내역" xfId="17949" xr:uid="{00000000-0005-0000-0000-000017270000}"/>
    <cellStyle name="_방동_마현12~1_옥계하수도설치_수량산출(2공구)_담장기초내역" xfId="17950" xr:uid="{00000000-0005-0000-0000-000018270000}"/>
    <cellStyle name="_방동_마현12~1_옥계하수도설치_수량산출(2공구)_담장기초내역_구정리내역" xfId="17951" xr:uid="{00000000-0005-0000-0000-000019270000}"/>
    <cellStyle name="_방동_마현12~1_옥계하수도설치_수량산출(2공구)_담장기초내역_본관후면도로내역" xfId="17952" xr:uid="{00000000-0005-0000-0000-00001A270000}"/>
    <cellStyle name="_방동_마현12~1_옥계하수도설치_수량산출(2공구)_대기수량" xfId="17953" xr:uid="{00000000-0005-0000-0000-00001B270000}"/>
    <cellStyle name="_방동_마현12~1_옥계하수도설치_수량산출(2공구)_대기수량_구정리내역" xfId="17954" xr:uid="{00000000-0005-0000-0000-00001C270000}"/>
    <cellStyle name="_방동_마현12~1_옥계하수도설치_수량산출(2공구)_대기수량_본관후면도로내역" xfId="17955" xr:uid="{00000000-0005-0000-0000-00001D270000}"/>
    <cellStyle name="_방동_마현12~1_옥계하수도설치_수량산출_농경지복구" xfId="17956" xr:uid="{00000000-0005-0000-0000-00001E270000}"/>
    <cellStyle name="_방동_마현12~1_옥계하수도설치_수량산출_농경지복구_구정리내역" xfId="17957" xr:uid="{00000000-0005-0000-0000-00001F270000}"/>
    <cellStyle name="_방동_마현12~1_옥계하수도설치_수량산출_농경지복구_본관후면도로내역" xfId="17958" xr:uid="{00000000-0005-0000-0000-000020270000}"/>
    <cellStyle name="_방동_마현12~1_옥계하수도설치_수량산출_담장기초내역" xfId="17959" xr:uid="{00000000-0005-0000-0000-000021270000}"/>
    <cellStyle name="_방동_마현12~1_옥계하수도설치_수량산출_담장기초내역_구정리내역" xfId="17960" xr:uid="{00000000-0005-0000-0000-000022270000}"/>
    <cellStyle name="_방동_마현12~1_옥계하수도설치_수량산출_담장기초내역_본관후면도로내역" xfId="17961" xr:uid="{00000000-0005-0000-0000-000023270000}"/>
    <cellStyle name="_방동_마현12~1_옥계하수도설치_수량산출_대기수량" xfId="17962" xr:uid="{00000000-0005-0000-0000-000024270000}"/>
    <cellStyle name="_방동_마현12~1_옥계하수도설치_수량산출_대기수량_구정리내역" xfId="17963" xr:uid="{00000000-0005-0000-0000-000025270000}"/>
    <cellStyle name="_방동_마현12~1_옥계하수도설치_수량산출_대기수량_본관후면도로내역" xfId="17964" xr:uid="{00000000-0005-0000-0000-000026270000}"/>
    <cellStyle name="_방동_마현12~1_옥계하수도설치_음달말농로" xfId="17965" xr:uid="{00000000-0005-0000-0000-000027270000}"/>
    <cellStyle name="_방동_마현12~1_옥계하수도설치_음달말농로_농경지복구" xfId="17966" xr:uid="{00000000-0005-0000-0000-000028270000}"/>
    <cellStyle name="_방동_마현12~1_옥계하수도설치_음달말농로_농경지복구_구정리내역" xfId="17967" xr:uid="{00000000-0005-0000-0000-000029270000}"/>
    <cellStyle name="_방동_마현12~1_옥계하수도설치_음달말농로_농경지복구_본관후면도로내역" xfId="17968" xr:uid="{00000000-0005-0000-0000-00002A270000}"/>
    <cellStyle name="_방동_마현12~1_옥계하수도설치_음달말농로_담장기초내역" xfId="17969" xr:uid="{00000000-0005-0000-0000-00002B270000}"/>
    <cellStyle name="_방동_마현12~1_옥계하수도설치_음달말농로_담장기초내역_구정리내역" xfId="17970" xr:uid="{00000000-0005-0000-0000-00002C270000}"/>
    <cellStyle name="_방동_마현12~1_옥계하수도설치_음달말농로_담장기초내역_본관후면도로내역" xfId="17971" xr:uid="{00000000-0005-0000-0000-00002D270000}"/>
    <cellStyle name="_방동_마현12~1_옥계하수도설치_음달말농로_대기수량" xfId="17972" xr:uid="{00000000-0005-0000-0000-00002E270000}"/>
    <cellStyle name="_방동_마현12~1_옥계하수도설치_음달말농로_대기수량_구정리내역" xfId="17973" xr:uid="{00000000-0005-0000-0000-00002F270000}"/>
    <cellStyle name="_방동_마현12~1_옥계하수도설치_음달말농로_대기수량_본관후면도로내역" xfId="17974" xr:uid="{00000000-0005-0000-0000-000030270000}"/>
    <cellStyle name="_방동_마현12~1_옥계하수도설치_총괄내역" xfId="17975" xr:uid="{00000000-0005-0000-0000-000031270000}"/>
    <cellStyle name="_방동_마현12~1_음달말농로" xfId="17976" xr:uid="{00000000-0005-0000-0000-000032270000}"/>
    <cellStyle name="_방동_마현12~1_음달말농로_농경지복구" xfId="17977" xr:uid="{00000000-0005-0000-0000-000033270000}"/>
    <cellStyle name="_방동_마현12~1_음달말농로_농경지복구_구정리내역" xfId="17978" xr:uid="{00000000-0005-0000-0000-000034270000}"/>
    <cellStyle name="_방동_마현12~1_음달말농로_농경지복구_본관후면도로내역" xfId="17979" xr:uid="{00000000-0005-0000-0000-000035270000}"/>
    <cellStyle name="_방동_마현12~1_음달말농로_담장기초내역" xfId="17980" xr:uid="{00000000-0005-0000-0000-000036270000}"/>
    <cellStyle name="_방동_마현12~1_음달말농로_담장기초내역_구정리내역" xfId="17981" xr:uid="{00000000-0005-0000-0000-000037270000}"/>
    <cellStyle name="_방동_마현12~1_음달말농로_담장기초내역_본관후면도로내역" xfId="17982" xr:uid="{00000000-0005-0000-0000-000038270000}"/>
    <cellStyle name="_방동_마현12~1_음달말농로_대기수량" xfId="17983" xr:uid="{00000000-0005-0000-0000-000039270000}"/>
    <cellStyle name="_방동_마현12~1_음달말농로_대기수량_구정리내역" xfId="17984" xr:uid="{00000000-0005-0000-0000-00003A270000}"/>
    <cellStyle name="_방동_마현12~1_음달말농로_대기수량_본관후면도로내역" xfId="17985" xr:uid="{00000000-0005-0000-0000-00003B270000}"/>
    <cellStyle name="_방동_마현12~1_장연추점암거설치수량" xfId="17986" xr:uid="{00000000-0005-0000-0000-00003C270000}"/>
    <cellStyle name="_방동_마현12~1_집계표" xfId="17987" xr:uid="{00000000-0005-0000-0000-00003D270000}"/>
    <cellStyle name="_방동_마현12~1_집계표_집계표" xfId="17988" xr:uid="{00000000-0005-0000-0000-00003E270000}"/>
    <cellStyle name="_방동_마현12~1_철거수량" xfId="17989" xr:uid="{00000000-0005-0000-0000-00003F270000}"/>
    <cellStyle name="_방동_마현12~1_총괄내역" xfId="17990" xr:uid="{00000000-0005-0000-0000-000040270000}"/>
    <cellStyle name="_방동_마현12~1_포장" xfId="17991" xr:uid="{00000000-0005-0000-0000-000041270000}"/>
    <cellStyle name="_방동_마현12~1_포장_001.전기(현)230km600.00(우)~전기(현)230km748.90(우)" xfId="17992" xr:uid="{00000000-0005-0000-0000-000042270000}"/>
    <cellStyle name="_방동_마현12~1_포장_001.전기(현)230km600.00(우)~전기(현)230km748.90(우)_sample" xfId="17993" xr:uid="{00000000-0005-0000-0000-000043270000}"/>
    <cellStyle name="_방동_마현12~1_포장_001.전기(현)230km600.00(우)~전기(현)230km748.90(우)_장연추점암거설치수량" xfId="17994" xr:uid="{00000000-0005-0000-0000-000044270000}"/>
    <cellStyle name="_방동_마현12~1_포장_001.전기(현)230km600.00(우)~전기(현)230km748.90(우)_철거수량" xfId="17995" xr:uid="{00000000-0005-0000-0000-000045270000}"/>
    <cellStyle name="_방동_마현12~1_포장_sample" xfId="17996" xr:uid="{00000000-0005-0000-0000-000046270000}"/>
    <cellStyle name="_방동_마현12~1_포장_라멘교 토공" xfId="17997" xr:uid="{00000000-0005-0000-0000-000047270000}"/>
    <cellStyle name="_방동_마현12~1_포장_수량" xfId="17998" xr:uid="{00000000-0005-0000-0000-000048270000}"/>
    <cellStyle name="_방동_마현12~1_포장_수량_001.전기(현)230km600.00(우)~전기(현)230km748.90(우)" xfId="17999" xr:uid="{00000000-0005-0000-0000-000049270000}"/>
    <cellStyle name="_방동_마현12~1_포장_수량_001.전기(현)230km600.00(우)~전기(현)230km748.90(우)_sample" xfId="18000" xr:uid="{00000000-0005-0000-0000-00004A270000}"/>
    <cellStyle name="_방동_마현12~1_포장_수량_001.전기(현)230km600.00(우)~전기(현)230km748.90(우)_장연추점암거설치수량" xfId="18001" xr:uid="{00000000-0005-0000-0000-00004B270000}"/>
    <cellStyle name="_방동_마현12~1_포장_수량_001.전기(현)230km600.00(우)~전기(현)230km748.90(우)_철거수량" xfId="18002" xr:uid="{00000000-0005-0000-0000-00004C270000}"/>
    <cellStyle name="_방동_마현12~1_포장_수량_sample" xfId="18003" xr:uid="{00000000-0005-0000-0000-00004D270000}"/>
    <cellStyle name="_방동_마현12~1_포장_수량_장연추점암거설치수량" xfId="18004" xr:uid="{00000000-0005-0000-0000-00004E270000}"/>
    <cellStyle name="_방동_마현12~1_포장_수량_철거수량" xfId="18005" xr:uid="{00000000-0005-0000-0000-00004F270000}"/>
    <cellStyle name="_방동_마현12~1_포장_장연추점암거설치수량" xfId="18006" xr:uid="{00000000-0005-0000-0000-000050270000}"/>
    <cellStyle name="_방동_마현12~1_포장_철거수량" xfId="18007" xr:uid="{00000000-0005-0000-0000-000051270000}"/>
    <cellStyle name="_방동_문혜3리" xfId="18008" xr:uid="{00000000-0005-0000-0000-000052270000}"/>
    <cellStyle name="_방동_문혜3리_001.전기(현)230km600.00(우)~전기(현)230km748.90(우)" xfId="18009" xr:uid="{00000000-0005-0000-0000-000053270000}"/>
    <cellStyle name="_방동_문혜3리_001.전기(현)230km600.00(우)~전기(현)230km748.90(우)_sample" xfId="18010" xr:uid="{00000000-0005-0000-0000-000054270000}"/>
    <cellStyle name="_방동_문혜3리_001.전기(현)230km600.00(우)~전기(현)230km748.90(우)_장연추점암거설치수량" xfId="18011" xr:uid="{00000000-0005-0000-0000-000055270000}"/>
    <cellStyle name="_방동_문혜3리_001.전기(현)230km600.00(우)~전기(현)230km748.90(우)_철거수량" xfId="18012" xr:uid="{00000000-0005-0000-0000-000056270000}"/>
    <cellStyle name="_방동_문혜3리_Book2" xfId="18013" xr:uid="{00000000-0005-0000-0000-000057270000}"/>
    <cellStyle name="_방동_문혜3리_Book2_집계표" xfId="18014" xr:uid="{00000000-0005-0000-0000-000058270000}"/>
    <cellStyle name="_방동_문혜3리_sample" xfId="18015" xr:uid="{00000000-0005-0000-0000-000059270000}"/>
    <cellStyle name="_방동_문혜3리_경방말2수량" xfId="18016" xr:uid="{00000000-0005-0000-0000-00005A270000}"/>
    <cellStyle name="_방동_문혜3리_경방말2수량_농경지복구" xfId="18017" xr:uid="{00000000-0005-0000-0000-00005B270000}"/>
    <cellStyle name="_방동_문혜3리_경방말2수량_농경지복구_구정리내역" xfId="18018" xr:uid="{00000000-0005-0000-0000-00005C270000}"/>
    <cellStyle name="_방동_문혜3리_경방말2수량_농경지복구_본관후면도로내역" xfId="18019" xr:uid="{00000000-0005-0000-0000-00005D270000}"/>
    <cellStyle name="_방동_문혜3리_경방말2수량_담장기초내역" xfId="18020" xr:uid="{00000000-0005-0000-0000-00005E270000}"/>
    <cellStyle name="_방동_문혜3리_경방말2수량_담장기초내역_구정리내역" xfId="18021" xr:uid="{00000000-0005-0000-0000-00005F270000}"/>
    <cellStyle name="_방동_문혜3리_경방말2수량_담장기초내역_본관후면도로내역" xfId="18022" xr:uid="{00000000-0005-0000-0000-000060270000}"/>
    <cellStyle name="_방동_문혜3리_경방말2수량_대기수량" xfId="18023" xr:uid="{00000000-0005-0000-0000-000061270000}"/>
    <cellStyle name="_방동_문혜3리_경방말2수량_대기수량_구정리내역" xfId="18024" xr:uid="{00000000-0005-0000-0000-000062270000}"/>
    <cellStyle name="_방동_문혜3리_경방말2수량_대기수량_본관후면도로내역" xfId="18025" xr:uid="{00000000-0005-0000-0000-000063270000}"/>
    <cellStyle name="_방동_문혜3리_구정리내역" xfId="18026" xr:uid="{00000000-0005-0000-0000-000064270000}"/>
    <cellStyle name="_방동_문혜3리_남양1리내역" xfId="18027" xr:uid="{00000000-0005-0000-0000-000065270000}"/>
    <cellStyle name="_방동_문혜3리_남양1리내역_구정리내역" xfId="18028" xr:uid="{00000000-0005-0000-0000-000066270000}"/>
    <cellStyle name="_방동_문혜3리_남양1리내역_본관후면도로내역" xfId="18029" xr:uid="{00000000-0005-0000-0000-000067270000}"/>
    <cellStyle name="_방동_문혜3리_농경지복구" xfId="18030" xr:uid="{00000000-0005-0000-0000-000068270000}"/>
    <cellStyle name="_방동_문혜3리_농경지복구_구정리내역" xfId="18031" xr:uid="{00000000-0005-0000-0000-000069270000}"/>
    <cellStyle name="_방동_문혜3리_농경지복구_본관후면도로내역" xfId="18032" xr:uid="{00000000-0005-0000-0000-00006A270000}"/>
    <cellStyle name="_방동_문혜3리_담장기초내역" xfId="18033" xr:uid="{00000000-0005-0000-0000-00006B270000}"/>
    <cellStyle name="_방동_문혜3리_담장기초내역_구정리내역" xfId="18034" xr:uid="{00000000-0005-0000-0000-00006C270000}"/>
    <cellStyle name="_방동_문혜3리_담장기초내역_본관후면도로내역" xfId="18035" xr:uid="{00000000-0005-0000-0000-00006D270000}"/>
    <cellStyle name="_방동_문혜3리_대기수량" xfId="18036" xr:uid="{00000000-0005-0000-0000-00006E270000}"/>
    <cellStyle name="_방동_문혜3리_대기수량_구정리내역" xfId="18037" xr:uid="{00000000-0005-0000-0000-00006F270000}"/>
    <cellStyle name="_방동_문혜3리_대기수량_본관후면도로내역" xfId="18038" xr:uid="{00000000-0005-0000-0000-000070270000}"/>
    <cellStyle name="_방동_문혜3리_도직리수량" xfId="18039" xr:uid="{00000000-0005-0000-0000-000071270000}"/>
    <cellStyle name="_방동_문혜3리_라멘교 토공" xfId="18040" xr:uid="{00000000-0005-0000-0000-000072270000}"/>
    <cellStyle name="_방동_문혜3리_백옥1리(최종)" xfId="18041" xr:uid="{00000000-0005-0000-0000-000073270000}"/>
    <cellStyle name="_방동_문혜3리_본관후면도로내역" xfId="18042" xr:uid="{00000000-0005-0000-0000-000074270000}"/>
    <cellStyle name="_방동_문혜3리_수량" xfId="18043" xr:uid="{00000000-0005-0000-0000-000075270000}"/>
    <cellStyle name="_방동_문혜3리_수량_001.전기(현)230km600.00(우)~전기(현)230km748.90(우)" xfId="18044" xr:uid="{00000000-0005-0000-0000-000076270000}"/>
    <cellStyle name="_방동_문혜3리_수량_001.전기(현)230km600.00(우)~전기(현)230km748.90(우)_sample" xfId="18045" xr:uid="{00000000-0005-0000-0000-000077270000}"/>
    <cellStyle name="_방동_문혜3리_수량_001.전기(현)230km600.00(우)~전기(현)230km748.90(우)_장연추점암거설치수량" xfId="18046" xr:uid="{00000000-0005-0000-0000-000078270000}"/>
    <cellStyle name="_방동_문혜3리_수량_001.전기(현)230km600.00(우)~전기(현)230km748.90(우)_철거수량" xfId="18047" xr:uid="{00000000-0005-0000-0000-000079270000}"/>
    <cellStyle name="_방동_문혜3리_수량_sample" xfId="18048" xr:uid="{00000000-0005-0000-0000-00007A270000}"/>
    <cellStyle name="_방동_문혜3리_수량_장연추점암거설치수량" xfId="18049" xr:uid="{00000000-0005-0000-0000-00007B270000}"/>
    <cellStyle name="_방동_문혜3리_수량_철거수량" xfId="18050" xr:uid="{00000000-0005-0000-0000-00007C270000}"/>
    <cellStyle name="_방동_문혜3리_수량산출" xfId="18051" xr:uid="{00000000-0005-0000-0000-00007D270000}"/>
    <cellStyle name="_방동_문혜3리_수량산출(1공구)" xfId="18052" xr:uid="{00000000-0005-0000-0000-00007E270000}"/>
    <cellStyle name="_방동_문혜3리_수량산출(1공구)_농경지복구" xfId="18053" xr:uid="{00000000-0005-0000-0000-00007F270000}"/>
    <cellStyle name="_방동_문혜3리_수량산출(1공구)_농경지복구_구정리내역" xfId="18054" xr:uid="{00000000-0005-0000-0000-000080270000}"/>
    <cellStyle name="_방동_문혜3리_수량산출(1공구)_농경지복구_본관후면도로내역" xfId="18055" xr:uid="{00000000-0005-0000-0000-000081270000}"/>
    <cellStyle name="_방동_문혜3리_수량산출(1공구)_담장기초내역" xfId="18056" xr:uid="{00000000-0005-0000-0000-000082270000}"/>
    <cellStyle name="_방동_문혜3리_수량산출(1공구)_담장기초내역_구정리내역" xfId="18057" xr:uid="{00000000-0005-0000-0000-000083270000}"/>
    <cellStyle name="_방동_문혜3리_수량산출(1공구)_담장기초내역_본관후면도로내역" xfId="18058" xr:uid="{00000000-0005-0000-0000-000084270000}"/>
    <cellStyle name="_방동_문혜3리_수량산출(1공구)_대기수량" xfId="18059" xr:uid="{00000000-0005-0000-0000-000085270000}"/>
    <cellStyle name="_방동_문혜3리_수량산출(1공구)_대기수량_구정리내역" xfId="18060" xr:uid="{00000000-0005-0000-0000-000086270000}"/>
    <cellStyle name="_방동_문혜3리_수량산출(1공구)_대기수량_본관후면도로내역" xfId="18061" xr:uid="{00000000-0005-0000-0000-000087270000}"/>
    <cellStyle name="_방동_문혜3리_수량산출(2공구)" xfId="18062" xr:uid="{00000000-0005-0000-0000-000088270000}"/>
    <cellStyle name="_방동_문혜3리_수량산출(2공구)_1" xfId="18063" xr:uid="{00000000-0005-0000-0000-000089270000}"/>
    <cellStyle name="_방동_문혜3리_수량산출(2공구)_1_구정리내역" xfId="18064" xr:uid="{00000000-0005-0000-0000-00008A270000}"/>
    <cellStyle name="_방동_문혜3리_수량산출(2공구)_1_본관후면도로내역" xfId="18065" xr:uid="{00000000-0005-0000-0000-00008B270000}"/>
    <cellStyle name="_방동_문혜3리_수량산출(2공구)_농경지복구" xfId="18066" xr:uid="{00000000-0005-0000-0000-00008C270000}"/>
    <cellStyle name="_방동_문혜3리_수량산출(2공구)_농경지복구_구정리내역" xfId="18067" xr:uid="{00000000-0005-0000-0000-00008D270000}"/>
    <cellStyle name="_방동_문혜3리_수량산출(2공구)_농경지복구_본관후면도로내역" xfId="18068" xr:uid="{00000000-0005-0000-0000-00008E270000}"/>
    <cellStyle name="_방동_문혜3리_수량산출(2공구)_담장기초내역" xfId="18069" xr:uid="{00000000-0005-0000-0000-00008F270000}"/>
    <cellStyle name="_방동_문혜3리_수량산출(2공구)_담장기초내역_구정리내역" xfId="18070" xr:uid="{00000000-0005-0000-0000-000090270000}"/>
    <cellStyle name="_방동_문혜3리_수량산출(2공구)_담장기초내역_본관후면도로내역" xfId="18071" xr:uid="{00000000-0005-0000-0000-000091270000}"/>
    <cellStyle name="_방동_문혜3리_수량산출(2공구)_대기수량" xfId="18072" xr:uid="{00000000-0005-0000-0000-000092270000}"/>
    <cellStyle name="_방동_문혜3리_수량산출(2공구)_대기수량_구정리내역" xfId="18073" xr:uid="{00000000-0005-0000-0000-000093270000}"/>
    <cellStyle name="_방동_문혜3리_수량산출(2공구)_대기수량_본관후면도로내역" xfId="18074" xr:uid="{00000000-0005-0000-0000-000094270000}"/>
    <cellStyle name="_방동_문혜3리_수량산출_농경지복구" xfId="18075" xr:uid="{00000000-0005-0000-0000-000095270000}"/>
    <cellStyle name="_방동_문혜3리_수량산출_농경지복구_구정리내역" xfId="18076" xr:uid="{00000000-0005-0000-0000-000096270000}"/>
    <cellStyle name="_방동_문혜3리_수량산출_농경지복구_본관후면도로내역" xfId="18077" xr:uid="{00000000-0005-0000-0000-000097270000}"/>
    <cellStyle name="_방동_문혜3리_수량산출_담장기초내역" xfId="18078" xr:uid="{00000000-0005-0000-0000-000098270000}"/>
    <cellStyle name="_방동_문혜3리_수량산출_담장기초내역_구정리내역" xfId="18079" xr:uid="{00000000-0005-0000-0000-000099270000}"/>
    <cellStyle name="_방동_문혜3리_수량산출_담장기초내역_본관후면도로내역" xfId="18080" xr:uid="{00000000-0005-0000-0000-00009A270000}"/>
    <cellStyle name="_방동_문혜3리_수량산출_대기수량" xfId="18081" xr:uid="{00000000-0005-0000-0000-00009B270000}"/>
    <cellStyle name="_방동_문혜3리_수량산출_대기수량_구정리내역" xfId="18082" xr:uid="{00000000-0005-0000-0000-00009C270000}"/>
    <cellStyle name="_방동_문혜3리_수량산출_대기수량_본관후면도로내역" xfId="18083" xr:uid="{00000000-0005-0000-0000-00009D270000}"/>
    <cellStyle name="_방동_문혜3리_옥계하수도설치" xfId="18084" xr:uid="{00000000-0005-0000-0000-00009E270000}"/>
    <cellStyle name="_방동_문혜3리_옥계하수도설치_경방말2수량" xfId="18085" xr:uid="{00000000-0005-0000-0000-00009F270000}"/>
    <cellStyle name="_방동_문혜3리_옥계하수도설치_경방말2수량_농경지복구" xfId="18086" xr:uid="{00000000-0005-0000-0000-0000A0270000}"/>
    <cellStyle name="_방동_문혜3리_옥계하수도설치_경방말2수량_농경지복구_구정리내역" xfId="18087" xr:uid="{00000000-0005-0000-0000-0000A1270000}"/>
    <cellStyle name="_방동_문혜3리_옥계하수도설치_경방말2수량_농경지복구_본관후면도로내역" xfId="18088" xr:uid="{00000000-0005-0000-0000-0000A2270000}"/>
    <cellStyle name="_방동_문혜3리_옥계하수도설치_경방말2수량_담장기초내역" xfId="18089" xr:uid="{00000000-0005-0000-0000-0000A3270000}"/>
    <cellStyle name="_방동_문혜3리_옥계하수도설치_경방말2수량_담장기초내역_구정리내역" xfId="18090" xr:uid="{00000000-0005-0000-0000-0000A4270000}"/>
    <cellStyle name="_방동_문혜3리_옥계하수도설치_경방말2수량_담장기초내역_본관후면도로내역" xfId="18091" xr:uid="{00000000-0005-0000-0000-0000A5270000}"/>
    <cellStyle name="_방동_문혜3리_옥계하수도설치_경방말2수량_대기수량" xfId="18092" xr:uid="{00000000-0005-0000-0000-0000A6270000}"/>
    <cellStyle name="_방동_문혜3리_옥계하수도설치_경방말2수량_대기수량_구정리내역" xfId="18093" xr:uid="{00000000-0005-0000-0000-0000A7270000}"/>
    <cellStyle name="_방동_문혜3리_옥계하수도설치_경방말2수량_대기수량_본관후면도로내역" xfId="18094" xr:uid="{00000000-0005-0000-0000-0000A8270000}"/>
    <cellStyle name="_방동_문혜3리_옥계하수도설치_구정리내역" xfId="18095" xr:uid="{00000000-0005-0000-0000-0000A9270000}"/>
    <cellStyle name="_방동_문혜3리_옥계하수도설치_남양1리내역" xfId="18096" xr:uid="{00000000-0005-0000-0000-0000AA270000}"/>
    <cellStyle name="_방동_문혜3리_옥계하수도설치_남양1리내역_구정리내역" xfId="18097" xr:uid="{00000000-0005-0000-0000-0000AB270000}"/>
    <cellStyle name="_방동_문혜3리_옥계하수도설치_남양1리내역_본관후면도로내역" xfId="18098" xr:uid="{00000000-0005-0000-0000-0000AC270000}"/>
    <cellStyle name="_방동_문혜3리_옥계하수도설치_농경지복구" xfId="18099" xr:uid="{00000000-0005-0000-0000-0000AD270000}"/>
    <cellStyle name="_방동_문혜3리_옥계하수도설치_농경지복구_구정리내역" xfId="18100" xr:uid="{00000000-0005-0000-0000-0000AE270000}"/>
    <cellStyle name="_방동_문혜3리_옥계하수도설치_농경지복구_본관후면도로내역" xfId="18101" xr:uid="{00000000-0005-0000-0000-0000AF270000}"/>
    <cellStyle name="_방동_문혜3리_옥계하수도설치_담장기초내역" xfId="18102" xr:uid="{00000000-0005-0000-0000-0000B0270000}"/>
    <cellStyle name="_방동_문혜3리_옥계하수도설치_담장기초내역_구정리내역" xfId="18103" xr:uid="{00000000-0005-0000-0000-0000B1270000}"/>
    <cellStyle name="_방동_문혜3리_옥계하수도설치_담장기초내역_본관후면도로내역" xfId="18104" xr:uid="{00000000-0005-0000-0000-0000B2270000}"/>
    <cellStyle name="_방동_문혜3리_옥계하수도설치_대기수량" xfId="18105" xr:uid="{00000000-0005-0000-0000-0000B3270000}"/>
    <cellStyle name="_방동_문혜3리_옥계하수도설치_대기수량_구정리내역" xfId="18106" xr:uid="{00000000-0005-0000-0000-0000B4270000}"/>
    <cellStyle name="_방동_문혜3리_옥계하수도설치_대기수량_본관후면도로내역" xfId="18107" xr:uid="{00000000-0005-0000-0000-0000B5270000}"/>
    <cellStyle name="_방동_문혜3리_옥계하수도설치_도직리수량" xfId="18108" xr:uid="{00000000-0005-0000-0000-0000B6270000}"/>
    <cellStyle name="_방동_문혜3리_옥계하수도설치_백옥1리(최종)" xfId="18109" xr:uid="{00000000-0005-0000-0000-0000B7270000}"/>
    <cellStyle name="_방동_문혜3리_옥계하수도설치_본관후면도로내역" xfId="18110" xr:uid="{00000000-0005-0000-0000-0000B8270000}"/>
    <cellStyle name="_방동_문혜3리_옥계하수도설치_수량산출" xfId="18111" xr:uid="{00000000-0005-0000-0000-0000B9270000}"/>
    <cellStyle name="_방동_문혜3리_옥계하수도설치_수량산출(1공구)" xfId="18112" xr:uid="{00000000-0005-0000-0000-0000BA270000}"/>
    <cellStyle name="_방동_문혜3리_옥계하수도설치_수량산출(1공구)_농경지복구" xfId="18113" xr:uid="{00000000-0005-0000-0000-0000BB270000}"/>
    <cellStyle name="_방동_문혜3리_옥계하수도설치_수량산출(1공구)_농경지복구_구정리내역" xfId="18114" xr:uid="{00000000-0005-0000-0000-0000BC270000}"/>
    <cellStyle name="_방동_문혜3리_옥계하수도설치_수량산출(1공구)_농경지복구_본관후면도로내역" xfId="18115" xr:uid="{00000000-0005-0000-0000-0000BD270000}"/>
    <cellStyle name="_방동_문혜3리_옥계하수도설치_수량산출(1공구)_담장기초내역" xfId="18116" xr:uid="{00000000-0005-0000-0000-0000BE270000}"/>
    <cellStyle name="_방동_문혜3리_옥계하수도설치_수량산출(1공구)_담장기초내역_구정리내역" xfId="18117" xr:uid="{00000000-0005-0000-0000-0000BF270000}"/>
    <cellStyle name="_방동_문혜3리_옥계하수도설치_수량산출(1공구)_담장기초내역_본관후면도로내역" xfId="18118" xr:uid="{00000000-0005-0000-0000-0000C0270000}"/>
    <cellStyle name="_방동_문혜3리_옥계하수도설치_수량산출(1공구)_대기수량" xfId="18119" xr:uid="{00000000-0005-0000-0000-0000C1270000}"/>
    <cellStyle name="_방동_문혜3리_옥계하수도설치_수량산출(1공구)_대기수량_구정리내역" xfId="18120" xr:uid="{00000000-0005-0000-0000-0000C2270000}"/>
    <cellStyle name="_방동_문혜3리_옥계하수도설치_수량산출(1공구)_대기수량_본관후면도로내역" xfId="18121" xr:uid="{00000000-0005-0000-0000-0000C3270000}"/>
    <cellStyle name="_방동_문혜3리_옥계하수도설치_수량산출(2공구)" xfId="18122" xr:uid="{00000000-0005-0000-0000-0000C4270000}"/>
    <cellStyle name="_방동_문혜3리_옥계하수도설치_수량산출(2공구)_1" xfId="18123" xr:uid="{00000000-0005-0000-0000-0000C5270000}"/>
    <cellStyle name="_방동_문혜3리_옥계하수도설치_수량산출(2공구)_1_구정리내역" xfId="18124" xr:uid="{00000000-0005-0000-0000-0000C6270000}"/>
    <cellStyle name="_방동_문혜3리_옥계하수도설치_수량산출(2공구)_1_본관후면도로내역" xfId="18125" xr:uid="{00000000-0005-0000-0000-0000C7270000}"/>
    <cellStyle name="_방동_문혜3리_옥계하수도설치_수량산출(2공구)_농경지복구" xfId="18126" xr:uid="{00000000-0005-0000-0000-0000C8270000}"/>
    <cellStyle name="_방동_문혜3리_옥계하수도설치_수량산출(2공구)_농경지복구_구정리내역" xfId="18127" xr:uid="{00000000-0005-0000-0000-0000C9270000}"/>
    <cellStyle name="_방동_문혜3리_옥계하수도설치_수량산출(2공구)_농경지복구_본관후면도로내역" xfId="18128" xr:uid="{00000000-0005-0000-0000-0000CA270000}"/>
    <cellStyle name="_방동_문혜3리_옥계하수도설치_수량산출(2공구)_담장기초내역" xfId="18129" xr:uid="{00000000-0005-0000-0000-0000CB270000}"/>
    <cellStyle name="_방동_문혜3리_옥계하수도설치_수량산출(2공구)_담장기초내역_구정리내역" xfId="18130" xr:uid="{00000000-0005-0000-0000-0000CC270000}"/>
    <cellStyle name="_방동_문혜3리_옥계하수도설치_수량산출(2공구)_담장기초내역_본관후면도로내역" xfId="18131" xr:uid="{00000000-0005-0000-0000-0000CD270000}"/>
    <cellStyle name="_방동_문혜3리_옥계하수도설치_수량산출(2공구)_대기수량" xfId="18132" xr:uid="{00000000-0005-0000-0000-0000CE270000}"/>
    <cellStyle name="_방동_문혜3리_옥계하수도설치_수량산출(2공구)_대기수량_구정리내역" xfId="18133" xr:uid="{00000000-0005-0000-0000-0000CF270000}"/>
    <cellStyle name="_방동_문혜3리_옥계하수도설치_수량산출(2공구)_대기수량_본관후면도로내역" xfId="18134" xr:uid="{00000000-0005-0000-0000-0000D0270000}"/>
    <cellStyle name="_방동_문혜3리_옥계하수도설치_수량산출_농경지복구" xfId="18135" xr:uid="{00000000-0005-0000-0000-0000D1270000}"/>
    <cellStyle name="_방동_문혜3리_옥계하수도설치_수량산출_농경지복구_구정리내역" xfId="18136" xr:uid="{00000000-0005-0000-0000-0000D2270000}"/>
    <cellStyle name="_방동_문혜3리_옥계하수도설치_수량산출_농경지복구_본관후면도로내역" xfId="18137" xr:uid="{00000000-0005-0000-0000-0000D3270000}"/>
    <cellStyle name="_방동_문혜3리_옥계하수도설치_수량산출_담장기초내역" xfId="18138" xr:uid="{00000000-0005-0000-0000-0000D4270000}"/>
    <cellStyle name="_방동_문혜3리_옥계하수도설치_수량산출_담장기초내역_구정리내역" xfId="18139" xr:uid="{00000000-0005-0000-0000-0000D5270000}"/>
    <cellStyle name="_방동_문혜3리_옥계하수도설치_수량산출_담장기초내역_본관후면도로내역" xfId="18140" xr:uid="{00000000-0005-0000-0000-0000D6270000}"/>
    <cellStyle name="_방동_문혜3리_옥계하수도설치_수량산출_대기수량" xfId="18141" xr:uid="{00000000-0005-0000-0000-0000D7270000}"/>
    <cellStyle name="_방동_문혜3리_옥계하수도설치_수량산출_대기수량_구정리내역" xfId="18142" xr:uid="{00000000-0005-0000-0000-0000D8270000}"/>
    <cellStyle name="_방동_문혜3리_옥계하수도설치_수량산출_대기수량_본관후면도로내역" xfId="18143" xr:uid="{00000000-0005-0000-0000-0000D9270000}"/>
    <cellStyle name="_방동_문혜3리_옥계하수도설치_음달말농로" xfId="18144" xr:uid="{00000000-0005-0000-0000-0000DA270000}"/>
    <cellStyle name="_방동_문혜3리_옥계하수도설치_음달말농로_농경지복구" xfId="18145" xr:uid="{00000000-0005-0000-0000-0000DB270000}"/>
    <cellStyle name="_방동_문혜3리_옥계하수도설치_음달말농로_농경지복구_구정리내역" xfId="18146" xr:uid="{00000000-0005-0000-0000-0000DC270000}"/>
    <cellStyle name="_방동_문혜3리_옥계하수도설치_음달말농로_농경지복구_본관후면도로내역" xfId="18147" xr:uid="{00000000-0005-0000-0000-0000DD270000}"/>
    <cellStyle name="_방동_문혜3리_옥계하수도설치_음달말농로_담장기초내역" xfId="18148" xr:uid="{00000000-0005-0000-0000-0000DE270000}"/>
    <cellStyle name="_방동_문혜3리_옥계하수도설치_음달말농로_담장기초내역_구정리내역" xfId="18149" xr:uid="{00000000-0005-0000-0000-0000DF270000}"/>
    <cellStyle name="_방동_문혜3리_옥계하수도설치_음달말농로_담장기초내역_본관후면도로내역" xfId="18150" xr:uid="{00000000-0005-0000-0000-0000E0270000}"/>
    <cellStyle name="_방동_문혜3리_옥계하수도설치_음달말농로_대기수량" xfId="18151" xr:uid="{00000000-0005-0000-0000-0000E1270000}"/>
    <cellStyle name="_방동_문혜3리_옥계하수도설치_음달말농로_대기수량_구정리내역" xfId="18152" xr:uid="{00000000-0005-0000-0000-0000E2270000}"/>
    <cellStyle name="_방동_문혜3리_옥계하수도설치_음달말농로_대기수량_본관후면도로내역" xfId="18153" xr:uid="{00000000-0005-0000-0000-0000E3270000}"/>
    <cellStyle name="_방동_문혜3리_옥계하수도설치_총괄내역" xfId="18154" xr:uid="{00000000-0005-0000-0000-0000E4270000}"/>
    <cellStyle name="_방동_문혜3리_음달말농로" xfId="18155" xr:uid="{00000000-0005-0000-0000-0000E5270000}"/>
    <cellStyle name="_방동_문혜3리_음달말농로_농경지복구" xfId="18156" xr:uid="{00000000-0005-0000-0000-0000E6270000}"/>
    <cellStyle name="_방동_문혜3리_음달말농로_농경지복구_구정리내역" xfId="18157" xr:uid="{00000000-0005-0000-0000-0000E7270000}"/>
    <cellStyle name="_방동_문혜3리_음달말농로_농경지복구_본관후면도로내역" xfId="18158" xr:uid="{00000000-0005-0000-0000-0000E8270000}"/>
    <cellStyle name="_방동_문혜3리_음달말농로_담장기초내역" xfId="18159" xr:uid="{00000000-0005-0000-0000-0000E9270000}"/>
    <cellStyle name="_방동_문혜3리_음달말농로_담장기초내역_구정리내역" xfId="18160" xr:uid="{00000000-0005-0000-0000-0000EA270000}"/>
    <cellStyle name="_방동_문혜3리_음달말농로_담장기초내역_본관후면도로내역" xfId="18161" xr:uid="{00000000-0005-0000-0000-0000EB270000}"/>
    <cellStyle name="_방동_문혜3리_음달말농로_대기수량" xfId="18162" xr:uid="{00000000-0005-0000-0000-0000EC270000}"/>
    <cellStyle name="_방동_문혜3리_음달말농로_대기수량_구정리내역" xfId="18163" xr:uid="{00000000-0005-0000-0000-0000ED270000}"/>
    <cellStyle name="_방동_문혜3리_음달말농로_대기수량_본관후면도로내역" xfId="18164" xr:uid="{00000000-0005-0000-0000-0000EE270000}"/>
    <cellStyle name="_방동_문혜3리_장연추점암거설치수량" xfId="18165" xr:uid="{00000000-0005-0000-0000-0000EF270000}"/>
    <cellStyle name="_방동_문혜3리_집계표" xfId="18166" xr:uid="{00000000-0005-0000-0000-0000F0270000}"/>
    <cellStyle name="_방동_문혜3리_집계표_집계표" xfId="18167" xr:uid="{00000000-0005-0000-0000-0000F1270000}"/>
    <cellStyle name="_방동_문혜3리_철거수량" xfId="18168" xr:uid="{00000000-0005-0000-0000-0000F2270000}"/>
    <cellStyle name="_방동_문혜3리_총괄내역" xfId="18169" xr:uid="{00000000-0005-0000-0000-0000F3270000}"/>
    <cellStyle name="_방동_문혜3리_포장" xfId="18170" xr:uid="{00000000-0005-0000-0000-0000F4270000}"/>
    <cellStyle name="_방동_문혜3리_포장_001.전기(현)230km600.00(우)~전기(현)230km748.90(우)" xfId="18171" xr:uid="{00000000-0005-0000-0000-0000F5270000}"/>
    <cellStyle name="_방동_문혜3리_포장_001.전기(현)230km600.00(우)~전기(현)230km748.90(우)_sample" xfId="18172" xr:uid="{00000000-0005-0000-0000-0000F6270000}"/>
    <cellStyle name="_방동_문혜3리_포장_001.전기(현)230km600.00(우)~전기(현)230km748.90(우)_장연추점암거설치수량" xfId="18173" xr:uid="{00000000-0005-0000-0000-0000F7270000}"/>
    <cellStyle name="_방동_문혜3리_포장_001.전기(현)230km600.00(우)~전기(현)230km748.90(우)_철거수량" xfId="18174" xr:uid="{00000000-0005-0000-0000-0000F8270000}"/>
    <cellStyle name="_방동_문혜3리_포장_sample" xfId="18175" xr:uid="{00000000-0005-0000-0000-0000F9270000}"/>
    <cellStyle name="_방동_문혜3리_포장_라멘교 토공" xfId="18176" xr:uid="{00000000-0005-0000-0000-0000FA270000}"/>
    <cellStyle name="_방동_문혜3리_포장_수량" xfId="18177" xr:uid="{00000000-0005-0000-0000-0000FB270000}"/>
    <cellStyle name="_방동_문혜3리_포장_수량_001.전기(현)230km600.00(우)~전기(현)230km748.90(우)" xfId="18178" xr:uid="{00000000-0005-0000-0000-0000FC270000}"/>
    <cellStyle name="_방동_문혜3리_포장_수량_001.전기(현)230km600.00(우)~전기(현)230km748.90(우)_sample" xfId="18179" xr:uid="{00000000-0005-0000-0000-0000FD270000}"/>
    <cellStyle name="_방동_문혜3리_포장_수량_001.전기(현)230km600.00(우)~전기(현)230km748.90(우)_장연추점암거설치수량" xfId="18180" xr:uid="{00000000-0005-0000-0000-0000FE270000}"/>
    <cellStyle name="_방동_문혜3리_포장_수량_001.전기(현)230km600.00(우)~전기(현)230km748.90(우)_철거수량" xfId="18181" xr:uid="{00000000-0005-0000-0000-0000FF270000}"/>
    <cellStyle name="_방동_문혜3리_포장_수량_sample" xfId="18182" xr:uid="{00000000-0005-0000-0000-000000280000}"/>
    <cellStyle name="_방동_문혜3리_포장_수량_장연추점암거설치수량" xfId="18183" xr:uid="{00000000-0005-0000-0000-000001280000}"/>
    <cellStyle name="_방동_문혜3리_포장_수량_철거수량" xfId="18184" xr:uid="{00000000-0005-0000-0000-000002280000}"/>
    <cellStyle name="_방동_문혜3리_포장_장연추점암거설치수량" xfId="18185" xr:uid="{00000000-0005-0000-0000-000003280000}"/>
    <cellStyle name="_방동_문혜3리_포장_철거수량" xfId="18186" xr:uid="{00000000-0005-0000-0000-000004280000}"/>
    <cellStyle name="_방동_방동" xfId="18187" xr:uid="{00000000-0005-0000-0000-000005280000}"/>
    <cellStyle name="_방동_방동_001.전기(현)230km600.00(우)~전기(현)230km748.90(우)" xfId="18188" xr:uid="{00000000-0005-0000-0000-000006280000}"/>
    <cellStyle name="_방동_방동_001.전기(현)230km600.00(우)~전기(현)230km748.90(우)_sample" xfId="18189" xr:uid="{00000000-0005-0000-0000-000007280000}"/>
    <cellStyle name="_방동_방동_001.전기(현)230km600.00(우)~전기(현)230km748.90(우)_장연추점암거설치수량" xfId="18190" xr:uid="{00000000-0005-0000-0000-000008280000}"/>
    <cellStyle name="_방동_방동_001.전기(현)230km600.00(우)~전기(현)230km748.90(우)_철거수량" xfId="18191" xr:uid="{00000000-0005-0000-0000-000009280000}"/>
    <cellStyle name="_방동_방동_Book2" xfId="18192" xr:uid="{00000000-0005-0000-0000-00000A280000}"/>
    <cellStyle name="_방동_방동_Book2_집계표" xfId="18193" xr:uid="{00000000-0005-0000-0000-00000B280000}"/>
    <cellStyle name="_방동_방동_re수량산출1111_2차 수량산출 1 " xfId="18194" xr:uid="{00000000-0005-0000-0000-00000C280000}"/>
    <cellStyle name="_방동_방동_sample" xfId="18195" xr:uid="{00000000-0005-0000-0000-00000D280000}"/>
    <cellStyle name="_방동_방동_경방말2수량" xfId="18196" xr:uid="{00000000-0005-0000-0000-00000E280000}"/>
    <cellStyle name="_방동_방동_경방말2수량_농경지복구" xfId="18197" xr:uid="{00000000-0005-0000-0000-00000F280000}"/>
    <cellStyle name="_방동_방동_경방말2수량_농경지복구_구정리내역" xfId="18198" xr:uid="{00000000-0005-0000-0000-000010280000}"/>
    <cellStyle name="_방동_방동_경방말2수량_농경지복구_본관후면도로내역" xfId="18199" xr:uid="{00000000-0005-0000-0000-000011280000}"/>
    <cellStyle name="_방동_방동_경방말2수량_담장기초내역" xfId="18200" xr:uid="{00000000-0005-0000-0000-000012280000}"/>
    <cellStyle name="_방동_방동_경방말2수량_담장기초내역_구정리내역" xfId="18201" xr:uid="{00000000-0005-0000-0000-000013280000}"/>
    <cellStyle name="_방동_방동_경방말2수량_담장기초내역_본관후면도로내역" xfId="18202" xr:uid="{00000000-0005-0000-0000-000014280000}"/>
    <cellStyle name="_방동_방동_경방말2수량_대기수량" xfId="18203" xr:uid="{00000000-0005-0000-0000-000015280000}"/>
    <cellStyle name="_방동_방동_경방말2수량_대기수량_구정리내역" xfId="18204" xr:uid="{00000000-0005-0000-0000-000016280000}"/>
    <cellStyle name="_방동_방동_경방말2수량_대기수량_본관후면도로내역" xfId="18205" xr:uid="{00000000-0005-0000-0000-000017280000}"/>
    <cellStyle name="_방동_방동_구정리내역" xfId="18206" xr:uid="{00000000-0005-0000-0000-000018280000}"/>
    <cellStyle name="_방동_방동_남양1리내역" xfId="18207" xr:uid="{00000000-0005-0000-0000-000019280000}"/>
    <cellStyle name="_방동_방동_남양1리내역_구정리내역" xfId="18208" xr:uid="{00000000-0005-0000-0000-00001A280000}"/>
    <cellStyle name="_방동_방동_남양1리내역_본관후면도로내역" xfId="18209" xr:uid="{00000000-0005-0000-0000-00001B280000}"/>
    <cellStyle name="_방동_방동_내역서-최종0223_re수량산출1111_2차 수량산출 1 " xfId="18210" xr:uid="{00000000-0005-0000-0000-00001C280000}"/>
    <cellStyle name="_방동_방동_농경지복구" xfId="18211" xr:uid="{00000000-0005-0000-0000-00001D280000}"/>
    <cellStyle name="_방동_방동_농경지복구_구정리내역" xfId="18212" xr:uid="{00000000-0005-0000-0000-00001E280000}"/>
    <cellStyle name="_방동_방동_농경지복구_본관후면도로내역" xfId="18213" xr:uid="{00000000-0005-0000-0000-00001F280000}"/>
    <cellStyle name="_방동_방동_담장기초내역" xfId="18214" xr:uid="{00000000-0005-0000-0000-000020280000}"/>
    <cellStyle name="_방동_방동_담장기초내역_구정리내역" xfId="18215" xr:uid="{00000000-0005-0000-0000-000021280000}"/>
    <cellStyle name="_방동_방동_담장기초내역_본관후면도로내역" xfId="18216" xr:uid="{00000000-0005-0000-0000-000022280000}"/>
    <cellStyle name="_방동_방동_대기수량" xfId="18217" xr:uid="{00000000-0005-0000-0000-000023280000}"/>
    <cellStyle name="_방동_방동_대기수량_구정리내역" xfId="18218" xr:uid="{00000000-0005-0000-0000-000024280000}"/>
    <cellStyle name="_방동_방동_대기수량_본관후면도로내역" xfId="18219" xr:uid="{00000000-0005-0000-0000-000025280000}"/>
    <cellStyle name="_방동_방동_도직리수량" xfId="18220" xr:uid="{00000000-0005-0000-0000-000026280000}"/>
    <cellStyle name="_방동_방동_라멘교 토공" xfId="18221" xr:uid="{00000000-0005-0000-0000-000027280000}"/>
    <cellStyle name="_방동_방동_백옥1리(최종)" xfId="18222" xr:uid="{00000000-0005-0000-0000-000028280000}"/>
    <cellStyle name="_방동_방동_본관후면도로내역" xfId="18223" xr:uid="{00000000-0005-0000-0000-000029280000}"/>
    <cellStyle name="_방동_방동_수량" xfId="18224" xr:uid="{00000000-0005-0000-0000-00002A280000}"/>
    <cellStyle name="_방동_방동_수량_001.전기(현)230km600.00(우)~전기(현)230km748.90(우)" xfId="18225" xr:uid="{00000000-0005-0000-0000-00002B280000}"/>
    <cellStyle name="_방동_방동_수량_001.전기(현)230km600.00(우)~전기(현)230km748.90(우)_sample" xfId="18226" xr:uid="{00000000-0005-0000-0000-00002C280000}"/>
    <cellStyle name="_방동_방동_수량_001.전기(현)230km600.00(우)~전기(현)230km748.90(우)_장연추점암거설치수량" xfId="18227" xr:uid="{00000000-0005-0000-0000-00002D280000}"/>
    <cellStyle name="_방동_방동_수량_001.전기(현)230km600.00(우)~전기(현)230km748.90(우)_철거수량" xfId="18228" xr:uid="{00000000-0005-0000-0000-00002E280000}"/>
    <cellStyle name="_방동_방동_수량_sample" xfId="18229" xr:uid="{00000000-0005-0000-0000-00002F280000}"/>
    <cellStyle name="_방동_방동_수량_장연추점암거설치수량" xfId="18230" xr:uid="{00000000-0005-0000-0000-000030280000}"/>
    <cellStyle name="_방동_방동_수량_철거수량" xfId="18231" xr:uid="{00000000-0005-0000-0000-000031280000}"/>
    <cellStyle name="_방동_방동_수량산출" xfId="18232" xr:uid="{00000000-0005-0000-0000-000032280000}"/>
    <cellStyle name="_방동_방동_수량산출(1공구)" xfId="18233" xr:uid="{00000000-0005-0000-0000-000033280000}"/>
    <cellStyle name="_방동_방동_수량산출(1공구)_농경지복구" xfId="18234" xr:uid="{00000000-0005-0000-0000-000034280000}"/>
    <cellStyle name="_방동_방동_수량산출(1공구)_농경지복구_구정리내역" xfId="18235" xr:uid="{00000000-0005-0000-0000-000035280000}"/>
    <cellStyle name="_방동_방동_수량산출(1공구)_농경지복구_본관후면도로내역" xfId="18236" xr:uid="{00000000-0005-0000-0000-000036280000}"/>
    <cellStyle name="_방동_방동_수량산출(1공구)_담장기초내역" xfId="18237" xr:uid="{00000000-0005-0000-0000-000037280000}"/>
    <cellStyle name="_방동_방동_수량산출(1공구)_담장기초내역_구정리내역" xfId="18238" xr:uid="{00000000-0005-0000-0000-000038280000}"/>
    <cellStyle name="_방동_방동_수량산출(1공구)_담장기초내역_본관후면도로내역" xfId="18239" xr:uid="{00000000-0005-0000-0000-000039280000}"/>
    <cellStyle name="_방동_방동_수량산출(1공구)_대기수량" xfId="18240" xr:uid="{00000000-0005-0000-0000-00003A280000}"/>
    <cellStyle name="_방동_방동_수량산출(1공구)_대기수량_구정리내역" xfId="18241" xr:uid="{00000000-0005-0000-0000-00003B280000}"/>
    <cellStyle name="_방동_방동_수량산출(1공구)_대기수량_본관후면도로내역" xfId="18242" xr:uid="{00000000-0005-0000-0000-00003C280000}"/>
    <cellStyle name="_방동_방동_수량산출(2공구)" xfId="18243" xr:uid="{00000000-0005-0000-0000-00003D280000}"/>
    <cellStyle name="_방동_방동_수량산출(2공구)_1" xfId="18244" xr:uid="{00000000-0005-0000-0000-00003E280000}"/>
    <cellStyle name="_방동_방동_수량산출(2공구)_1_구정리내역" xfId="18245" xr:uid="{00000000-0005-0000-0000-00003F280000}"/>
    <cellStyle name="_방동_방동_수량산출(2공구)_1_본관후면도로내역" xfId="18246" xr:uid="{00000000-0005-0000-0000-000040280000}"/>
    <cellStyle name="_방동_방동_수량산출(2공구)_농경지복구" xfId="18247" xr:uid="{00000000-0005-0000-0000-000041280000}"/>
    <cellStyle name="_방동_방동_수량산출(2공구)_농경지복구_구정리내역" xfId="18248" xr:uid="{00000000-0005-0000-0000-000042280000}"/>
    <cellStyle name="_방동_방동_수량산출(2공구)_농경지복구_본관후면도로내역" xfId="18249" xr:uid="{00000000-0005-0000-0000-000043280000}"/>
    <cellStyle name="_방동_방동_수량산출(2공구)_담장기초내역" xfId="18250" xr:uid="{00000000-0005-0000-0000-000044280000}"/>
    <cellStyle name="_방동_방동_수량산출(2공구)_담장기초내역_구정리내역" xfId="18251" xr:uid="{00000000-0005-0000-0000-000045280000}"/>
    <cellStyle name="_방동_방동_수량산출(2공구)_담장기초내역_본관후면도로내역" xfId="18252" xr:uid="{00000000-0005-0000-0000-000046280000}"/>
    <cellStyle name="_방동_방동_수량산출(2공구)_대기수량" xfId="18253" xr:uid="{00000000-0005-0000-0000-000047280000}"/>
    <cellStyle name="_방동_방동_수량산출(2공구)_대기수량_구정리내역" xfId="18254" xr:uid="{00000000-0005-0000-0000-000048280000}"/>
    <cellStyle name="_방동_방동_수량산출(2공구)_대기수량_본관후면도로내역" xfId="18255" xr:uid="{00000000-0005-0000-0000-000049280000}"/>
    <cellStyle name="_방동_방동_수량산출_농경지복구" xfId="18256" xr:uid="{00000000-0005-0000-0000-00004A280000}"/>
    <cellStyle name="_방동_방동_수량산출_농경지복구_구정리내역" xfId="18257" xr:uid="{00000000-0005-0000-0000-00004B280000}"/>
    <cellStyle name="_방동_방동_수량산출_농경지복구_본관후면도로내역" xfId="18258" xr:uid="{00000000-0005-0000-0000-00004C280000}"/>
    <cellStyle name="_방동_방동_수량산출_담장기초내역" xfId="18259" xr:uid="{00000000-0005-0000-0000-00004D280000}"/>
    <cellStyle name="_방동_방동_수량산출_담장기초내역_구정리내역" xfId="18260" xr:uid="{00000000-0005-0000-0000-00004E280000}"/>
    <cellStyle name="_방동_방동_수량산출_담장기초내역_본관후면도로내역" xfId="18261" xr:uid="{00000000-0005-0000-0000-00004F280000}"/>
    <cellStyle name="_방동_방동_수량산출_대기수량" xfId="18262" xr:uid="{00000000-0005-0000-0000-000050280000}"/>
    <cellStyle name="_방동_방동_수량산출_대기수량_구정리내역" xfId="18263" xr:uid="{00000000-0005-0000-0000-000051280000}"/>
    <cellStyle name="_방동_방동_수량산출_대기수량_본관후면도로내역" xfId="18264" xr:uid="{00000000-0005-0000-0000-000052280000}"/>
    <cellStyle name="_방동_방동_옥계하수도설치" xfId="18265" xr:uid="{00000000-0005-0000-0000-000053280000}"/>
    <cellStyle name="_방동_방동_옥계하수도설치_경방말2수량" xfId="18266" xr:uid="{00000000-0005-0000-0000-000054280000}"/>
    <cellStyle name="_방동_방동_옥계하수도설치_경방말2수량_농경지복구" xfId="18267" xr:uid="{00000000-0005-0000-0000-000055280000}"/>
    <cellStyle name="_방동_방동_옥계하수도설치_경방말2수량_농경지복구_구정리내역" xfId="18268" xr:uid="{00000000-0005-0000-0000-000056280000}"/>
    <cellStyle name="_방동_방동_옥계하수도설치_경방말2수량_농경지복구_본관후면도로내역" xfId="18269" xr:uid="{00000000-0005-0000-0000-000057280000}"/>
    <cellStyle name="_방동_방동_옥계하수도설치_경방말2수량_담장기초내역" xfId="18270" xr:uid="{00000000-0005-0000-0000-000058280000}"/>
    <cellStyle name="_방동_방동_옥계하수도설치_경방말2수량_담장기초내역_구정리내역" xfId="18271" xr:uid="{00000000-0005-0000-0000-000059280000}"/>
    <cellStyle name="_방동_방동_옥계하수도설치_경방말2수량_담장기초내역_본관후면도로내역" xfId="18272" xr:uid="{00000000-0005-0000-0000-00005A280000}"/>
    <cellStyle name="_방동_방동_옥계하수도설치_경방말2수량_대기수량" xfId="18273" xr:uid="{00000000-0005-0000-0000-00005B280000}"/>
    <cellStyle name="_방동_방동_옥계하수도설치_경방말2수량_대기수량_구정리내역" xfId="18274" xr:uid="{00000000-0005-0000-0000-00005C280000}"/>
    <cellStyle name="_방동_방동_옥계하수도설치_경방말2수량_대기수량_본관후면도로내역" xfId="18275" xr:uid="{00000000-0005-0000-0000-00005D280000}"/>
    <cellStyle name="_방동_방동_옥계하수도설치_구정리내역" xfId="18276" xr:uid="{00000000-0005-0000-0000-00005E280000}"/>
    <cellStyle name="_방동_방동_옥계하수도설치_남양1리내역" xfId="18277" xr:uid="{00000000-0005-0000-0000-00005F280000}"/>
    <cellStyle name="_방동_방동_옥계하수도설치_남양1리내역_구정리내역" xfId="18278" xr:uid="{00000000-0005-0000-0000-000060280000}"/>
    <cellStyle name="_방동_방동_옥계하수도설치_남양1리내역_본관후면도로내역" xfId="18279" xr:uid="{00000000-0005-0000-0000-000061280000}"/>
    <cellStyle name="_방동_방동_옥계하수도설치_농경지복구" xfId="18280" xr:uid="{00000000-0005-0000-0000-000062280000}"/>
    <cellStyle name="_방동_방동_옥계하수도설치_농경지복구_구정리내역" xfId="18281" xr:uid="{00000000-0005-0000-0000-000063280000}"/>
    <cellStyle name="_방동_방동_옥계하수도설치_농경지복구_본관후면도로내역" xfId="18282" xr:uid="{00000000-0005-0000-0000-000064280000}"/>
    <cellStyle name="_방동_방동_옥계하수도설치_담장기초내역" xfId="18283" xr:uid="{00000000-0005-0000-0000-000065280000}"/>
    <cellStyle name="_방동_방동_옥계하수도설치_담장기초내역_구정리내역" xfId="18284" xr:uid="{00000000-0005-0000-0000-000066280000}"/>
    <cellStyle name="_방동_방동_옥계하수도설치_담장기초내역_본관후면도로내역" xfId="18285" xr:uid="{00000000-0005-0000-0000-000067280000}"/>
    <cellStyle name="_방동_방동_옥계하수도설치_대기수량" xfId="18286" xr:uid="{00000000-0005-0000-0000-000068280000}"/>
    <cellStyle name="_방동_방동_옥계하수도설치_대기수량_구정리내역" xfId="18287" xr:uid="{00000000-0005-0000-0000-000069280000}"/>
    <cellStyle name="_방동_방동_옥계하수도설치_대기수량_본관후면도로내역" xfId="18288" xr:uid="{00000000-0005-0000-0000-00006A280000}"/>
    <cellStyle name="_방동_방동_옥계하수도설치_도직리수량" xfId="18289" xr:uid="{00000000-0005-0000-0000-00006B280000}"/>
    <cellStyle name="_방동_방동_옥계하수도설치_백옥1리(최종)" xfId="18290" xr:uid="{00000000-0005-0000-0000-00006C280000}"/>
    <cellStyle name="_방동_방동_옥계하수도설치_본관후면도로내역" xfId="18291" xr:uid="{00000000-0005-0000-0000-00006D280000}"/>
    <cellStyle name="_방동_방동_옥계하수도설치_수량산출" xfId="18292" xr:uid="{00000000-0005-0000-0000-00006E280000}"/>
    <cellStyle name="_방동_방동_옥계하수도설치_수량산출(1공구)" xfId="18293" xr:uid="{00000000-0005-0000-0000-00006F280000}"/>
    <cellStyle name="_방동_방동_옥계하수도설치_수량산출(1공구)_농경지복구" xfId="18294" xr:uid="{00000000-0005-0000-0000-000070280000}"/>
    <cellStyle name="_방동_방동_옥계하수도설치_수량산출(1공구)_농경지복구_구정리내역" xfId="18295" xr:uid="{00000000-0005-0000-0000-000071280000}"/>
    <cellStyle name="_방동_방동_옥계하수도설치_수량산출(1공구)_농경지복구_본관후면도로내역" xfId="18296" xr:uid="{00000000-0005-0000-0000-000072280000}"/>
    <cellStyle name="_방동_방동_옥계하수도설치_수량산출(1공구)_담장기초내역" xfId="18297" xr:uid="{00000000-0005-0000-0000-000073280000}"/>
    <cellStyle name="_방동_방동_옥계하수도설치_수량산출(1공구)_담장기초내역_구정리내역" xfId="18298" xr:uid="{00000000-0005-0000-0000-000074280000}"/>
    <cellStyle name="_방동_방동_옥계하수도설치_수량산출(1공구)_담장기초내역_본관후면도로내역" xfId="18299" xr:uid="{00000000-0005-0000-0000-000075280000}"/>
    <cellStyle name="_방동_방동_옥계하수도설치_수량산출(1공구)_대기수량" xfId="18300" xr:uid="{00000000-0005-0000-0000-000076280000}"/>
    <cellStyle name="_방동_방동_옥계하수도설치_수량산출(1공구)_대기수량_구정리내역" xfId="18301" xr:uid="{00000000-0005-0000-0000-000077280000}"/>
    <cellStyle name="_방동_방동_옥계하수도설치_수량산출(1공구)_대기수량_본관후면도로내역" xfId="18302" xr:uid="{00000000-0005-0000-0000-000078280000}"/>
    <cellStyle name="_방동_방동_옥계하수도설치_수량산출(2공구)" xfId="18303" xr:uid="{00000000-0005-0000-0000-000079280000}"/>
    <cellStyle name="_방동_방동_옥계하수도설치_수량산출(2공구)_1" xfId="18304" xr:uid="{00000000-0005-0000-0000-00007A280000}"/>
    <cellStyle name="_방동_방동_옥계하수도설치_수량산출(2공구)_1_구정리내역" xfId="18305" xr:uid="{00000000-0005-0000-0000-00007B280000}"/>
    <cellStyle name="_방동_방동_옥계하수도설치_수량산출(2공구)_1_본관후면도로내역" xfId="18306" xr:uid="{00000000-0005-0000-0000-00007C280000}"/>
    <cellStyle name="_방동_방동_옥계하수도설치_수량산출(2공구)_농경지복구" xfId="18307" xr:uid="{00000000-0005-0000-0000-00007D280000}"/>
    <cellStyle name="_방동_방동_옥계하수도설치_수량산출(2공구)_농경지복구_구정리내역" xfId="18308" xr:uid="{00000000-0005-0000-0000-00007E280000}"/>
    <cellStyle name="_방동_방동_옥계하수도설치_수량산출(2공구)_농경지복구_본관후면도로내역" xfId="18309" xr:uid="{00000000-0005-0000-0000-00007F280000}"/>
    <cellStyle name="_방동_방동_옥계하수도설치_수량산출(2공구)_담장기초내역" xfId="18310" xr:uid="{00000000-0005-0000-0000-000080280000}"/>
    <cellStyle name="_방동_방동_옥계하수도설치_수량산출(2공구)_담장기초내역_구정리내역" xfId="18311" xr:uid="{00000000-0005-0000-0000-000081280000}"/>
    <cellStyle name="_방동_방동_옥계하수도설치_수량산출(2공구)_담장기초내역_본관후면도로내역" xfId="18312" xr:uid="{00000000-0005-0000-0000-000082280000}"/>
    <cellStyle name="_방동_방동_옥계하수도설치_수량산출(2공구)_대기수량" xfId="18313" xr:uid="{00000000-0005-0000-0000-000083280000}"/>
    <cellStyle name="_방동_방동_옥계하수도설치_수량산출(2공구)_대기수량_구정리내역" xfId="18314" xr:uid="{00000000-0005-0000-0000-000084280000}"/>
    <cellStyle name="_방동_방동_옥계하수도설치_수량산출(2공구)_대기수량_본관후면도로내역" xfId="18315" xr:uid="{00000000-0005-0000-0000-000085280000}"/>
    <cellStyle name="_방동_방동_옥계하수도설치_수량산출_농경지복구" xfId="18316" xr:uid="{00000000-0005-0000-0000-000086280000}"/>
    <cellStyle name="_방동_방동_옥계하수도설치_수량산출_농경지복구_구정리내역" xfId="18317" xr:uid="{00000000-0005-0000-0000-000087280000}"/>
    <cellStyle name="_방동_방동_옥계하수도설치_수량산출_농경지복구_본관후면도로내역" xfId="18318" xr:uid="{00000000-0005-0000-0000-000088280000}"/>
    <cellStyle name="_방동_방동_옥계하수도설치_수량산출_담장기초내역" xfId="18319" xr:uid="{00000000-0005-0000-0000-000089280000}"/>
    <cellStyle name="_방동_방동_옥계하수도설치_수량산출_담장기초내역_구정리내역" xfId="18320" xr:uid="{00000000-0005-0000-0000-00008A280000}"/>
    <cellStyle name="_방동_방동_옥계하수도설치_수량산출_담장기초내역_본관후면도로내역" xfId="18321" xr:uid="{00000000-0005-0000-0000-00008B280000}"/>
    <cellStyle name="_방동_방동_옥계하수도설치_수량산출_대기수량" xfId="18322" xr:uid="{00000000-0005-0000-0000-00008C280000}"/>
    <cellStyle name="_방동_방동_옥계하수도설치_수량산출_대기수량_구정리내역" xfId="18323" xr:uid="{00000000-0005-0000-0000-00008D280000}"/>
    <cellStyle name="_방동_방동_옥계하수도설치_수량산출_대기수량_본관후면도로내역" xfId="18324" xr:uid="{00000000-0005-0000-0000-00008E280000}"/>
    <cellStyle name="_방동_방동_옥계하수도설치_음달말농로" xfId="18325" xr:uid="{00000000-0005-0000-0000-00008F280000}"/>
    <cellStyle name="_방동_방동_옥계하수도설치_음달말농로_농경지복구" xfId="18326" xr:uid="{00000000-0005-0000-0000-000090280000}"/>
    <cellStyle name="_방동_방동_옥계하수도설치_음달말농로_농경지복구_구정리내역" xfId="18327" xr:uid="{00000000-0005-0000-0000-000091280000}"/>
    <cellStyle name="_방동_방동_옥계하수도설치_음달말농로_농경지복구_본관후면도로내역" xfId="18328" xr:uid="{00000000-0005-0000-0000-000092280000}"/>
    <cellStyle name="_방동_방동_옥계하수도설치_음달말농로_담장기초내역" xfId="18329" xr:uid="{00000000-0005-0000-0000-000093280000}"/>
    <cellStyle name="_방동_방동_옥계하수도설치_음달말농로_담장기초내역_구정리내역" xfId="18330" xr:uid="{00000000-0005-0000-0000-000094280000}"/>
    <cellStyle name="_방동_방동_옥계하수도설치_음달말농로_담장기초내역_본관후면도로내역" xfId="18331" xr:uid="{00000000-0005-0000-0000-000095280000}"/>
    <cellStyle name="_방동_방동_옥계하수도설치_음달말농로_대기수량" xfId="18332" xr:uid="{00000000-0005-0000-0000-000096280000}"/>
    <cellStyle name="_방동_방동_옥계하수도설치_음달말농로_대기수량_구정리내역" xfId="18333" xr:uid="{00000000-0005-0000-0000-000097280000}"/>
    <cellStyle name="_방동_방동_옥계하수도설치_음달말농로_대기수량_본관후면도로내역" xfId="18334" xr:uid="{00000000-0005-0000-0000-000098280000}"/>
    <cellStyle name="_방동_방동_옥계하수도설치_총괄내역" xfId="18335" xr:uid="{00000000-0005-0000-0000-000099280000}"/>
    <cellStyle name="_방동_방동_율동자연공원내 화장실 보수 및 도색공사_re수량산출1111_2차 수량산출 1 " xfId="18336" xr:uid="{00000000-0005-0000-0000-00009A280000}"/>
    <cellStyle name="_방동_방동_율동자연공원내 화장실 보수 및 도색공사_내역서-최종0223_re수량산출1111_2차 수량산출 1 " xfId="18337" xr:uid="{00000000-0005-0000-0000-00009B280000}"/>
    <cellStyle name="_방동_방동_율동자연공원내 휴게편의점 도색작업-할증-천정면적추가_re수량산출1111_2차 수량산출 1 " xfId="18338" xr:uid="{00000000-0005-0000-0000-00009C280000}"/>
    <cellStyle name="_방동_방동_율동자연공원내 휴게편의점 도색작업-할증-천정면적추가_내역서-최종0223_re수량산출1111_2차 수량산출 1 " xfId="18339" xr:uid="{00000000-0005-0000-0000-00009D280000}"/>
    <cellStyle name="_방동_방동_음달말농로" xfId="18340" xr:uid="{00000000-0005-0000-0000-00009E280000}"/>
    <cellStyle name="_방동_방동_음달말농로_농경지복구" xfId="18341" xr:uid="{00000000-0005-0000-0000-00009F280000}"/>
    <cellStyle name="_방동_방동_음달말농로_농경지복구_구정리내역" xfId="18342" xr:uid="{00000000-0005-0000-0000-0000A0280000}"/>
    <cellStyle name="_방동_방동_음달말농로_농경지복구_본관후면도로내역" xfId="18343" xr:uid="{00000000-0005-0000-0000-0000A1280000}"/>
    <cellStyle name="_방동_방동_음달말농로_담장기초내역" xfId="18344" xr:uid="{00000000-0005-0000-0000-0000A2280000}"/>
    <cellStyle name="_방동_방동_음달말농로_담장기초내역_구정리내역" xfId="18345" xr:uid="{00000000-0005-0000-0000-0000A3280000}"/>
    <cellStyle name="_방동_방동_음달말농로_담장기초내역_본관후면도로내역" xfId="18346" xr:uid="{00000000-0005-0000-0000-0000A4280000}"/>
    <cellStyle name="_방동_방동_음달말농로_대기수량" xfId="18347" xr:uid="{00000000-0005-0000-0000-0000A5280000}"/>
    <cellStyle name="_방동_방동_음달말농로_대기수량_구정리내역" xfId="18348" xr:uid="{00000000-0005-0000-0000-0000A6280000}"/>
    <cellStyle name="_방동_방동_음달말농로_대기수량_본관후면도로내역" xfId="18349" xr:uid="{00000000-0005-0000-0000-0000A7280000}"/>
    <cellStyle name="_방동_방동_장연추점암거설치수량" xfId="18350" xr:uid="{00000000-0005-0000-0000-0000A8280000}"/>
    <cellStyle name="_방동_방동_집계표" xfId="18351" xr:uid="{00000000-0005-0000-0000-0000A9280000}"/>
    <cellStyle name="_방동_방동_집계표_집계표" xfId="18352" xr:uid="{00000000-0005-0000-0000-0000AA280000}"/>
    <cellStyle name="_방동_방동_철거수량" xfId="18353" xr:uid="{00000000-0005-0000-0000-0000AB280000}"/>
    <cellStyle name="_방동_방동_총괄내역" xfId="18354" xr:uid="{00000000-0005-0000-0000-0000AC280000}"/>
    <cellStyle name="_방동_방동_포장" xfId="18355" xr:uid="{00000000-0005-0000-0000-0000AD280000}"/>
    <cellStyle name="_방동_방동_포장_001.전기(현)230km600.00(우)~전기(현)230km748.90(우)" xfId="18356" xr:uid="{00000000-0005-0000-0000-0000AE280000}"/>
    <cellStyle name="_방동_방동_포장_001.전기(현)230km600.00(우)~전기(현)230km748.90(우)_sample" xfId="18357" xr:uid="{00000000-0005-0000-0000-0000AF280000}"/>
    <cellStyle name="_방동_방동_포장_001.전기(현)230km600.00(우)~전기(현)230km748.90(우)_장연추점암거설치수량" xfId="18358" xr:uid="{00000000-0005-0000-0000-0000B0280000}"/>
    <cellStyle name="_방동_방동_포장_001.전기(현)230km600.00(우)~전기(현)230km748.90(우)_철거수량" xfId="18359" xr:uid="{00000000-0005-0000-0000-0000B1280000}"/>
    <cellStyle name="_방동_방동_포장_sample" xfId="18360" xr:uid="{00000000-0005-0000-0000-0000B2280000}"/>
    <cellStyle name="_방동_방동_포장_라멘교 토공" xfId="18361" xr:uid="{00000000-0005-0000-0000-0000B3280000}"/>
    <cellStyle name="_방동_방동_포장_수량" xfId="18362" xr:uid="{00000000-0005-0000-0000-0000B4280000}"/>
    <cellStyle name="_방동_방동_포장_수량_001.전기(현)230km600.00(우)~전기(현)230km748.90(우)" xfId="18363" xr:uid="{00000000-0005-0000-0000-0000B5280000}"/>
    <cellStyle name="_방동_방동_포장_수량_001.전기(현)230km600.00(우)~전기(현)230km748.90(우)_sample" xfId="18364" xr:uid="{00000000-0005-0000-0000-0000B6280000}"/>
    <cellStyle name="_방동_방동_포장_수량_001.전기(현)230km600.00(우)~전기(현)230km748.90(우)_장연추점암거설치수량" xfId="18365" xr:uid="{00000000-0005-0000-0000-0000B7280000}"/>
    <cellStyle name="_방동_방동_포장_수량_001.전기(현)230km600.00(우)~전기(현)230km748.90(우)_철거수량" xfId="18366" xr:uid="{00000000-0005-0000-0000-0000B8280000}"/>
    <cellStyle name="_방동_방동_포장_수량_sample" xfId="18367" xr:uid="{00000000-0005-0000-0000-0000B9280000}"/>
    <cellStyle name="_방동_방동_포장_수량_장연추점암거설치수량" xfId="18368" xr:uid="{00000000-0005-0000-0000-0000BA280000}"/>
    <cellStyle name="_방동_방동_포장_수량_철거수량" xfId="18369" xr:uid="{00000000-0005-0000-0000-0000BB280000}"/>
    <cellStyle name="_방동_방동_포장_장연추점암거설치수량" xfId="18370" xr:uid="{00000000-0005-0000-0000-0000BC280000}"/>
    <cellStyle name="_방동_방동_포장_철거수량" xfId="18371" xr:uid="{00000000-0005-0000-0000-0000BD280000}"/>
    <cellStyle name="_방동_백옥1리(최종)" xfId="18372" xr:uid="{00000000-0005-0000-0000-0000BE280000}"/>
    <cellStyle name="_방동_본관후면도로내역" xfId="18373" xr:uid="{00000000-0005-0000-0000-0000BF280000}"/>
    <cellStyle name="_방동_산양2리지구" xfId="18374" xr:uid="{00000000-0005-0000-0000-0000C0280000}"/>
    <cellStyle name="_방동_산양2리지구_001.전기(현)230km600.00(우)~전기(현)230km748.90(우)" xfId="18375" xr:uid="{00000000-0005-0000-0000-0000C1280000}"/>
    <cellStyle name="_방동_산양2리지구_001.전기(현)230km600.00(우)~전기(현)230km748.90(우)_sample" xfId="18376" xr:uid="{00000000-0005-0000-0000-0000C2280000}"/>
    <cellStyle name="_방동_산양2리지구_001.전기(현)230km600.00(우)~전기(현)230km748.90(우)_장연추점암거설치수량" xfId="18377" xr:uid="{00000000-0005-0000-0000-0000C3280000}"/>
    <cellStyle name="_방동_산양2리지구_001.전기(현)230km600.00(우)~전기(현)230km748.90(우)_철거수량" xfId="18378" xr:uid="{00000000-0005-0000-0000-0000C4280000}"/>
    <cellStyle name="_방동_산양2리지구_Book2" xfId="18379" xr:uid="{00000000-0005-0000-0000-0000C5280000}"/>
    <cellStyle name="_방동_산양2리지구_Book2_집계표" xfId="18380" xr:uid="{00000000-0005-0000-0000-0000C6280000}"/>
    <cellStyle name="_방동_산양2리지구_sample" xfId="18381" xr:uid="{00000000-0005-0000-0000-0000C7280000}"/>
    <cellStyle name="_방동_산양2리지구_경방말2수량" xfId="18382" xr:uid="{00000000-0005-0000-0000-0000C8280000}"/>
    <cellStyle name="_방동_산양2리지구_경방말2수량_농경지복구" xfId="18383" xr:uid="{00000000-0005-0000-0000-0000C9280000}"/>
    <cellStyle name="_방동_산양2리지구_경방말2수량_농경지복구_구정리내역" xfId="18384" xr:uid="{00000000-0005-0000-0000-0000CA280000}"/>
    <cellStyle name="_방동_산양2리지구_경방말2수량_농경지복구_본관후면도로내역" xfId="18385" xr:uid="{00000000-0005-0000-0000-0000CB280000}"/>
    <cellStyle name="_방동_산양2리지구_경방말2수량_담장기초내역" xfId="18386" xr:uid="{00000000-0005-0000-0000-0000CC280000}"/>
    <cellStyle name="_방동_산양2리지구_경방말2수량_담장기초내역_구정리내역" xfId="18387" xr:uid="{00000000-0005-0000-0000-0000CD280000}"/>
    <cellStyle name="_방동_산양2리지구_경방말2수량_담장기초내역_본관후면도로내역" xfId="18388" xr:uid="{00000000-0005-0000-0000-0000CE280000}"/>
    <cellStyle name="_방동_산양2리지구_경방말2수량_대기수량" xfId="18389" xr:uid="{00000000-0005-0000-0000-0000CF280000}"/>
    <cellStyle name="_방동_산양2리지구_경방말2수량_대기수량_구정리내역" xfId="18390" xr:uid="{00000000-0005-0000-0000-0000D0280000}"/>
    <cellStyle name="_방동_산양2리지구_경방말2수량_대기수량_본관후면도로내역" xfId="18391" xr:uid="{00000000-0005-0000-0000-0000D1280000}"/>
    <cellStyle name="_방동_산양2리지구_구정리내역" xfId="18392" xr:uid="{00000000-0005-0000-0000-0000D2280000}"/>
    <cellStyle name="_방동_산양2리지구_남양1리내역" xfId="18393" xr:uid="{00000000-0005-0000-0000-0000D3280000}"/>
    <cellStyle name="_방동_산양2리지구_남양1리내역_구정리내역" xfId="18394" xr:uid="{00000000-0005-0000-0000-0000D4280000}"/>
    <cellStyle name="_방동_산양2리지구_남양1리내역_본관후면도로내역" xfId="18395" xr:uid="{00000000-0005-0000-0000-0000D5280000}"/>
    <cellStyle name="_방동_산양2리지구_농경지복구" xfId="18396" xr:uid="{00000000-0005-0000-0000-0000D6280000}"/>
    <cellStyle name="_방동_산양2리지구_농경지복구_구정리내역" xfId="18397" xr:uid="{00000000-0005-0000-0000-0000D7280000}"/>
    <cellStyle name="_방동_산양2리지구_농경지복구_본관후면도로내역" xfId="18398" xr:uid="{00000000-0005-0000-0000-0000D8280000}"/>
    <cellStyle name="_방동_산양2리지구_담장기초내역" xfId="18399" xr:uid="{00000000-0005-0000-0000-0000D9280000}"/>
    <cellStyle name="_방동_산양2리지구_담장기초내역_구정리내역" xfId="18400" xr:uid="{00000000-0005-0000-0000-0000DA280000}"/>
    <cellStyle name="_방동_산양2리지구_담장기초내역_본관후면도로내역" xfId="18401" xr:uid="{00000000-0005-0000-0000-0000DB280000}"/>
    <cellStyle name="_방동_산양2리지구_대기수량" xfId="18402" xr:uid="{00000000-0005-0000-0000-0000DC280000}"/>
    <cellStyle name="_방동_산양2리지구_대기수량_구정리내역" xfId="18403" xr:uid="{00000000-0005-0000-0000-0000DD280000}"/>
    <cellStyle name="_방동_산양2리지구_대기수량_본관후면도로내역" xfId="18404" xr:uid="{00000000-0005-0000-0000-0000DE280000}"/>
    <cellStyle name="_방동_산양2리지구_도직리수량" xfId="18405" xr:uid="{00000000-0005-0000-0000-0000DF280000}"/>
    <cellStyle name="_방동_산양2리지구_라멘교 토공" xfId="18406" xr:uid="{00000000-0005-0000-0000-0000E0280000}"/>
    <cellStyle name="_방동_산양2리지구_백옥1리(최종)" xfId="18407" xr:uid="{00000000-0005-0000-0000-0000E1280000}"/>
    <cellStyle name="_방동_산양2리지구_본관후면도로내역" xfId="18408" xr:uid="{00000000-0005-0000-0000-0000E2280000}"/>
    <cellStyle name="_방동_산양2리지구_수량" xfId="18409" xr:uid="{00000000-0005-0000-0000-0000E3280000}"/>
    <cellStyle name="_방동_산양2리지구_수량_001.전기(현)230km600.00(우)~전기(현)230km748.90(우)" xfId="18410" xr:uid="{00000000-0005-0000-0000-0000E4280000}"/>
    <cellStyle name="_방동_산양2리지구_수량_001.전기(현)230km600.00(우)~전기(현)230km748.90(우)_sample" xfId="18411" xr:uid="{00000000-0005-0000-0000-0000E5280000}"/>
    <cellStyle name="_방동_산양2리지구_수량_001.전기(현)230km600.00(우)~전기(현)230km748.90(우)_장연추점암거설치수량" xfId="18412" xr:uid="{00000000-0005-0000-0000-0000E6280000}"/>
    <cellStyle name="_방동_산양2리지구_수량_001.전기(현)230km600.00(우)~전기(현)230km748.90(우)_철거수량" xfId="18413" xr:uid="{00000000-0005-0000-0000-0000E7280000}"/>
    <cellStyle name="_방동_산양2리지구_수량_sample" xfId="18414" xr:uid="{00000000-0005-0000-0000-0000E8280000}"/>
    <cellStyle name="_방동_산양2리지구_수량_장연추점암거설치수량" xfId="18415" xr:uid="{00000000-0005-0000-0000-0000E9280000}"/>
    <cellStyle name="_방동_산양2리지구_수량_철거수량" xfId="18416" xr:uid="{00000000-0005-0000-0000-0000EA280000}"/>
    <cellStyle name="_방동_산양2리지구_수량산출" xfId="18417" xr:uid="{00000000-0005-0000-0000-0000EB280000}"/>
    <cellStyle name="_방동_산양2리지구_수량산출(1공구)" xfId="18418" xr:uid="{00000000-0005-0000-0000-0000EC280000}"/>
    <cellStyle name="_방동_산양2리지구_수량산출(1공구)_농경지복구" xfId="18419" xr:uid="{00000000-0005-0000-0000-0000ED280000}"/>
    <cellStyle name="_방동_산양2리지구_수량산출(1공구)_농경지복구_구정리내역" xfId="18420" xr:uid="{00000000-0005-0000-0000-0000EE280000}"/>
    <cellStyle name="_방동_산양2리지구_수량산출(1공구)_농경지복구_본관후면도로내역" xfId="18421" xr:uid="{00000000-0005-0000-0000-0000EF280000}"/>
    <cellStyle name="_방동_산양2리지구_수량산출(1공구)_담장기초내역" xfId="18422" xr:uid="{00000000-0005-0000-0000-0000F0280000}"/>
    <cellStyle name="_방동_산양2리지구_수량산출(1공구)_담장기초내역_구정리내역" xfId="18423" xr:uid="{00000000-0005-0000-0000-0000F1280000}"/>
    <cellStyle name="_방동_산양2리지구_수량산출(1공구)_담장기초내역_본관후면도로내역" xfId="18424" xr:uid="{00000000-0005-0000-0000-0000F2280000}"/>
    <cellStyle name="_방동_산양2리지구_수량산출(1공구)_대기수량" xfId="18425" xr:uid="{00000000-0005-0000-0000-0000F3280000}"/>
    <cellStyle name="_방동_산양2리지구_수량산출(1공구)_대기수량_구정리내역" xfId="18426" xr:uid="{00000000-0005-0000-0000-0000F4280000}"/>
    <cellStyle name="_방동_산양2리지구_수량산출(1공구)_대기수량_본관후면도로내역" xfId="18427" xr:uid="{00000000-0005-0000-0000-0000F5280000}"/>
    <cellStyle name="_방동_산양2리지구_수량산출(2공구)" xfId="18428" xr:uid="{00000000-0005-0000-0000-0000F6280000}"/>
    <cellStyle name="_방동_산양2리지구_수량산출(2공구)_1" xfId="18429" xr:uid="{00000000-0005-0000-0000-0000F7280000}"/>
    <cellStyle name="_방동_산양2리지구_수량산출(2공구)_1_구정리내역" xfId="18430" xr:uid="{00000000-0005-0000-0000-0000F8280000}"/>
    <cellStyle name="_방동_산양2리지구_수량산출(2공구)_1_본관후면도로내역" xfId="18431" xr:uid="{00000000-0005-0000-0000-0000F9280000}"/>
    <cellStyle name="_방동_산양2리지구_수량산출(2공구)_농경지복구" xfId="18432" xr:uid="{00000000-0005-0000-0000-0000FA280000}"/>
    <cellStyle name="_방동_산양2리지구_수량산출(2공구)_농경지복구_구정리내역" xfId="18433" xr:uid="{00000000-0005-0000-0000-0000FB280000}"/>
    <cellStyle name="_방동_산양2리지구_수량산출(2공구)_농경지복구_본관후면도로내역" xfId="18434" xr:uid="{00000000-0005-0000-0000-0000FC280000}"/>
    <cellStyle name="_방동_산양2리지구_수량산출(2공구)_담장기초내역" xfId="18435" xr:uid="{00000000-0005-0000-0000-0000FD280000}"/>
    <cellStyle name="_방동_산양2리지구_수량산출(2공구)_담장기초내역_구정리내역" xfId="18436" xr:uid="{00000000-0005-0000-0000-0000FE280000}"/>
    <cellStyle name="_방동_산양2리지구_수량산출(2공구)_담장기초내역_본관후면도로내역" xfId="18437" xr:uid="{00000000-0005-0000-0000-0000FF280000}"/>
    <cellStyle name="_방동_산양2리지구_수량산출(2공구)_대기수량" xfId="18438" xr:uid="{00000000-0005-0000-0000-000000290000}"/>
    <cellStyle name="_방동_산양2리지구_수량산출(2공구)_대기수량_구정리내역" xfId="18439" xr:uid="{00000000-0005-0000-0000-000001290000}"/>
    <cellStyle name="_방동_산양2리지구_수량산출(2공구)_대기수량_본관후면도로내역" xfId="18440" xr:uid="{00000000-0005-0000-0000-000002290000}"/>
    <cellStyle name="_방동_산양2리지구_수량산출_농경지복구" xfId="18441" xr:uid="{00000000-0005-0000-0000-000003290000}"/>
    <cellStyle name="_방동_산양2리지구_수량산출_농경지복구_구정리내역" xfId="18442" xr:uid="{00000000-0005-0000-0000-000004290000}"/>
    <cellStyle name="_방동_산양2리지구_수량산출_농경지복구_본관후면도로내역" xfId="18443" xr:uid="{00000000-0005-0000-0000-000005290000}"/>
    <cellStyle name="_방동_산양2리지구_수량산출_담장기초내역" xfId="18444" xr:uid="{00000000-0005-0000-0000-000006290000}"/>
    <cellStyle name="_방동_산양2리지구_수량산출_담장기초내역_구정리내역" xfId="18445" xr:uid="{00000000-0005-0000-0000-000007290000}"/>
    <cellStyle name="_방동_산양2리지구_수량산출_담장기초내역_본관후면도로내역" xfId="18446" xr:uid="{00000000-0005-0000-0000-000008290000}"/>
    <cellStyle name="_방동_산양2리지구_수량산출_대기수량" xfId="18447" xr:uid="{00000000-0005-0000-0000-000009290000}"/>
    <cellStyle name="_방동_산양2리지구_수량산출_대기수량_구정리내역" xfId="18448" xr:uid="{00000000-0005-0000-0000-00000A290000}"/>
    <cellStyle name="_방동_산양2리지구_수량산출_대기수량_본관후면도로내역" xfId="18449" xr:uid="{00000000-0005-0000-0000-00000B290000}"/>
    <cellStyle name="_방동_산양2리지구_옥계하수도설치" xfId="18450" xr:uid="{00000000-0005-0000-0000-00000C290000}"/>
    <cellStyle name="_방동_산양2리지구_옥계하수도설치_경방말2수량" xfId="18451" xr:uid="{00000000-0005-0000-0000-00000D290000}"/>
    <cellStyle name="_방동_산양2리지구_옥계하수도설치_경방말2수량_농경지복구" xfId="18452" xr:uid="{00000000-0005-0000-0000-00000E290000}"/>
    <cellStyle name="_방동_산양2리지구_옥계하수도설치_경방말2수량_농경지복구_구정리내역" xfId="18453" xr:uid="{00000000-0005-0000-0000-00000F290000}"/>
    <cellStyle name="_방동_산양2리지구_옥계하수도설치_경방말2수량_농경지복구_본관후면도로내역" xfId="18454" xr:uid="{00000000-0005-0000-0000-000010290000}"/>
    <cellStyle name="_방동_산양2리지구_옥계하수도설치_경방말2수량_담장기초내역" xfId="18455" xr:uid="{00000000-0005-0000-0000-000011290000}"/>
    <cellStyle name="_방동_산양2리지구_옥계하수도설치_경방말2수량_담장기초내역_구정리내역" xfId="18456" xr:uid="{00000000-0005-0000-0000-000012290000}"/>
    <cellStyle name="_방동_산양2리지구_옥계하수도설치_경방말2수량_담장기초내역_본관후면도로내역" xfId="18457" xr:uid="{00000000-0005-0000-0000-000013290000}"/>
    <cellStyle name="_방동_산양2리지구_옥계하수도설치_경방말2수량_대기수량" xfId="18458" xr:uid="{00000000-0005-0000-0000-000014290000}"/>
    <cellStyle name="_방동_산양2리지구_옥계하수도설치_경방말2수량_대기수량_구정리내역" xfId="18459" xr:uid="{00000000-0005-0000-0000-000015290000}"/>
    <cellStyle name="_방동_산양2리지구_옥계하수도설치_경방말2수량_대기수량_본관후면도로내역" xfId="18460" xr:uid="{00000000-0005-0000-0000-000016290000}"/>
    <cellStyle name="_방동_산양2리지구_옥계하수도설치_구정리내역" xfId="18461" xr:uid="{00000000-0005-0000-0000-000017290000}"/>
    <cellStyle name="_방동_산양2리지구_옥계하수도설치_남양1리내역" xfId="18462" xr:uid="{00000000-0005-0000-0000-000018290000}"/>
    <cellStyle name="_방동_산양2리지구_옥계하수도설치_남양1리내역_구정리내역" xfId="18463" xr:uid="{00000000-0005-0000-0000-000019290000}"/>
    <cellStyle name="_방동_산양2리지구_옥계하수도설치_남양1리내역_본관후면도로내역" xfId="18464" xr:uid="{00000000-0005-0000-0000-00001A290000}"/>
    <cellStyle name="_방동_산양2리지구_옥계하수도설치_농경지복구" xfId="18465" xr:uid="{00000000-0005-0000-0000-00001B290000}"/>
    <cellStyle name="_방동_산양2리지구_옥계하수도설치_농경지복구_구정리내역" xfId="18466" xr:uid="{00000000-0005-0000-0000-00001C290000}"/>
    <cellStyle name="_방동_산양2리지구_옥계하수도설치_농경지복구_본관후면도로내역" xfId="18467" xr:uid="{00000000-0005-0000-0000-00001D290000}"/>
    <cellStyle name="_방동_산양2리지구_옥계하수도설치_담장기초내역" xfId="18468" xr:uid="{00000000-0005-0000-0000-00001E290000}"/>
    <cellStyle name="_방동_산양2리지구_옥계하수도설치_담장기초내역_구정리내역" xfId="18469" xr:uid="{00000000-0005-0000-0000-00001F290000}"/>
    <cellStyle name="_방동_산양2리지구_옥계하수도설치_담장기초내역_본관후면도로내역" xfId="18470" xr:uid="{00000000-0005-0000-0000-000020290000}"/>
    <cellStyle name="_방동_산양2리지구_옥계하수도설치_대기수량" xfId="18471" xr:uid="{00000000-0005-0000-0000-000021290000}"/>
    <cellStyle name="_방동_산양2리지구_옥계하수도설치_대기수량_구정리내역" xfId="18472" xr:uid="{00000000-0005-0000-0000-000022290000}"/>
    <cellStyle name="_방동_산양2리지구_옥계하수도설치_대기수량_본관후면도로내역" xfId="18473" xr:uid="{00000000-0005-0000-0000-000023290000}"/>
    <cellStyle name="_방동_산양2리지구_옥계하수도설치_도직리수량" xfId="18474" xr:uid="{00000000-0005-0000-0000-000024290000}"/>
    <cellStyle name="_방동_산양2리지구_옥계하수도설치_백옥1리(최종)" xfId="18475" xr:uid="{00000000-0005-0000-0000-000025290000}"/>
    <cellStyle name="_방동_산양2리지구_옥계하수도설치_본관후면도로내역" xfId="18476" xr:uid="{00000000-0005-0000-0000-000026290000}"/>
    <cellStyle name="_방동_산양2리지구_옥계하수도설치_수량산출" xfId="18477" xr:uid="{00000000-0005-0000-0000-000027290000}"/>
    <cellStyle name="_방동_산양2리지구_옥계하수도설치_수량산출(1공구)" xfId="18478" xr:uid="{00000000-0005-0000-0000-000028290000}"/>
    <cellStyle name="_방동_산양2리지구_옥계하수도설치_수량산출(1공구)_농경지복구" xfId="18479" xr:uid="{00000000-0005-0000-0000-000029290000}"/>
    <cellStyle name="_방동_산양2리지구_옥계하수도설치_수량산출(1공구)_농경지복구_구정리내역" xfId="18480" xr:uid="{00000000-0005-0000-0000-00002A290000}"/>
    <cellStyle name="_방동_산양2리지구_옥계하수도설치_수량산출(1공구)_농경지복구_본관후면도로내역" xfId="18481" xr:uid="{00000000-0005-0000-0000-00002B290000}"/>
    <cellStyle name="_방동_산양2리지구_옥계하수도설치_수량산출(1공구)_담장기초내역" xfId="18482" xr:uid="{00000000-0005-0000-0000-00002C290000}"/>
    <cellStyle name="_방동_산양2리지구_옥계하수도설치_수량산출(1공구)_담장기초내역_구정리내역" xfId="18483" xr:uid="{00000000-0005-0000-0000-00002D290000}"/>
    <cellStyle name="_방동_산양2리지구_옥계하수도설치_수량산출(1공구)_담장기초내역_본관후면도로내역" xfId="18484" xr:uid="{00000000-0005-0000-0000-00002E290000}"/>
    <cellStyle name="_방동_산양2리지구_옥계하수도설치_수량산출(1공구)_대기수량" xfId="18485" xr:uid="{00000000-0005-0000-0000-00002F290000}"/>
    <cellStyle name="_방동_산양2리지구_옥계하수도설치_수량산출(1공구)_대기수량_구정리내역" xfId="18486" xr:uid="{00000000-0005-0000-0000-000030290000}"/>
    <cellStyle name="_방동_산양2리지구_옥계하수도설치_수량산출(1공구)_대기수량_본관후면도로내역" xfId="18487" xr:uid="{00000000-0005-0000-0000-000031290000}"/>
    <cellStyle name="_방동_산양2리지구_옥계하수도설치_수량산출(2공구)" xfId="18488" xr:uid="{00000000-0005-0000-0000-000032290000}"/>
    <cellStyle name="_방동_산양2리지구_옥계하수도설치_수량산출(2공구)_1" xfId="18489" xr:uid="{00000000-0005-0000-0000-000033290000}"/>
    <cellStyle name="_방동_산양2리지구_옥계하수도설치_수량산출(2공구)_1_구정리내역" xfId="18490" xr:uid="{00000000-0005-0000-0000-000034290000}"/>
    <cellStyle name="_방동_산양2리지구_옥계하수도설치_수량산출(2공구)_1_본관후면도로내역" xfId="18491" xr:uid="{00000000-0005-0000-0000-000035290000}"/>
    <cellStyle name="_방동_산양2리지구_옥계하수도설치_수량산출(2공구)_농경지복구" xfId="18492" xr:uid="{00000000-0005-0000-0000-000036290000}"/>
    <cellStyle name="_방동_산양2리지구_옥계하수도설치_수량산출(2공구)_농경지복구_구정리내역" xfId="18493" xr:uid="{00000000-0005-0000-0000-000037290000}"/>
    <cellStyle name="_방동_산양2리지구_옥계하수도설치_수량산출(2공구)_농경지복구_본관후면도로내역" xfId="18494" xr:uid="{00000000-0005-0000-0000-000038290000}"/>
    <cellStyle name="_방동_산양2리지구_옥계하수도설치_수량산출(2공구)_담장기초내역" xfId="18495" xr:uid="{00000000-0005-0000-0000-000039290000}"/>
    <cellStyle name="_방동_산양2리지구_옥계하수도설치_수량산출(2공구)_담장기초내역_구정리내역" xfId="18496" xr:uid="{00000000-0005-0000-0000-00003A290000}"/>
    <cellStyle name="_방동_산양2리지구_옥계하수도설치_수량산출(2공구)_담장기초내역_본관후면도로내역" xfId="18497" xr:uid="{00000000-0005-0000-0000-00003B290000}"/>
    <cellStyle name="_방동_산양2리지구_옥계하수도설치_수량산출(2공구)_대기수량" xfId="18498" xr:uid="{00000000-0005-0000-0000-00003C290000}"/>
    <cellStyle name="_방동_산양2리지구_옥계하수도설치_수량산출(2공구)_대기수량_구정리내역" xfId="18499" xr:uid="{00000000-0005-0000-0000-00003D290000}"/>
    <cellStyle name="_방동_산양2리지구_옥계하수도설치_수량산출(2공구)_대기수량_본관후면도로내역" xfId="18500" xr:uid="{00000000-0005-0000-0000-00003E290000}"/>
    <cellStyle name="_방동_산양2리지구_옥계하수도설치_수량산출_농경지복구" xfId="18501" xr:uid="{00000000-0005-0000-0000-00003F290000}"/>
    <cellStyle name="_방동_산양2리지구_옥계하수도설치_수량산출_농경지복구_구정리내역" xfId="18502" xr:uid="{00000000-0005-0000-0000-000040290000}"/>
    <cellStyle name="_방동_산양2리지구_옥계하수도설치_수량산출_농경지복구_본관후면도로내역" xfId="18503" xr:uid="{00000000-0005-0000-0000-000041290000}"/>
    <cellStyle name="_방동_산양2리지구_옥계하수도설치_수량산출_담장기초내역" xfId="18504" xr:uid="{00000000-0005-0000-0000-000042290000}"/>
    <cellStyle name="_방동_산양2리지구_옥계하수도설치_수량산출_담장기초내역_구정리내역" xfId="18505" xr:uid="{00000000-0005-0000-0000-000043290000}"/>
    <cellStyle name="_방동_산양2리지구_옥계하수도설치_수량산출_담장기초내역_본관후면도로내역" xfId="18506" xr:uid="{00000000-0005-0000-0000-000044290000}"/>
    <cellStyle name="_방동_산양2리지구_옥계하수도설치_수량산출_대기수량" xfId="18507" xr:uid="{00000000-0005-0000-0000-000045290000}"/>
    <cellStyle name="_방동_산양2리지구_옥계하수도설치_수량산출_대기수량_구정리내역" xfId="18508" xr:uid="{00000000-0005-0000-0000-000046290000}"/>
    <cellStyle name="_방동_산양2리지구_옥계하수도설치_수량산출_대기수량_본관후면도로내역" xfId="18509" xr:uid="{00000000-0005-0000-0000-000047290000}"/>
    <cellStyle name="_방동_산양2리지구_옥계하수도설치_음달말농로" xfId="18510" xr:uid="{00000000-0005-0000-0000-000048290000}"/>
    <cellStyle name="_방동_산양2리지구_옥계하수도설치_음달말농로_농경지복구" xfId="18511" xr:uid="{00000000-0005-0000-0000-000049290000}"/>
    <cellStyle name="_방동_산양2리지구_옥계하수도설치_음달말농로_농경지복구_구정리내역" xfId="18512" xr:uid="{00000000-0005-0000-0000-00004A290000}"/>
    <cellStyle name="_방동_산양2리지구_옥계하수도설치_음달말농로_농경지복구_본관후면도로내역" xfId="18513" xr:uid="{00000000-0005-0000-0000-00004B290000}"/>
    <cellStyle name="_방동_산양2리지구_옥계하수도설치_음달말농로_담장기초내역" xfId="18514" xr:uid="{00000000-0005-0000-0000-00004C290000}"/>
    <cellStyle name="_방동_산양2리지구_옥계하수도설치_음달말농로_담장기초내역_구정리내역" xfId="18515" xr:uid="{00000000-0005-0000-0000-00004D290000}"/>
    <cellStyle name="_방동_산양2리지구_옥계하수도설치_음달말농로_담장기초내역_본관후면도로내역" xfId="18516" xr:uid="{00000000-0005-0000-0000-00004E290000}"/>
    <cellStyle name="_방동_산양2리지구_옥계하수도설치_음달말농로_대기수량" xfId="18517" xr:uid="{00000000-0005-0000-0000-00004F290000}"/>
    <cellStyle name="_방동_산양2리지구_옥계하수도설치_음달말농로_대기수량_구정리내역" xfId="18518" xr:uid="{00000000-0005-0000-0000-000050290000}"/>
    <cellStyle name="_방동_산양2리지구_옥계하수도설치_음달말농로_대기수량_본관후면도로내역" xfId="18519" xr:uid="{00000000-0005-0000-0000-000051290000}"/>
    <cellStyle name="_방동_산양2리지구_옥계하수도설치_총괄내역" xfId="18520" xr:uid="{00000000-0005-0000-0000-000052290000}"/>
    <cellStyle name="_방동_산양2리지구_음달말농로" xfId="18521" xr:uid="{00000000-0005-0000-0000-000053290000}"/>
    <cellStyle name="_방동_산양2리지구_음달말농로_농경지복구" xfId="18522" xr:uid="{00000000-0005-0000-0000-000054290000}"/>
    <cellStyle name="_방동_산양2리지구_음달말농로_농경지복구_구정리내역" xfId="18523" xr:uid="{00000000-0005-0000-0000-000055290000}"/>
    <cellStyle name="_방동_산양2리지구_음달말농로_농경지복구_본관후면도로내역" xfId="18524" xr:uid="{00000000-0005-0000-0000-000056290000}"/>
    <cellStyle name="_방동_산양2리지구_음달말농로_담장기초내역" xfId="18525" xr:uid="{00000000-0005-0000-0000-000057290000}"/>
    <cellStyle name="_방동_산양2리지구_음달말농로_담장기초내역_구정리내역" xfId="18526" xr:uid="{00000000-0005-0000-0000-000058290000}"/>
    <cellStyle name="_방동_산양2리지구_음달말농로_담장기초내역_본관후면도로내역" xfId="18527" xr:uid="{00000000-0005-0000-0000-000059290000}"/>
    <cellStyle name="_방동_산양2리지구_음달말농로_대기수량" xfId="18528" xr:uid="{00000000-0005-0000-0000-00005A290000}"/>
    <cellStyle name="_방동_산양2리지구_음달말농로_대기수량_구정리내역" xfId="18529" xr:uid="{00000000-0005-0000-0000-00005B290000}"/>
    <cellStyle name="_방동_산양2리지구_음달말농로_대기수량_본관후면도로내역" xfId="18530" xr:uid="{00000000-0005-0000-0000-00005C290000}"/>
    <cellStyle name="_방동_산양2리지구_장연추점암거설치수량" xfId="18531" xr:uid="{00000000-0005-0000-0000-00005D290000}"/>
    <cellStyle name="_방동_산양2리지구_집계표" xfId="18532" xr:uid="{00000000-0005-0000-0000-00005E290000}"/>
    <cellStyle name="_방동_산양2리지구_집계표_집계표" xfId="18533" xr:uid="{00000000-0005-0000-0000-00005F290000}"/>
    <cellStyle name="_방동_산양2리지구_철거수량" xfId="18534" xr:uid="{00000000-0005-0000-0000-000060290000}"/>
    <cellStyle name="_방동_산양2리지구_총괄내역" xfId="18535" xr:uid="{00000000-0005-0000-0000-000061290000}"/>
    <cellStyle name="_방동_산양2리지구_포장" xfId="18536" xr:uid="{00000000-0005-0000-0000-000062290000}"/>
    <cellStyle name="_방동_산양2리지구_포장_001.전기(현)230km600.00(우)~전기(현)230km748.90(우)" xfId="18537" xr:uid="{00000000-0005-0000-0000-000063290000}"/>
    <cellStyle name="_방동_산양2리지구_포장_001.전기(현)230km600.00(우)~전기(현)230km748.90(우)_sample" xfId="18538" xr:uid="{00000000-0005-0000-0000-000064290000}"/>
    <cellStyle name="_방동_산양2리지구_포장_001.전기(현)230km600.00(우)~전기(현)230km748.90(우)_장연추점암거설치수량" xfId="18539" xr:uid="{00000000-0005-0000-0000-000065290000}"/>
    <cellStyle name="_방동_산양2리지구_포장_001.전기(현)230km600.00(우)~전기(현)230km748.90(우)_철거수량" xfId="18540" xr:uid="{00000000-0005-0000-0000-000066290000}"/>
    <cellStyle name="_방동_산양2리지구_포장_sample" xfId="18541" xr:uid="{00000000-0005-0000-0000-000067290000}"/>
    <cellStyle name="_방동_산양2리지구_포장_라멘교 토공" xfId="18542" xr:uid="{00000000-0005-0000-0000-000068290000}"/>
    <cellStyle name="_방동_산양2리지구_포장_수량" xfId="18543" xr:uid="{00000000-0005-0000-0000-000069290000}"/>
    <cellStyle name="_방동_산양2리지구_포장_수량_001.전기(현)230km600.00(우)~전기(현)230km748.90(우)" xfId="18544" xr:uid="{00000000-0005-0000-0000-00006A290000}"/>
    <cellStyle name="_방동_산양2리지구_포장_수량_001.전기(현)230km600.00(우)~전기(현)230km748.90(우)_sample" xfId="18545" xr:uid="{00000000-0005-0000-0000-00006B290000}"/>
    <cellStyle name="_방동_산양2리지구_포장_수량_001.전기(현)230km600.00(우)~전기(현)230km748.90(우)_장연추점암거설치수량" xfId="18546" xr:uid="{00000000-0005-0000-0000-00006C290000}"/>
    <cellStyle name="_방동_산양2리지구_포장_수량_001.전기(현)230km600.00(우)~전기(현)230km748.90(우)_철거수량" xfId="18547" xr:uid="{00000000-0005-0000-0000-00006D290000}"/>
    <cellStyle name="_방동_산양2리지구_포장_수량_sample" xfId="18548" xr:uid="{00000000-0005-0000-0000-00006E290000}"/>
    <cellStyle name="_방동_산양2리지구_포장_수량_장연추점암거설치수량" xfId="18549" xr:uid="{00000000-0005-0000-0000-00006F290000}"/>
    <cellStyle name="_방동_산양2리지구_포장_수량_철거수량" xfId="18550" xr:uid="{00000000-0005-0000-0000-000070290000}"/>
    <cellStyle name="_방동_산양2리지구_포장_장연추점암거설치수량" xfId="18551" xr:uid="{00000000-0005-0000-0000-000071290000}"/>
    <cellStyle name="_방동_산양2리지구_포장_철거수량" xfId="18552" xr:uid="{00000000-0005-0000-0000-000072290000}"/>
    <cellStyle name="_방동_산양리지구" xfId="18553" xr:uid="{00000000-0005-0000-0000-000073290000}"/>
    <cellStyle name="_방동_산양리지구_001.전기(현)230km600.00(우)~전기(현)230km748.90(우)" xfId="18554" xr:uid="{00000000-0005-0000-0000-000074290000}"/>
    <cellStyle name="_방동_산양리지구_001.전기(현)230km600.00(우)~전기(현)230km748.90(우)_sample" xfId="18555" xr:uid="{00000000-0005-0000-0000-000075290000}"/>
    <cellStyle name="_방동_산양리지구_001.전기(현)230km600.00(우)~전기(현)230km748.90(우)_장연추점암거설치수량" xfId="18556" xr:uid="{00000000-0005-0000-0000-000076290000}"/>
    <cellStyle name="_방동_산양리지구_001.전기(현)230km600.00(우)~전기(현)230km748.90(우)_철거수량" xfId="18557" xr:uid="{00000000-0005-0000-0000-000077290000}"/>
    <cellStyle name="_방동_산양리지구_Book2" xfId="18558" xr:uid="{00000000-0005-0000-0000-000078290000}"/>
    <cellStyle name="_방동_산양리지구_Book2_집계표" xfId="18559" xr:uid="{00000000-0005-0000-0000-000079290000}"/>
    <cellStyle name="_방동_산양리지구_re수량산출1111_2차 수량산출 1 " xfId="18560" xr:uid="{00000000-0005-0000-0000-00007A290000}"/>
    <cellStyle name="_방동_산양리지구_sample" xfId="18561" xr:uid="{00000000-0005-0000-0000-00007B290000}"/>
    <cellStyle name="_방동_산양리지구_경방말2수량" xfId="18562" xr:uid="{00000000-0005-0000-0000-00007C290000}"/>
    <cellStyle name="_방동_산양리지구_경방말2수량_농경지복구" xfId="18563" xr:uid="{00000000-0005-0000-0000-00007D290000}"/>
    <cellStyle name="_방동_산양리지구_경방말2수량_농경지복구_구정리내역" xfId="18564" xr:uid="{00000000-0005-0000-0000-00007E290000}"/>
    <cellStyle name="_방동_산양리지구_경방말2수량_농경지복구_본관후면도로내역" xfId="18565" xr:uid="{00000000-0005-0000-0000-00007F290000}"/>
    <cellStyle name="_방동_산양리지구_경방말2수량_담장기초내역" xfId="18566" xr:uid="{00000000-0005-0000-0000-000080290000}"/>
    <cellStyle name="_방동_산양리지구_경방말2수량_담장기초내역_구정리내역" xfId="18567" xr:uid="{00000000-0005-0000-0000-000081290000}"/>
    <cellStyle name="_방동_산양리지구_경방말2수량_담장기초내역_본관후면도로내역" xfId="18568" xr:uid="{00000000-0005-0000-0000-000082290000}"/>
    <cellStyle name="_방동_산양리지구_경방말2수량_대기수량" xfId="18569" xr:uid="{00000000-0005-0000-0000-000083290000}"/>
    <cellStyle name="_방동_산양리지구_경방말2수량_대기수량_구정리내역" xfId="18570" xr:uid="{00000000-0005-0000-0000-000084290000}"/>
    <cellStyle name="_방동_산양리지구_경방말2수량_대기수량_본관후면도로내역" xfId="18571" xr:uid="{00000000-0005-0000-0000-000085290000}"/>
    <cellStyle name="_방동_산양리지구_구정리내역" xfId="18572" xr:uid="{00000000-0005-0000-0000-000086290000}"/>
    <cellStyle name="_방동_산양리지구_남양1리내역" xfId="18573" xr:uid="{00000000-0005-0000-0000-000087290000}"/>
    <cellStyle name="_방동_산양리지구_남양1리내역_구정리내역" xfId="18574" xr:uid="{00000000-0005-0000-0000-000088290000}"/>
    <cellStyle name="_방동_산양리지구_남양1리내역_본관후면도로내역" xfId="18575" xr:uid="{00000000-0005-0000-0000-000089290000}"/>
    <cellStyle name="_방동_산양리지구_내역서-최종0223_re수량산출1111_2차 수량산출 1 " xfId="18576" xr:uid="{00000000-0005-0000-0000-00008A290000}"/>
    <cellStyle name="_방동_산양리지구_농경지복구" xfId="18577" xr:uid="{00000000-0005-0000-0000-00008B290000}"/>
    <cellStyle name="_방동_산양리지구_농경지복구_구정리내역" xfId="18578" xr:uid="{00000000-0005-0000-0000-00008C290000}"/>
    <cellStyle name="_방동_산양리지구_농경지복구_본관후면도로내역" xfId="18579" xr:uid="{00000000-0005-0000-0000-00008D290000}"/>
    <cellStyle name="_방동_산양리지구_담장기초내역" xfId="18580" xr:uid="{00000000-0005-0000-0000-00008E290000}"/>
    <cellStyle name="_방동_산양리지구_담장기초내역_구정리내역" xfId="18581" xr:uid="{00000000-0005-0000-0000-00008F290000}"/>
    <cellStyle name="_방동_산양리지구_담장기초내역_본관후면도로내역" xfId="18582" xr:uid="{00000000-0005-0000-0000-000090290000}"/>
    <cellStyle name="_방동_산양리지구_대기수량" xfId="18583" xr:uid="{00000000-0005-0000-0000-000091290000}"/>
    <cellStyle name="_방동_산양리지구_대기수량_구정리내역" xfId="18584" xr:uid="{00000000-0005-0000-0000-000092290000}"/>
    <cellStyle name="_방동_산양리지구_대기수량_본관후면도로내역" xfId="18585" xr:uid="{00000000-0005-0000-0000-000093290000}"/>
    <cellStyle name="_방동_산양리지구_도직리수량" xfId="18586" xr:uid="{00000000-0005-0000-0000-000094290000}"/>
    <cellStyle name="_방동_산양리지구_라멘교 토공" xfId="18587" xr:uid="{00000000-0005-0000-0000-000095290000}"/>
    <cellStyle name="_방동_산양리지구_백옥1리(최종)" xfId="18588" xr:uid="{00000000-0005-0000-0000-000096290000}"/>
    <cellStyle name="_방동_산양리지구_본관후면도로내역" xfId="18589" xr:uid="{00000000-0005-0000-0000-000097290000}"/>
    <cellStyle name="_방동_산양리지구_수량" xfId="18590" xr:uid="{00000000-0005-0000-0000-000098290000}"/>
    <cellStyle name="_방동_산양리지구_수량_001.전기(현)230km600.00(우)~전기(현)230km748.90(우)" xfId="18591" xr:uid="{00000000-0005-0000-0000-000099290000}"/>
    <cellStyle name="_방동_산양리지구_수량_001.전기(현)230km600.00(우)~전기(현)230km748.90(우)_sample" xfId="18592" xr:uid="{00000000-0005-0000-0000-00009A290000}"/>
    <cellStyle name="_방동_산양리지구_수량_001.전기(현)230km600.00(우)~전기(현)230km748.90(우)_장연추점암거설치수량" xfId="18593" xr:uid="{00000000-0005-0000-0000-00009B290000}"/>
    <cellStyle name="_방동_산양리지구_수량_001.전기(현)230km600.00(우)~전기(현)230km748.90(우)_철거수량" xfId="18594" xr:uid="{00000000-0005-0000-0000-00009C290000}"/>
    <cellStyle name="_방동_산양리지구_수량_sample" xfId="18595" xr:uid="{00000000-0005-0000-0000-00009D290000}"/>
    <cellStyle name="_방동_산양리지구_수량_장연추점암거설치수량" xfId="18596" xr:uid="{00000000-0005-0000-0000-00009E290000}"/>
    <cellStyle name="_방동_산양리지구_수량_철거수량" xfId="18597" xr:uid="{00000000-0005-0000-0000-00009F290000}"/>
    <cellStyle name="_방동_산양리지구_수량산출" xfId="18598" xr:uid="{00000000-0005-0000-0000-0000A0290000}"/>
    <cellStyle name="_방동_산양리지구_수량산출(1공구)" xfId="18599" xr:uid="{00000000-0005-0000-0000-0000A1290000}"/>
    <cellStyle name="_방동_산양리지구_수량산출(1공구)_농경지복구" xfId="18600" xr:uid="{00000000-0005-0000-0000-0000A2290000}"/>
    <cellStyle name="_방동_산양리지구_수량산출(1공구)_농경지복구_구정리내역" xfId="18601" xr:uid="{00000000-0005-0000-0000-0000A3290000}"/>
    <cellStyle name="_방동_산양리지구_수량산출(1공구)_농경지복구_본관후면도로내역" xfId="18602" xr:uid="{00000000-0005-0000-0000-0000A4290000}"/>
    <cellStyle name="_방동_산양리지구_수량산출(1공구)_담장기초내역" xfId="18603" xr:uid="{00000000-0005-0000-0000-0000A5290000}"/>
    <cellStyle name="_방동_산양리지구_수량산출(1공구)_담장기초내역_구정리내역" xfId="18604" xr:uid="{00000000-0005-0000-0000-0000A6290000}"/>
    <cellStyle name="_방동_산양리지구_수량산출(1공구)_담장기초내역_본관후면도로내역" xfId="18605" xr:uid="{00000000-0005-0000-0000-0000A7290000}"/>
    <cellStyle name="_방동_산양리지구_수량산출(1공구)_대기수량" xfId="18606" xr:uid="{00000000-0005-0000-0000-0000A8290000}"/>
    <cellStyle name="_방동_산양리지구_수량산출(1공구)_대기수량_구정리내역" xfId="18607" xr:uid="{00000000-0005-0000-0000-0000A9290000}"/>
    <cellStyle name="_방동_산양리지구_수량산출(1공구)_대기수량_본관후면도로내역" xfId="18608" xr:uid="{00000000-0005-0000-0000-0000AA290000}"/>
    <cellStyle name="_방동_산양리지구_수량산출(2공구)" xfId="18609" xr:uid="{00000000-0005-0000-0000-0000AB290000}"/>
    <cellStyle name="_방동_산양리지구_수량산출(2공구)_1" xfId="18610" xr:uid="{00000000-0005-0000-0000-0000AC290000}"/>
    <cellStyle name="_방동_산양리지구_수량산출(2공구)_1_구정리내역" xfId="18611" xr:uid="{00000000-0005-0000-0000-0000AD290000}"/>
    <cellStyle name="_방동_산양리지구_수량산출(2공구)_1_본관후면도로내역" xfId="18612" xr:uid="{00000000-0005-0000-0000-0000AE290000}"/>
    <cellStyle name="_방동_산양리지구_수량산출(2공구)_농경지복구" xfId="18613" xr:uid="{00000000-0005-0000-0000-0000AF290000}"/>
    <cellStyle name="_방동_산양리지구_수량산출(2공구)_농경지복구_구정리내역" xfId="18614" xr:uid="{00000000-0005-0000-0000-0000B0290000}"/>
    <cellStyle name="_방동_산양리지구_수량산출(2공구)_농경지복구_본관후면도로내역" xfId="18615" xr:uid="{00000000-0005-0000-0000-0000B1290000}"/>
    <cellStyle name="_방동_산양리지구_수량산출(2공구)_담장기초내역" xfId="18616" xr:uid="{00000000-0005-0000-0000-0000B2290000}"/>
    <cellStyle name="_방동_산양리지구_수량산출(2공구)_담장기초내역_구정리내역" xfId="18617" xr:uid="{00000000-0005-0000-0000-0000B3290000}"/>
    <cellStyle name="_방동_산양리지구_수량산출(2공구)_담장기초내역_본관후면도로내역" xfId="18618" xr:uid="{00000000-0005-0000-0000-0000B4290000}"/>
    <cellStyle name="_방동_산양리지구_수량산출(2공구)_대기수량" xfId="18619" xr:uid="{00000000-0005-0000-0000-0000B5290000}"/>
    <cellStyle name="_방동_산양리지구_수량산출(2공구)_대기수량_구정리내역" xfId="18620" xr:uid="{00000000-0005-0000-0000-0000B6290000}"/>
    <cellStyle name="_방동_산양리지구_수량산출(2공구)_대기수량_본관후면도로내역" xfId="18621" xr:uid="{00000000-0005-0000-0000-0000B7290000}"/>
    <cellStyle name="_방동_산양리지구_수량산출_농경지복구" xfId="18622" xr:uid="{00000000-0005-0000-0000-0000B8290000}"/>
    <cellStyle name="_방동_산양리지구_수량산출_농경지복구_구정리내역" xfId="18623" xr:uid="{00000000-0005-0000-0000-0000B9290000}"/>
    <cellStyle name="_방동_산양리지구_수량산출_농경지복구_본관후면도로내역" xfId="18624" xr:uid="{00000000-0005-0000-0000-0000BA290000}"/>
    <cellStyle name="_방동_산양리지구_수량산출_담장기초내역" xfId="18625" xr:uid="{00000000-0005-0000-0000-0000BB290000}"/>
    <cellStyle name="_방동_산양리지구_수량산출_담장기초내역_구정리내역" xfId="18626" xr:uid="{00000000-0005-0000-0000-0000BC290000}"/>
    <cellStyle name="_방동_산양리지구_수량산출_담장기초내역_본관후면도로내역" xfId="18627" xr:uid="{00000000-0005-0000-0000-0000BD290000}"/>
    <cellStyle name="_방동_산양리지구_수량산출_대기수량" xfId="18628" xr:uid="{00000000-0005-0000-0000-0000BE290000}"/>
    <cellStyle name="_방동_산양리지구_수량산출_대기수량_구정리내역" xfId="18629" xr:uid="{00000000-0005-0000-0000-0000BF290000}"/>
    <cellStyle name="_방동_산양리지구_수량산출_대기수량_본관후면도로내역" xfId="18630" xr:uid="{00000000-0005-0000-0000-0000C0290000}"/>
    <cellStyle name="_방동_산양리지구_옥계하수도설치" xfId="18631" xr:uid="{00000000-0005-0000-0000-0000C1290000}"/>
    <cellStyle name="_방동_산양리지구_옥계하수도설치_경방말2수량" xfId="18632" xr:uid="{00000000-0005-0000-0000-0000C2290000}"/>
    <cellStyle name="_방동_산양리지구_옥계하수도설치_경방말2수량_농경지복구" xfId="18633" xr:uid="{00000000-0005-0000-0000-0000C3290000}"/>
    <cellStyle name="_방동_산양리지구_옥계하수도설치_경방말2수량_농경지복구_구정리내역" xfId="18634" xr:uid="{00000000-0005-0000-0000-0000C4290000}"/>
    <cellStyle name="_방동_산양리지구_옥계하수도설치_경방말2수량_농경지복구_본관후면도로내역" xfId="18635" xr:uid="{00000000-0005-0000-0000-0000C5290000}"/>
    <cellStyle name="_방동_산양리지구_옥계하수도설치_경방말2수량_담장기초내역" xfId="18636" xr:uid="{00000000-0005-0000-0000-0000C6290000}"/>
    <cellStyle name="_방동_산양리지구_옥계하수도설치_경방말2수량_담장기초내역_구정리내역" xfId="18637" xr:uid="{00000000-0005-0000-0000-0000C7290000}"/>
    <cellStyle name="_방동_산양리지구_옥계하수도설치_경방말2수량_담장기초내역_본관후면도로내역" xfId="18638" xr:uid="{00000000-0005-0000-0000-0000C8290000}"/>
    <cellStyle name="_방동_산양리지구_옥계하수도설치_경방말2수량_대기수량" xfId="18639" xr:uid="{00000000-0005-0000-0000-0000C9290000}"/>
    <cellStyle name="_방동_산양리지구_옥계하수도설치_경방말2수량_대기수량_구정리내역" xfId="18640" xr:uid="{00000000-0005-0000-0000-0000CA290000}"/>
    <cellStyle name="_방동_산양리지구_옥계하수도설치_경방말2수량_대기수량_본관후면도로내역" xfId="18641" xr:uid="{00000000-0005-0000-0000-0000CB290000}"/>
    <cellStyle name="_방동_산양리지구_옥계하수도설치_구정리내역" xfId="18642" xr:uid="{00000000-0005-0000-0000-0000CC290000}"/>
    <cellStyle name="_방동_산양리지구_옥계하수도설치_남양1리내역" xfId="18643" xr:uid="{00000000-0005-0000-0000-0000CD290000}"/>
    <cellStyle name="_방동_산양리지구_옥계하수도설치_남양1리내역_구정리내역" xfId="18644" xr:uid="{00000000-0005-0000-0000-0000CE290000}"/>
    <cellStyle name="_방동_산양리지구_옥계하수도설치_남양1리내역_본관후면도로내역" xfId="18645" xr:uid="{00000000-0005-0000-0000-0000CF290000}"/>
    <cellStyle name="_방동_산양리지구_옥계하수도설치_농경지복구" xfId="18646" xr:uid="{00000000-0005-0000-0000-0000D0290000}"/>
    <cellStyle name="_방동_산양리지구_옥계하수도설치_농경지복구_구정리내역" xfId="18647" xr:uid="{00000000-0005-0000-0000-0000D1290000}"/>
    <cellStyle name="_방동_산양리지구_옥계하수도설치_농경지복구_본관후면도로내역" xfId="18648" xr:uid="{00000000-0005-0000-0000-0000D2290000}"/>
    <cellStyle name="_방동_산양리지구_옥계하수도설치_담장기초내역" xfId="18649" xr:uid="{00000000-0005-0000-0000-0000D3290000}"/>
    <cellStyle name="_방동_산양리지구_옥계하수도설치_담장기초내역_구정리내역" xfId="18650" xr:uid="{00000000-0005-0000-0000-0000D4290000}"/>
    <cellStyle name="_방동_산양리지구_옥계하수도설치_담장기초내역_본관후면도로내역" xfId="18651" xr:uid="{00000000-0005-0000-0000-0000D5290000}"/>
    <cellStyle name="_방동_산양리지구_옥계하수도설치_대기수량" xfId="18652" xr:uid="{00000000-0005-0000-0000-0000D6290000}"/>
    <cellStyle name="_방동_산양리지구_옥계하수도설치_대기수량_구정리내역" xfId="18653" xr:uid="{00000000-0005-0000-0000-0000D7290000}"/>
    <cellStyle name="_방동_산양리지구_옥계하수도설치_대기수량_본관후면도로내역" xfId="18654" xr:uid="{00000000-0005-0000-0000-0000D8290000}"/>
    <cellStyle name="_방동_산양리지구_옥계하수도설치_도직리수량" xfId="18655" xr:uid="{00000000-0005-0000-0000-0000D9290000}"/>
    <cellStyle name="_방동_산양리지구_옥계하수도설치_백옥1리(최종)" xfId="18656" xr:uid="{00000000-0005-0000-0000-0000DA290000}"/>
    <cellStyle name="_방동_산양리지구_옥계하수도설치_본관후면도로내역" xfId="18657" xr:uid="{00000000-0005-0000-0000-0000DB290000}"/>
    <cellStyle name="_방동_산양리지구_옥계하수도설치_수량산출" xfId="18658" xr:uid="{00000000-0005-0000-0000-0000DC290000}"/>
    <cellStyle name="_방동_산양리지구_옥계하수도설치_수량산출(1공구)" xfId="18659" xr:uid="{00000000-0005-0000-0000-0000DD290000}"/>
    <cellStyle name="_방동_산양리지구_옥계하수도설치_수량산출(1공구)_농경지복구" xfId="18660" xr:uid="{00000000-0005-0000-0000-0000DE290000}"/>
    <cellStyle name="_방동_산양리지구_옥계하수도설치_수량산출(1공구)_농경지복구_구정리내역" xfId="18661" xr:uid="{00000000-0005-0000-0000-0000DF290000}"/>
    <cellStyle name="_방동_산양리지구_옥계하수도설치_수량산출(1공구)_농경지복구_본관후면도로내역" xfId="18662" xr:uid="{00000000-0005-0000-0000-0000E0290000}"/>
    <cellStyle name="_방동_산양리지구_옥계하수도설치_수량산출(1공구)_담장기초내역" xfId="18663" xr:uid="{00000000-0005-0000-0000-0000E1290000}"/>
    <cellStyle name="_방동_산양리지구_옥계하수도설치_수량산출(1공구)_담장기초내역_구정리내역" xfId="18664" xr:uid="{00000000-0005-0000-0000-0000E2290000}"/>
    <cellStyle name="_방동_산양리지구_옥계하수도설치_수량산출(1공구)_담장기초내역_본관후면도로내역" xfId="18665" xr:uid="{00000000-0005-0000-0000-0000E3290000}"/>
    <cellStyle name="_방동_산양리지구_옥계하수도설치_수량산출(1공구)_대기수량" xfId="18666" xr:uid="{00000000-0005-0000-0000-0000E4290000}"/>
    <cellStyle name="_방동_산양리지구_옥계하수도설치_수량산출(1공구)_대기수량_구정리내역" xfId="18667" xr:uid="{00000000-0005-0000-0000-0000E5290000}"/>
    <cellStyle name="_방동_산양리지구_옥계하수도설치_수량산출(1공구)_대기수량_본관후면도로내역" xfId="18668" xr:uid="{00000000-0005-0000-0000-0000E6290000}"/>
    <cellStyle name="_방동_산양리지구_옥계하수도설치_수량산출(2공구)" xfId="18669" xr:uid="{00000000-0005-0000-0000-0000E7290000}"/>
    <cellStyle name="_방동_산양리지구_옥계하수도설치_수량산출(2공구)_1" xfId="18670" xr:uid="{00000000-0005-0000-0000-0000E8290000}"/>
    <cellStyle name="_방동_산양리지구_옥계하수도설치_수량산출(2공구)_1_구정리내역" xfId="18671" xr:uid="{00000000-0005-0000-0000-0000E9290000}"/>
    <cellStyle name="_방동_산양리지구_옥계하수도설치_수량산출(2공구)_1_본관후면도로내역" xfId="18672" xr:uid="{00000000-0005-0000-0000-0000EA290000}"/>
    <cellStyle name="_방동_산양리지구_옥계하수도설치_수량산출(2공구)_농경지복구" xfId="18673" xr:uid="{00000000-0005-0000-0000-0000EB290000}"/>
    <cellStyle name="_방동_산양리지구_옥계하수도설치_수량산출(2공구)_농경지복구_구정리내역" xfId="18674" xr:uid="{00000000-0005-0000-0000-0000EC290000}"/>
    <cellStyle name="_방동_산양리지구_옥계하수도설치_수량산출(2공구)_농경지복구_본관후면도로내역" xfId="18675" xr:uid="{00000000-0005-0000-0000-0000ED290000}"/>
    <cellStyle name="_방동_산양리지구_옥계하수도설치_수량산출(2공구)_담장기초내역" xfId="18676" xr:uid="{00000000-0005-0000-0000-0000EE290000}"/>
    <cellStyle name="_방동_산양리지구_옥계하수도설치_수량산출(2공구)_담장기초내역_구정리내역" xfId="18677" xr:uid="{00000000-0005-0000-0000-0000EF290000}"/>
    <cellStyle name="_방동_산양리지구_옥계하수도설치_수량산출(2공구)_담장기초내역_본관후면도로내역" xfId="18678" xr:uid="{00000000-0005-0000-0000-0000F0290000}"/>
    <cellStyle name="_방동_산양리지구_옥계하수도설치_수량산출(2공구)_대기수량" xfId="18679" xr:uid="{00000000-0005-0000-0000-0000F1290000}"/>
    <cellStyle name="_방동_산양리지구_옥계하수도설치_수량산출(2공구)_대기수량_구정리내역" xfId="18680" xr:uid="{00000000-0005-0000-0000-0000F2290000}"/>
    <cellStyle name="_방동_산양리지구_옥계하수도설치_수량산출(2공구)_대기수량_본관후면도로내역" xfId="18681" xr:uid="{00000000-0005-0000-0000-0000F3290000}"/>
    <cellStyle name="_방동_산양리지구_옥계하수도설치_수량산출_농경지복구" xfId="18682" xr:uid="{00000000-0005-0000-0000-0000F4290000}"/>
    <cellStyle name="_방동_산양리지구_옥계하수도설치_수량산출_농경지복구_구정리내역" xfId="18683" xr:uid="{00000000-0005-0000-0000-0000F5290000}"/>
    <cellStyle name="_방동_산양리지구_옥계하수도설치_수량산출_농경지복구_본관후면도로내역" xfId="18684" xr:uid="{00000000-0005-0000-0000-0000F6290000}"/>
    <cellStyle name="_방동_산양리지구_옥계하수도설치_수량산출_담장기초내역" xfId="18685" xr:uid="{00000000-0005-0000-0000-0000F7290000}"/>
    <cellStyle name="_방동_산양리지구_옥계하수도설치_수량산출_담장기초내역_구정리내역" xfId="18686" xr:uid="{00000000-0005-0000-0000-0000F8290000}"/>
    <cellStyle name="_방동_산양리지구_옥계하수도설치_수량산출_담장기초내역_본관후면도로내역" xfId="18687" xr:uid="{00000000-0005-0000-0000-0000F9290000}"/>
    <cellStyle name="_방동_산양리지구_옥계하수도설치_수량산출_대기수량" xfId="18688" xr:uid="{00000000-0005-0000-0000-0000FA290000}"/>
    <cellStyle name="_방동_산양리지구_옥계하수도설치_수량산출_대기수량_구정리내역" xfId="18689" xr:uid="{00000000-0005-0000-0000-0000FB290000}"/>
    <cellStyle name="_방동_산양리지구_옥계하수도설치_수량산출_대기수량_본관후면도로내역" xfId="18690" xr:uid="{00000000-0005-0000-0000-0000FC290000}"/>
    <cellStyle name="_방동_산양리지구_옥계하수도설치_음달말농로" xfId="18691" xr:uid="{00000000-0005-0000-0000-0000FD290000}"/>
    <cellStyle name="_방동_산양리지구_옥계하수도설치_음달말농로_농경지복구" xfId="18692" xr:uid="{00000000-0005-0000-0000-0000FE290000}"/>
    <cellStyle name="_방동_산양리지구_옥계하수도설치_음달말농로_농경지복구_구정리내역" xfId="18693" xr:uid="{00000000-0005-0000-0000-0000FF290000}"/>
    <cellStyle name="_방동_산양리지구_옥계하수도설치_음달말농로_농경지복구_본관후면도로내역" xfId="18694" xr:uid="{00000000-0005-0000-0000-0000002A0000}"/>
    <cellStyle name="_방동_산양리지구_옥계하수도설치_음달말농로_담장기초내역" xfId="18695" xr:uid="{00000000-0005-0000-0000-0000012A0000}"/>
    <cellStyle name="_방동_산양리지구_옥계하수도설치_음달말농로_담장기초내역_구정리내역" xfId="18696" xr:uid="{00000000-0005-0000-0000-0000022A0000}"/>
    <cellStyle name="_방동_산양리지구_옥계하수도설치_음달말농로_담장기초내역_본관후면도로내역" xfId="18697" xr:uid="{00000000-0005-0000-0000-0000032A0000}"/>
    <cellStyle name="_방동_산양리지구_옥계하수도설치_음달말농로_대기수량" xfId="18698" xr:uid="{00000000-0005-0000-0000-0000042A0000}"/>
    <cellStyle name="_방동_산양리지구_옥계하수도설치_음달말농로_대기수량_구정리내역" xfId="18699" xr:uid="{00000000-0005-0000-0000-0000052A0000}"/>
    <cellStyle name="_방동_산양리지구_옥계하수도설치_음달말농로_대기수량_본관후면도로내역" xfId="18700" xr:uid="{00000000-0005-0000-0000-0000062A0000}"/>
    <cellStyle name="_방동_산양리지구_옥계하수도설치_총괄내역" xfId="18701" xr:uid="{00000000-0005-0000-0000-0000072A0000}"/>
    <cellStyle name="_방동_산양리지구_율동자연공원내 화장실 보수 및 도색공사_re수량산출1111_2차 수량산출 1 " xfId="18702" xr:uid="{00000000-0005-0000-0000-0000082A0000}"/>
    <cellStyle name="_방동_산양리지구_율동자연공원내 화장실 보수 및 도색공사_내역서-최종0223_re수량산출1111_2차 수량산출 1 " xfId="18703" xr:uid="{00000000-0005-0000-0000-0000092A0000}"/>
    <cellStyle name="_방동_산양리지구_율동자연공원내 휴게편의점 도색작업-할증-천정면적추가_re수량산출1111_2차 수량산출 1 " xfId="18704" xr:uid="{00000000-0005-0000-0000-00000A2A0000}"/>
    <cellStyle name="_방동_산양리지구_율동자연공원내 휴게편의점 도색작업-할증-천정면적추가_내역서-최종0223_re수량산출1111_2차 수량산출 1 " xfId="18705" xr:uid="{00000000-0005-0000-0000-00000B2A0000}"/>
    <cellStyle name="_방동_산양리지구_음달말농로" xfId="18706" xr:uid="{00000000-0005-0000-0000-00000C2A0000}"/>
    <cellStyle name="_방동_산양리지구_음달말농로_농경지복구" xfId="18707" xr:uid="{00000000-0005-0000-0000-00000D2A0000}"/>
    <cellStyle name="_방동_산양리지구_음달말농로_농경지복구_구정리내역" xfId="18708" xr:uid="{00000000-0005-0000-0000-00000E2A0000}"/>
    <cellStyle name="_방동_산양리지구_음달말농로_농경지복구_본관후면도로내역" xfId="18709" xr:uid="{00000000-0005-0000-0000-00000F2A0000}"/>
    <cellStyle name="_방동_산양리지구_음달말농로_담장기초내역" xfId="18710" xr:uid="{00000000-0005-0000-0000-0000102A0000}"/>
    <cellStyle name="_방동_산양리지구_음달말농로_담장기초내역_구정리내역" xfId="18711" xr:uid="{00000000-0005-0000-0000-0000112A0000}"/>
    <cellStyle name="_방동_산양리지구_음달말농로_담장기초내역_본관후면도로내역" xfId="18712" xr:uid="{00000000-0005-0000-0000-0000122A0000}"/>
    <cellStyle name="_방동_산양리지구_음달말농로_대기수량" xfId="18713" xr:uid="{00000000-0005-0000-0000-0000132A0000}"/>
    <cellStyle name="_방동_산양리지구_음달말농로_대기수량_구정리내역" xfId="18714" xr:uid="{00000000-0005-0000-0000-0000142A0000}"/>
    <cellStyle name="_방동_산양리지구_음달말농로_대기수량_본관후면도로내역" xfId="18715" xr:uid="{00000000-0005-0000-0000-0000152A0000}"/>
    <cellStyle name="_방동_산양리지구_장연추점암거설치수량" xfId="18716" xr:uid="{00000000-0005-0000-0000-0000162A0000}"/>
    <cellStyle name="_방동_산양리지구_집계표" xfId="18717" xr:uid="{00000000-0005-0000-0000-0000172A0000}"/>
    <cellStyle name="_방동_산양리지구_집계표_집계표" xfId="18718" xr:uid="{00000000-0005-0000-0000-0000182A0000}"/>
    <cellStyle name="_방동_산양리지구_철거수량" xfId="18719" xr:uid="{00000000-0005-0000-0000-0000192A0000}"/>
    <cellStyle name="_방동_산양리지구_총괄내역" xfId="18720" xr:uid="{00000000-0005-0000-0000-00001A2A0000}"/>
    <cellStyle name="_방동_산양리지구_포장" xfId="18721" xr:uid="{00000000-0005-0000-0000-00001B2A0000}"/>
    <cellStyle name="_방동_산양리지구_포장_001.전기(현)230km600.00(우)~전기(현)230km748.90(우)" xfId="18722" xr:uid="{00000000-0005-0000-0000-00001C2A0000}"/>
    <cellStyle name="_방동_산양리지구_포장_001.전기(현)230km600.00(우)~전기(현)230km748.90(우)_sample" xfId="18723" xr:uid="{00000000-0005-0000-0000-00001D2A0000}"/>
    <cellStyle name="_방동_산양리지구_포장_001.전기(현)230km600.00(우)~전기(현)230km748.90(우)_장연추점암거설치수량" xfId="18724" xr:uid="{00000000-0005-0000-0000-00001E2A0000}"/>
    <cellStyle name="_방동_산양리지구_포장_001.전기(현)230km600.00(우)~전기(현)230km748.90(우)_철거수량" xfId="18725" xr:uid="{00000000-0005-0000-0000-00001F2A0000}"/>
    <cellStyle name="_방동_산양리지구_포장_sample" xfId="18726" xr:uid="{00000000-0005-0000-0000-0000202A0000}"/>
    <cellStyle name="_방동_산양리지구_포장_라멘교 토공" xfId="18727" xr:uid="{00000000-0005-0000-0000-0000212A0000}"/>
    <cellStyle name="_방동_산양리지구_포장_수량" xfId="18728" xr:uid="{00000000-0005-0000-0000-0000222A0000}"/>
    <cellStyle name="_방동_산양리지구_포장_수량_001.전기(현)230km600.00(우)~전기(현)230km748.90(우)" xfId="18729" xr:uid="{00000000-0005-0000-0000-0000232A0000}"/>
    <cellStyle name="_방동_산양리지구_포장_수량_001.전기(현)230km600.00(우)~전기(현)230km748.90(우)_sample" xfId="18730" xr:uid="{00000000-0005-0000-0000-0000242A0000}"/>
    <cellStyle name="_방동_산양리지구_포장_수량_001.전기(현)230km600.00(우)~전기(현)230km748.90(우)_장연추점암거설치수량" xfId="18731" xr:uid="{00000000-0005-0000-0000-0000252A0000}"/>
    <cellStyle name="_방동_산양리지구_포장_수량_001.전기(현)230km600.00(우)~전기(현)230km748.90(우)_철거수량" xfId="18732" xr:uid="{00000000-0005-0000-0000-0000262A0000}"/>
    <cellStyle name="_방동_산양리지구_포장_수량_sample" xfId="18733" xr:uid="{00000000-0005-0000-0000-0000272A0000}"/>
    <cellStyle name="_방동_산양리지구_포장_수량_장연추점암거설치수량" xfId="18734" xr:uid="{00000000-0005-0000-0000-0000282A0000}"/>
    <cellStyle name="_방동_산양리지구_포장_수량_철거수량" xfId="18735" xr:uid="{00000000-0005-0000-0000-0000292A0000}"/>
    <cellStyle name="_방동_산양리지구_포장_장연추점암거설치수량" xfId="18736" xr:uid="{00000000-0005-0000-0000-00002A2A0000}"/>
    <cellStyle name="_방동_산양리지구_포장_철거수량" xfId="18737" xr:uid="{00000000-0005-0000-0000-00002B2A0000}"/>
    <cellStyle name="_방동_서상2리" xfId="18738" xr:uid="{00000000-0005-0000-0000-00002C2A0000}"/>
    <cellStyle name="_방동_서상2리_001.전기(현)230km600.00(우)~전기(현)230km748.90(우)" xfId="18739" xr:uid="{00000000-0005-0000-0000-00002D2A0000}"/>
    <cellStyle name="_방동_서상2리_001.전기(현)230km600.00(우)~전기(현)230km748.90(우)_sample" xfId="18740" xr:uid="{00000000-0005-0000-0000-00002E2A0000}"/>
    <cellStyle name="_방동_서상2리_001.전기(현)230km600.00(우)~전기(현)230km748.90(우)_장연추점암거설치수량" xfId="18741" xr:uid="{00000000-0005-0000-0000-00002F2A0000}"/>
    <cellStyle name="_방동_서상2리_001.전기(현)230km600.00(우)~전기(현)230km748.90(우)_철거수량" xfId="18742" xr:uid="{00000000-0005-0000-0000-0000302A0000}"/>
    <cellStyle name="_방동_서상2리_Book2" xfId="18743" xr:uid="{00000000-0005-0000-0000-0000312A0000}"/>
    <cellStyle name="_방동_서상2리_Book2_집계표" xfId="18744" xr:uid="{00000000-0005-0000-0000-0000322A0000}"/>
    <cellStyle name="_방동_서상2리_re수량산출1111_2차 수량산출 1 " xfId="18745" xr:uid="{00000000-0005-0000-0000-0000332A0000}"/>
    <cellStyle name="_방동_서상2리_sample" xfId="18746" xr:uid="{00000000-0005-0000-0000-0000342A0000}"/>
    <cellStyle name="_방동_서상2리_경방말2수량" xfId="18747" xr:uid="{00000000-0005-0000-0000-0000352A0000}"/>
    <cellStyle name="_방동_서상2리_경방말2수량_농경지복구" xfId="18748" xr:uid="{00000000-0005-0000-0000-0000362A0000}"/>
    <cellStyle name="_방동_서상2리_경방말2수량_농경지복구_구정리내역" xfId="18749" xr:uid="{00000000-0005-0000-0000-0000372A0000}"/>
    <cellStyle name="_방동_서상2리_경방말2수량_농경지복구_본관후면도로내역" xfId="18750" xr:uid="{00000000-0005-0000-0000-0000382A0000}"/>
    <cellStyle name="_방동_서상2리_경방말2수량_담장기초내역" xfId="18751" xr:uid="{00000000-0005-0000-0000-0000392A0000}"/>
    <cellStyle name="_방동_서상2리_경방말2수량_담장기초내역_구정리내역" xfId="18752" xr:uid="{00000000-0005-0000-0000-00003A2A0000}"/>
    <cellStyle name="_방동_서상2리_경방말2수량_담장기초내역_본관후면도로내역" xfId="18753" xr:uid="{00000000-0005-0000-0000-00003B2A0000}"/>
    <cellStyle name="_방동_서상2리_경방말2수량_대기수량" xfId="18754" xr:uid="{00000000-0005-0000-0000-00003C2A0000}"/>
    <cellStyle name="_방동_서상2리_경방말2수량_대기수량_구정리내역" xfId="18755" xr:uid="{00000000-0005-0000-0000-00003D2A0000}"/>
    <cellStyle name="_방동_서상2리_경방말2수량_대기수량_본관후면도로내역" xfId="18756" xr:uid="{00000000-0005-0000-0000-00003E2A0000}"/>
    <cellStyle name="_방동_서상2리_구정리내역" xfId="18757" xr:uid="{00000000-0005-0000-0000-00003F2A0000}"/>
    <cellStyle name="_방동_서상2리_남양1리내역" xfId="18758" xr:uid="{00000000-0005-0000-0000-0000402A0000}"/>
    <cellStyle name="_방동_서상2리_남양1리내역_구정리내역" xfId="18759" xr:uid="{00000000-0005-0000-0000-0000412A0000}"/>
    <cellStyle name="_방동_서상2리_남양1리내역_본관후면도로내역" xfId="18760" xr:uid="{00000000-0005-0000-0000-0000422A0000}"/>
    <cellStyle name="_방동_서상2리_내역서-최종0223_re수량산출1111_2차 수량산출 1 " xfId="18761" xr:uid="{00000000-0005-0000-0000-0000432A0000}"/>
    <cellStyle name="_방동_서상2리_농경지복구" xfId="18762" xr:uid="{00000000-0005-0000-0000-0000442A0000}"/>
    <cellStyle name="_방동_서상2리_농경지복구_구정리내역" xfId="18763" xr:uid="{00000000-0005-0000-0000-0000452A0000}"/>
    <cellStyle name="_방동_서상2리_농경지복구_본관후면도로내역" xfId="18764" xr:uid="{00000000-0005-0000-0000-0000462A0000}"/>
    <cellStyle name="_방동_서상2리_담장기초내역" xfId="18765" xr:uid="{00000000-0005-0000-0000-0000472A0000}"/>
    <cellStyle name="_방동_서상2리_담장기초내역_구정리내역" xfId="18766" xr:uid="{00000000-0005-0000-0000-0000482A0000}"/>
    <cellStyle name="_방동_서상2리_담장기초내역_본관후면도로내역" xfId="18767" xr:uid="{00000000-0005-0000-0000-0000492A0000}"/>
    <cellStyle name="_방동_서상2리_대기수량" xfId="18768" xr:uid="{00000000-0005-0000-0000-00004A2A0000}"/>
    <cellStyle name="_방동_서상2리_대기수량_구정리내역" xfId="18769" xr:uid="{00000000-0005-0000-0000-00004B2A0000}"/>
    <cellStyle name="_방동_서상2리_대기수량_본관후면도로내역" xfId="18770" xr:uid="{00000000-0005-0000-0000-00004C2A0000}"/>
    <cellStyle name="_방동_서상2리_도직리수량" xfId="18771" xr:uid="{00000000-0005-0000-0000-00004D2A0000}"/>
    <cellStyle name="_방동_서상2리_라멘교 토공" xfId="18772" xr:uid="{00000000-0005-0000-0000-00004E2A0000}"/>
    <cellStyle name="_방동_서상2리_백옥1리(최종)" xfId="18773" xr:uid="{00000000-0005-0000-0000-00004F2A0000}"/>
    <cellStyle name="_방동_서상2리_본관후면도로내역" xfId="18774" xr:uid="{00000000-0005-0000-0000-0000502A0000}"/>
    <cellStyle name="_방동_서상2리_수량" xfId="18775" xr:uid="{00000000-0005-0000-0000-0000512A0000}"/>
    <cellStyle name="_방동_서상2리_수량_001.전기(현)230km600.00(우)~전기(현)230km748.90(우)" xfId="18776" xr:uid="{00000000-0005-0000-0000-0000522A0000}"/>
    <cellStyle name="_방동_서상2리_수량_001.전기(현)230km600.00(우)~전기(현)230km748.90(우)_sample" xfId="18777" xr:uid="{00000000-0005-0000-0000-0000532A0000}"/>
    <cellStyle name="_방동_서상2리_수량_001.전기(현)230km600.00(우)~전기(현)230km748.90(우)_장연추점암거설치수량" xfId="18778" xr:uid="{00000000-0005-0000-0000-0000542A0000}"/>
    <cellStyle name="_방동_서상2리_수량_001.전기(현)230km600.00(우)~전기(현)230km748.90(우)_철거수량" xfId="18779" xr:uid="{00000000-0005-0000-0000-0000552A0000}"/>
    <cellStyle name="_방동_서상2리_수량_sample" xfId="18780" xr:uid="{00000000-0005-0000-0000-0000562A0000}"/>
    <cellStyle name="_방동_서상2리_수량_장연추점암거설치수량" xfId="18781" xr:uid="{00000000-0005-0000-0000-0000572A0000}"/>
    <cellStyle name="_방동_서상2리_수량_철거수량" xfId="18782" xr:uid="{00000000-0005-0000-0000-0000582A0000}"/>
    <cellStyle name="_방동_서상2리_수량산출" xfId="18783" xr:uid="{00000000-0005-0000-0000-0000592A0000}"/>
    <cellStyle name="_방동_서상2리_수량산출(1공구)" xfId="18784" xr:uid="{00000000-0005-0000-0000-00005A2A0000}"/>
    <cellStyle name="_방동_서상2리_수량산출(1공구)_농경지복구" xfId="18785" xr:uid="{00000000-0005-0000-0000-00005B2A0000}"/>
    <cellStyle name="_방동_서상2리_수량산출(1공구)_농경지복구_구정리내역" xfId="18786" xr:uid="{00000000-0005-0000-0000-00005C2A0000}"/>
    <cellStyle name="_방동_서상2리_수량산출(1공구)_농경지복구_본관후면도로내역" xfId="18787" xr:uid="{00000000-0005-0000-0000-00005D2A0000}"/>
    <cellStyle name="_방동_서상2리_수량산출(1공구)_담장기초내역" xfId="18788" xr:uid="{00000000-0005-0000-0000-00005E2A0000}"/>
    <cellStyle name="_방동_서상2리_수량산출(1공구)_담장기초내역_구정리내역" xfId="18789" xr:uid="{00000000-0005-0000-0000-00005F2A0000}"/>
    <cellStyle name="_방동_서상2리_수량산출(1공구)_담장기초내역_본관후면도로내역" xfId="18790" xr:uid="{00000000-0005-0000-0000-0000602A0000}"/>
    <cellStyle name="_방동_서상2리_수량산출(1공구)_대기수량" xfId="18791" xr:uid="{00000000-0005-0000-0000-0000612A0000}"/>
    <cellStyle name="_방동_서상2리_수량산출(1공구)_대기수량_구정리내역" xfId="18792" xr:uid="{00000000-0005-0000-0000-0000622A0000}"/>
    <cellStyle name="_방동_서상2리_수량산출(1공구)_대기수량_본관후면도로내역" xfId="18793" xr:uid="{00000000-0005-0000-0000-0000632A0000}"/>
    <cellStyle name="_방동_서상2리_수량산출(2공구)" xfId="18794" xr:uid="{00000000-0005-0000-0000-0000642A0000}"/>
    <cellStyle name="_방동_서상2리_수량산출(2공구)_1" xfId="18795" xr:uid="{00000000-0005-0000-0000-0000652A0000}"/>
    <cellStyle name="_방동_서상2리_수량산출(2공구)_1_구정리내역" xfId="18796" xr:uid="{00000000-0005-0000-0000-0000662A0000}"/>
    <cellStyle name="_방동_서상2리_수량산출(2공구)_1_본관후면도로내역" xfId="18797" xr:uid="{00000000-0005-0000-0000-0000672A0000}"/>
    <cellStyle name="_방동_서상2리_수량산출(2공구)_농경지복구" xfId="18798" xr:uid="{00000000-0005-0000-0000-0000682A0000}"/>
    <cellStyle name="_방동_서상2리_수량산출(2공구)_농경지복구_구정리내역" xfId="18799" xr:uid="{00000000-0005-0000-0000-0000692A0000}"/>
    <cellStyle name="_방동_서상2리_수량산출(2공구)_농경지복구_본관후면도로내역" xfId="18800" xr:uid="{00000000-0005-0000-0000-00006A2A0000}"/>
    <cellStyle name="_방동_서상2리_수량산출(2공구)_담장기초내역" xfId="18801" xr:uid="{00000000-0005-0000-0000-00006B2A0000}"/>
    <cellStyle name="_방동_서상2리_수량산출(2공구)_담장기초내역_구정리내역" xfId="18802" xr:uid="{00000000-0005-0000-0000-00006C2A0000}"/>
    <cellStyle name="_방동_서상2리_수량산출(2공구)_담장기초내역_본관후면도로내역" xfId="18803" xr:uid="{00000000-0005-0000-0000-00006D2A0000}"/>
    <cellStyle name="_방동_서상2리_수량산출(2공구)_대기수량" xfId="18804" xr:uid="{00000000-0005-0000-0000-00006E2A0000}"/>
    <cellStyle name="_방동_서상2리_수량산출(2공구)_대기수량_구정리내역" xfId="18805" xr:uid="{00000000-0005-0000-0000-00006F2A0000}"/>
    <cellStyle name="_방동_서상2리_수량산출(2공구)_대기수량_본관후면도로내역" xfId="18806" xr:uid="{00000000-0005-0000-0000-0000702A0000}"/>
    <cellStyle name="_방동_서상2리_수량산출_농경지복구" xfId="18807" xr:uid="{00000000-0005-0000-0000-0000712A0000}"/>
    <cellStyle name="_방동_서상2리_수량산출_농경지복구_구정리내역" xfId="18808" xr:uid="{00000000-0005-0000-0000-0000722A0000}"/>
    <cellStyle name="_방동_서상2리_수량산출_농경지복구_본관후면도로내역" xfId="18809" xr:uid="{00000000-0005-0000-0000-0000732A0000}"/>
    <cellStyle name="_방동_서상2리_수량산출_담장기초내역" xfId="18810" xr:uid="{00000000-0005-0000-0000-0000742A0000}"/>
    <cellStyle name="_방동_서상2리_수량산출_담장기초내역_구정리내역" xfId="18811" xr:uid="{00000000-0005-0000-0000-0000752A0000}"/>
    <cellStyle name="_방동_서상2리_수량산출_담장기초내역_본관후면도로내역" xfId="18812" xr:uid="{00000000-0005-0000-0000-0000762A0000}"/>
    <cellStyle name="_방동_서상2리_수량산출_대기수량" xfId="18813" xr:uid="{00000000-0005-0000-0000-0000772A0000}"/>
    <cellStyle name="_방동_서상2리_수량산출_대기수량_구정리내역" xfId="18814" xr:uid="{00000000-0005-0000-0000-0000782A0000}"/>
    <cellStyle name="_방동_서상2리_수량산출_대기수량_본관후면도로내역" xfId="18815" xr:uid="{00000000-0005-0000-0000-0000792A0000}"/>
    <cellStyle name="_방동_서상2리_옥계하수도설치" xfId="18816" xr:uid="{00000000-0005-0000-0000-00007A2A0000}"/>
    <cellStyle name="_방동_서상2리_옥계하수도설치_경방말2수량" xfId="18817" xr:uid="{00000000-0005-0000-0000-00007B2A0000}"/>
    <cellStyle name="_방동_서상2리_옥계하수도설치_경방말2수량_농경지복구" xfId="18818" xr:uid="{00000000-0005-0000-0000-00007C2A0000}"/>
    <cellStyle name="_방동_서상2리_옥계하수도설치_경방말2수량_농경지복구_구정리내역" xfId="18819" xr:uid="{00000000-0005-0000-0000-00007D2A0000}"/>
    <cellStyle name="_방동_서상2리_옥계하수도설치_경방말2수량_농경지복구_본관후면도로내역" xfId="18820" xr:uid="{00000000-0005-0000-0000-00007E2A0000}"/>
    <cellStyle name="_방동_서상2리_옥계하수도설치_경방말2수량_담장기초내역" xfId="18821" xr:uid="{00000000-0005-0000-0000-00007F2A0000}"/>
    <cellStyle name="_방동_서상2리_옥계하수도설치_경방말2수량_담장기초내역_구정리내역" xfId="18822" xr:uid="{00000000-0005-0000-0000-0000802A0000}"/>
    <cellStyle name="_방동_서상2리_옥계하수도설치_경방말2수량_담장기초내역_본관후면도로내역" xfId="18823" xr:uid="{00000000-0005-0000-0000-0000812A0000}"/>
    <cellStyle name="_방동_서상2리_옥계하수도설치_경방말2수량_대기수량" xfId="18824" xr:uid="{00000000-0005-0000-0000-0000822A0000}"/>
    <cellStyle name="_방동_서상2리_옥계하수도설치_경방말2수량_대기수량_구정리내역" xfId="18825" xr:uid="{00000000-0005-0000-0000-0000832A0000}"/>
    <cellStyle name="_방동_서상2리_옥계하수도설치_경방말2수량_대기수량_본관후면도로내역" xfId="18826" xr:uid="{00000000-0005-0000-0000-0000842A0000}"/>
    <cellStyle name="_방동_서상2리_옥계하수도설치_구정리내역" xfId="18827" xr:uid="{00000000-0005-0000-0000-0000852A0000}"/>
    <cellStyle name="_방동_서상2리_옥계하수도설치_남양1리내역" xfId="18828" xr:uid="{00000000-0005-0000-0000-0000862A0000}"/>
    <cellStyle name="_방동_서상2리_옥계하수도설치_남양1리내역_구정리내역" xfId="18829" xr:uid="{00000000-0005-0000-0000-0000872A0000}"/>
    <cellStyle name="_방동_서상2리_옥계하수도설치_남양1리내역_본관후면도로내역" xfId="18830" xr:uid="{00000000-0005-0000-0000-0000882A0000}"/>
    <cellStyle name="_방동_서상2리_옥계하수도설치_농경지복구" xfId="18831" xr:uid="{00000000-0005-0000-0000-0000892A0000}"/>
    <cellStyle name="_방동_서상2리_옥계하수도설치_농경지복구_구정리내역" xfId="18832" xr:uid="{00000000-0005-0000-0000-00008A2A0000}"/>
    <cellStyle name="_방동_서상2리_옥계하수도설치_농경지복구_본관후면도로내역" xfId="18833" xr:uid="{00000000-0005-0000-0000-00008B2A0000}"/>
    <cellStyle name="_방동_서상2리_옥계하수도설치_담장기초내역" xfId="18834" xr:uid="{00000000-0005-0000-0000-00008C2A0000}"/>
    <cellStyle name="_방동_서상2리_옥계하수도설치_담장기초내역_구정리내역" xfId="18835" xr:uid="{00000000-0005-0000-0000-00008D2A0000}"/>
    <cellStyle name="_방동_서상2리_옥계하수도설치_담장기초내역_본관후면도로내역" xfId="18836" xr:uid="{00000000-0005-0000-0000-00008E2A0000}"/>
    <cellStyle name="_방동_서상2리_옥계하수도설치_대기수량" xfId="18837" xr:uid="{00000000-0005-0000-0000-00008F2A0000}"/>
    <cellStyle name="_방동_서상2리_옥계하수도설치_대기수량_구정리내역" xfId="18838" xr:uid="{00000000-0005-0000-0000-0000902A0000}"/>
    <cellStyle name="_방동_서상2리_옥계하수도설치_대기수량_본관후면도로내역" xfId="18839" xr:uid="{00000000-0005-0000-0000-0000912A0000}"/>
    <cellStyle name="_방동_서상2리_옥계하수도설치_도직리수량" xfId="18840" xr:uid="{00000000-0005-0000-0000-0000922A0000}"/>
    <cellStyle name="_방동_서상2리_옥계하수도설치_백옥1리(최종)" xfId="18841" xr:uid="{00000000-0005-0000-0000-0000932A0000}"/>
    <cellStyle name="_방동_서상2리_옥계하수도설치_본관후면도로내역" xfId="18842" xr:uid="{00000000-0005-0000-0000-0000942A0000}"/>
    <cellStyle name="_방동_서상2리_옥계하수도설치_수량산출" xfId="18843" xr:uid="{00000000-0005-0000-0000-0000952A0000}"/>
    <cellStyle name="_방동_서상2리_옥계하수도설치_수량산출(1공구)" xfId="18844" xr:uid="{00000000-0005-0000-0000-0000962A0000}"/>
    <cellStyle name="_방동_서상2리_옥계하수도설치_수량산출(1공구)_농경지복구" xfId="18845" xr:uid="{00000000-0005-0000-0000-0000972A0000}"/>
    <cellStyle name="_방동_서상2리_옥계하수도설치_수량산출(1공구)_농경지복구_구정리내역" xfId="18846" xr:uid="{00000000-0005-0000-0000-0000982A0000}"/>
    <cellStyle name="_방동_서상2리_옥계하수도설치_수량산출(1공구)_농경지복구_본관후면도로내역" xfId="18847" xr:uid="{00000000-0005-0000-0000-0000992A0000}"/>
    <cellStyle name="_방동_서상2리_옥계하수도설치_수량산출(1공구)_담장기초내역" xfId="18848" xr:uid="{00000000-0005-0000-0000-00009A2A0000}"/>
    <cellStyle name="_방동_서상2리_옥계하수도설치_수량산출(1공구)_담장기초내역_구정리내역" xfId="18849" xr:uid="{00000000-0005-0000-0000-00009B2A0000}"/>
    <cellStyle name="_방동_서상2리_옥계하수도설치_수량산출(1공구)_담장기초내역_본관후면도로내역" xfId="18850" xr:uid="{00000000-0005-0000-0000-00009C2A0000}"/>
    <cellStyle name="_방동_서상2리_옥계하수도설치_수량산출(1공구)_대기수량" xfId="18851" xr:uid="{00000000-0005-0000-0000-00009D2A0000}"/>
    <cellStyle name="_방동_서상2리_옥계하수도설치_수량산출(1공구)_대기수량_구정리내역" xfId="18852" xr:uid="{00000000-0005-0000-0000-00009E2A0000}"/>
    <cellStyle name="_방동_서상2리_옥계하수도설치_수량산출(1공구)_대기수량_본관후면도로내역" xfId="18853" xr:uid="{00000000-0005-0000-0000-00009F2A0000}"/>
    <cellStyle name="_방동_서상2리_옥계하수도설치_수량산출(2공구)" xfId="18854" xr:uid="{00000000-0005-0000-0000-0000A02A0000}"/>
    <cellStyle name="_방동_서상2리_옥계하수도설치_수량산출(2공구)_1" xfId="18855" xr:uid="{00000000-0005-0000-0000-0000A12A0000}"/>
    <cellStyle name="_방동_서상2리_옥계하수도설치_수량산출(2공구)_1_구정리내역" xfId="18856" xr:uid="{00000000-0005-0000-0000-0000A22A0000}"/>
    <cellStyle name="_방동_서상2리_옥계하수도설치_수량산출(2공구)_1_본관후면도로내역" xfId="18857" xr:uid="{00000000-0005-0000-0000-0000A32A0000}"/>
    <cellStyle name="_방동_서상2리_옥계하수도설치_수량산출(2공구)_농경지복구" xfId="18858" xr:uid="{00000000-0005-0000-0000-0000A42A0000}"/>
    <cellStyle name="_방동_서상2리_옥계하수도설치_수량산출(2공구)_농경지복구_구정리내역" xfId="18859" xr:uid="{00000000-0005-0000-0000-0000A52A0000}"/>
    <cellStyle name="_방동_서상2리_옥계하수도설치_수량산출(2공구)_농경지복구_본관후면도로내역" xfId="18860" xr:uid="{00000000-0005-0000-0000-0000A62A0000}"/>
    <cellStyle name="_방동_서상2리_옥계하수도설치_수량산출(2공구)_담장기초내역" xfId="18861" xr:uid="{00000000-0005-0000-0000-0000A72A0000}"/>
    <cellStyle name="_방동_서상2리_옥계하수도설치_수량산출(2공구)_담장기초내역_구정리내역" xfId="18862" xr:uid="{00000000-0005-0000-0000-0000A82A0000}"/>
    <cellStyle name="_방동_서상2리_옥계하수도설치_수량산출(2공구)_담장기초내역_본관후면도로내역" xfId="18863" xr:uid="{00000000-0005-0000-0000-0000A92A0000}"/>
    <cellStyle name="_방동_서상2리_옥계하수도설치_수량산출(2공구)_대기수량" xfId="18864" xr:uid="{00000000-0005-0000-0000-0000AA2A0000}"/>
    <cellStyle name="_방동_서상2리_옥계하수도설치_수량산출(2공구)_대기수량_구정리내역" xfId="18865" xr:uid="{00000000-0005-0000-0000-0000AB2A0000}"/>
    <cellStyle name="_방동_서상2리_옥계하수도설치_수량산출(2공구)_대기수량_본관후면도로내역" xfId="18866" xr:uid="{00000000-0005-0000-0000-0000AC2A0000}"/>
    <cellStyle name="_방동_서상2리_옥계하수도설치_수량산출_농경지복구" xfId="18867" xr:uid="{00000000-0005-0000-0000-0000AD2A0000}"/>
    <cellStyle name="_방동_서상2리_옥계하수도설치_수량산출_농경지복구_구정리내역" xfId="18868" xr:uid="{00000000-0005-0000-0000-0000AE2A0000}"/>
    <cellStyle name="_방동_서상2리_옥계하수도설치_수량산출_농경지복구_본관후면도로내역" xfId="18869" xr:uid="{00000000-0005-0000-0000-0000AF2A0000}"/>
    <cellStyle name="_방동_서상2리_옥계하수도설치_수량산출_담장기초내역" xfId="18870" xr:uid="{00000000-0005-0000-0000-0000B02A0000}"/>
    <cellStyle name="_방동_서상2리_옥계하수도설치_수량산출_담장기초내역_구정리내역" xfId="18871" xr:uid="{00000000-0005-0000-0000-0000B12A0000}"/>
    <cellStyle name="_방동_서상2리_옥계하수도설치_수량산출_담장기초내역_본관후면도로내역" xfId="18872" xr:uid="{00000000-0005-0000-0000-0000B22A0000}"/>
    <cellStyle name="_방동_서상2리_옥계하수도설치_수량산출_대기수량" xfId="18873" xr:uid="{00000000-0005-0000-0000-0000B32A0000}"/>
    <cellStyle name="_방동_서상2리_옥계하수도설치_수량산출_대기수량_구정리내역" xfId="18874" xr:uid="{00000000-0005-0000-0000-0000B42A0000}"/>
    <cellStyle name="_방동_서상2리_옥계하수도설치_수량산출_대기수량_본관후면도로내역" xfId="18875" xr:uid="{00000000-0005-0000-0000-0000B52A0000}"/>
    <cellStyle name="_방동_서상2리_옥계하수도설치_음달말농로" xfId="18876" xr:uid="{00000000-0005-0000-0000-0000B62A0000}"/>
    <cellStyle name="_방동_서상2리_옥계하수도설치_음달말농로_농경지복구" xfId="18877" xr:uid="{00000000-0005-0000-0000-0000B72A0000}"/>
    <cellStyle name="_방동_서상2리_옥계하수도설치_음달말농로_농경지복구_구정리내역" xfId="18878" xr:uid="{00000000-0005-0000-0000-0000B82A0000}"/>
    <cellStyle name="_방동_서상2리_옥계하수도설치_음달말농로_농경지복구_본관후면도로내역" xfId="18879" xr:uid="{00000000-0005-0000-0000-0000B92A0000}"/>
    <cellStyle name="_방동_서상2리_옥계하수도설치_음달말농로_담장기초내역" xfId="18880" xr:uid="{00000000-0005-0000-0000-0000BA2A0000}"/>
    <cellStyle name="_방동_서상2리_옥계하수도설치_음달말농로_담장기초내역_구정리내역" xfId="18881" xr:uid="{00000000-0005-0000-0000-0000BB2A0000}"/>
    <cellStyle name="_방동_서상2리_옥계하수도설치_음달말농로_담장기초내역_본관후면도로내역" xfId="18882" xr:uid="{00000000-0005-0000-0000-0000BC2A0000}"/>
    <cellStyle name="_방동_서상2리_옥계하수도설치_음달말농로_대기수량" xfId="18883" xr:uid="{00000000-0005-0000-0000-0000BD2A0000}"/>
    <cellStyle name="_방동_서상2리_옥계하수도설치_음달말농로_대기수량_구정리내역" xfId="18884" xr:uid="{00000000-0005-0000-0000-0000BE2A0000}"/>
    <cellStyle name="_방동_서상2리_옥계하수도설치_음달말농로_대기수량_본관후면도로내역" xfId="18885" xr:uid="{00000000-0005-0000-0000-0000BF2A0000}"/>
    <cellStyle name="_방동_서상2리_옥계하수도설치_총괄내역" xfId="18886" xr:uid="{00000000-0005-0000-0000-0000C02A0000}"/>
    <cellStyle name="_방동_서상2리_율동자연공원내 화장실 보수 및 도색공사_re수량산출1111_2차 수량산출 1 " xfId="18887" xr:uid="{00000000-0005-0000-0000-0000C12A0000}"/>
    <cellStyle name="_방동_서상2리_율동자연공원내 화장실 보수 및 도색공사_내역서-최종0223_re수량산출1111_2차 수량산출 1 " xfId="18888" xr:uid="{00000000-0005-0000-0000-0000C22A0000}"/>
    <cellStyle name="_방동_서상2리_율동자연공원내 휴게편의점 도색작업-할증-천정면적추가_re수량산출1111_2차 수량산출 1 " xfId="18889" xr:uid="{00000000-0005-0000-0000-0000C32A0000}"/>
    <cellStyle name="_방동_서상2리_율동자연공원내 휴게편의점 도색작업-할증-천정면적추가_내역서-최종0223_re수량산출1111_2차 수량산출 1 " xfId="18890" xr:uid="{00000000-0005-0000-0000-0000C42A0000}"/>
    <cellStyle name="_방동_서상2리_음달말농로" xfId="18891" xr:uid="{00000000-0005-0000-0000-0000C52A0000}"/>
    <cellStyle name="_방동_서상2리_음달말농로_농경지복구" xfId="18892" xr:uid="{00000000-0005-0000-0000-0000C62A0000}"/>
    <cellStyle name="_방동_서상2리_음달말농로_농경지복구_구정리내역" xfId="18893" xr:uid="{00000000-0005-0000-0000-0000C72A0000}"/>
    <cellStyle name="_방동_서상2리_음달말농로_농경지복구_본관후면도로내역" xfId="18894" xr:uid="{00000000-0005-0000-0000-0000C82A0000}"/>
    <cellStyle name="_방동_서상2리_음달말농로_담장기초내역" xfId="18895" xr:uid="{00000000-0005-0000-0000-0000C92A0000}"/>
    <cellStyle name="_방동_서상2리_음달말농로_담장기초내역_구정리내역" xfId="18896" xr:uid="{00000000-0005-0000-0000-0000CA2A0000}"/>
    <cellStyle name="_방동_서상2리_음달말농로_담장기초내역_본관후면도로내역" xfId="18897" xr:uid="{00000000-0005-0000-0000-0000CB2A0000}"/>
    <cellStyle name="_방동_서상2리_음달말농로_대기수량" xfId="18898" xr:uid="{00000000-0005-0000-0000-0000CC2A0000}"/>
    <cellStyle name="_방동_서상2리_음달말농로_대기수량_구정리내역" xfId="18899" xr:uid="{00000000-0005-0000-0000-0000CD2A0000}"/>
    <cellStyle name="_방동_서상2리_음달말농로_대기수량_본관후면도로내역" xfId="18900" xr:uid="{00000000-0005-0000-0000-0000CE2A0000}"/>
    <cellStyle name="_방동_서상2리_장연추점암거설치수량" xfId="18901" xr:uid="{00000000-0005-0000-0000-0000CF2A0000}"/>
    <cellStyle name="_방동_서상2리_집계표" xfId="18902" xr:uid="{00000000-0005-0000-0000-0000D02A0000}"/>
    <cellStyle name="_방동_서상2리_집계표_집계표" xfId="18903" xr:uid="{00000000-0005-0000-0000-0000D12A0000}"/>
    <cellStyle name="_방동_서상2리_철거수량" xfId="18904" xr:uid="{00000000-0005-0000-0000-0000D22A0000}"/>
    <cellStyle name="_방동_서상2리_총괄내역" xfId="18905" xr:uid="{00000000-0005-0000-0000-0000D32A0000}"/>
    <cellStyle name="_방동_서상2리_포장" xfId="18906" xr:uid="{00000000-0005-0000-0000-0000D42A0000}"/>
    <cellStyle name="_방동_서상2리_포장_001.전기(현)230km600.00(우)~전기(현)230km748.90(우)" xfId="18907" xr:uid="{00000000-0005-0000-0000-0000D52A0000}"/>
    <cellStyle name="_방동_서상2리_포장_001.전기(현)230km600.00(우)~전기(현)230km748.90(우)_sample" xfId="18908" xr:uid="{00000000-0005-0000-0000-0000D62A0000}"/>
    <cellStyle name="_방동_서상2리_포장_001.전기(현)230km600.00(우)~전기(현)230km748.90(우)_장연추점암거설치수량" xfId="18909" xr:uid="{00000000-0005-0000-0000-0000D72A0000}"/>
    <cellStyle name="_방동_서상2리_포장_001.전기(현)230km600.00(우)~전기(현)230km748.90(우)_철거수량" xfId="18910" xr:uid="{00000000-0005-0000-0000-0000D82A0000}"/>
    <cellStyle name="_방동_서상2리_포장_sample" xfId="18911" xr:uid="{00000000-0005-0000-0000-0000D92A0000}"/>
    <cellStyle name="_방동_서상2리_포장_라멘교 토공" xfId="18912" xr:uid="{00000000-0005-0000-0000-0000DA2A0000}"/>
    <cellStyle name="_방동_서상2리_포장_수량" xfId="18913" xr:uid="{00000000-0005-0000-0000-0000DB2A0000}"/>
    <cellStyle name="_방동_서상2리_포장_수량_001.전기(현)230km600.00(우)~전기(현)230km748.90(우)" xfId="18914" xr:uid="{00000000-0005-0000-0000-0000DC2A0000}"/>
    <cellStyle name="_방동_서상2리_포장_수량_001.전기(현)230km600.00(우)~전기(현)230km748.90(우)_sample" xfId="18915" xr:uid="{00000000-0005-0000-0000-0000DD2A0000}"/>
    <cellStyle name="_방동_서상2리_포장_수량_001.전기(현)230km600.00(우)~전기(현)230km748.90(우)_장연추점암거설치수량" xfId="18916" xr:uid="{00000000-0005-0000-0000-0000DE2A0000}"/>
    <cellStyle name="_방동_서상2리_포장_수량_001.전기(현)230km600.00(우)~전기(현)230km748.90(우)_철거수량" xfId="18917" xr:uid="{00000000-0005-0000-0000-0000DF2A0000}"/>
    <cellStyle name="_방동_서상2리_포장_수량_sample" xfId="18918" xr:uid="{00000000-0005-0000-0000-0000E02A0000}"/>
    <cellStyle name="_방동_서상2리_포장_수량_장연추점암거설치수량" xfId="18919" xr:uid="{00000000-0005-0000-0000-0000E12A0000}"/>
    <cellStyle name="_방동_서상2리_포장_수량_철거수량" xfId="18920" xr:uid="{00000000-0005-0000-0000-0000E22A0000}"/>
    <cellStyle name="_방동_서상2리_포장_장연추점암거설치수량" xfId="18921" xr:uid="{00000000-0005-0000-0000-0000E32A0000}"/>
    <cellStyle name="_방동_서상2리_포장_철거수량" xfId="18922" xr:uid="{00000000-0005-0000-0000-0000E42A0000}"/>
    <cellStyle name="_방동_수량" xfId="18923" xr:uid="{00000000-0005-0000-0000-0000E52A0000}"/>
    <cellStyle name="_방동_수량_001.전기(현)230km600.00(우)~전기(현)230km748.90(우)" xfId="18924" xr:uid="{00000000-0005-0000-0000-0000E62A0000}"/>
    <cellStyle name="_방동_수량_001.전기(현)230km600.00(우)~전기(현)230km748.90(우)_sample" xfId="18925" xr:uid="{00000000-0005-0000-0000-0000E72A0000}"/>
    <cellStyle name="_방동_수량_001.전기(현)230km600.00(우)~전기(현)230km748.90(우)_장연추점암거설치수량" xfId="18926" xr:uid="{00000000-0005-0000-0000-0000E82A0000}"/>
    <cellStyle name="_방동_수량_001.전기(현)230km600.00(우)~전기(현)230km748.90(우)_철거수량" xfId="18927" xr:uid="{00000000-0005-0000-0000-0000E92A0000}"/>
    <cellStyle name="_방동_수량_sample" xfId="18928" xr:uid="{00000000-0005-0000-0000-0000EA2A0000}"/>
    <cellStyle name="_방동_수량_장연추점암거설치수량" xfId="18929" xr:uid="{00000000-0005-0000-0000-0000EB2A0000}"/>
    <cellStyle name="_방동_수량_철거수량" xfId="18930" xr:uid="{00000000-0005-0000-0000-0000EC2A0000}"/>
    <cellStyle name="_방동_수량산출" xfId="18931" xr:uid="{00000000-0005-0000-0000-0000ED2A0000}"/>
    <cellStyle name="_방동_수량산출(1공구)" xfId="18932" xr:uid="{00000000-0005-0000-0000-0000EE2A0000}"/>
    <cellStyle name="_방동_수량산출(1공구)_농경지복구" xfId="18933" xr:uid="{00000000-0005-0000-0000-0000EF2A0000}"/>
    <cellStyle name="_방동_수량산출(1공구)_농경지복구_구정리내역" xfId="18934" xr:uid="{00000000-0005-0000-0000-0000F02A0000}"/>
    <cellStyle name="_방동_수량산출(1공구)_농경지복구_본관후면도로내역" xfId="18935" xr:uid="{00000000-0005-0000-0000-0000F12A0000}"/>
    <cellStyle name="_방동_수량산출(1공구)_담장기초내역" xfId="18936" xr:uid="{00000000-0005-0000-0000-0000F22A0000}"/>
    <cellStyle name="_방동_수량산출(1공구)_담장기초내역_구정리내역" xfId="18937" xr:uid="{00000000-0005-0000-0000-0000F32A0000}"/>
    <cellStyle name="_방동_수량산출(1공구)_담장기초내역_본관후면도로내역" xfId="18938" xr:uid="{00000000-0005-0000-0000-0000F42A0000}"/>
    <cellStyle name="_방동_수량산출(1공구)_대기수량" xfId="18939" xr:uid="{00000000-0005-0000-0000-0000F52A0000}"/>
    <cellStyle name="_방동_수량산출(1공구)_대기수량_구정리내역" xfId="18940" xr:uid="{00000000-0005-0000-0000-0000F62A0000}"/>
    <cellStyle name="_방동_수량산출(1공구)_대기수량_본관후면도로내역" xfId="18941" xr:uid="{00000000-0005-0000-0000-0000F72A0000}"/>
    <cellStyle name="_방동_수량산출(2공구)" xfId="18942" xr:uid="{00000000-0005-0000-0000-0000F82A0000}"/>
    <cellStyle name="_방동_수량산출(2공구)_1" xfId="18943" xr:uid="{00000000-0005-0000-0000-0000F92A0000}"/>
    <cellStyle name="_방동_수량산출(2공구)_1_구정리내역" xfId="18944" xr:uid="{00000000-0005-0000-0000-0000FA2A0000}"/>
    <cellStyle name="_방동_수량산출(2공구)_1_본관후면도로내역" xfId="18945" xr:uid="{00000000-0005-0000-0000-0000FB2A0000}"/>
    <cellStyle name="_방동_수량산출(2공구)_농경지복구" xfId="18946" xr:uid="{00000000-0005-0000-0000-0000FC2A0000}"/>
    <cellStyle name="_방동_수량산출(2공구)_농경지복구_구정리내역" xfId="18947" xr:uid="{00000000-0005-0000-0000-0000FD2A0000}"/>
    <cellStyle name="_방동_수량산출(2공구)_농경지복구_본관후면도로내역" xfId="18948" xr:uid="{00000000-0005-0000-0000-0000FE2A0000}"/>
    <cellStyle name="_방동_수량산출(2공구)_담장기초내역" xfId="18949" xr:uid="{00000000-0005-0000-0000-0000FF2A0000}"/>
    <cellStyle name="_방동_수량산출(2공구)_담장기초내역_구정리내역" xfId="18950" xr:uid="{00000000-0005-0000-0000-0000002B0000}"/>
    <cellStyle name="_방동_수량산출(2공구)_담장기초내역_본관후면도로내역" xfId="18951" xr:uid="{00000000-0005-0000-0000-0000012B0000}"/>
    <cellStyle name="_방동_수량산출(2공구)_대기수량" xfId="18952" xr:uid="{00000000-0005-0000-0000-0000022B0000}"/>
    <cellStyle name="_방동_수량산출(2공구)_대기수량_구정리내역" xfId="18953" xr:uid="{00000000-0005-0000-0000-0000032B0000}"/>
    <cellStyle name="_방동_수량산출(2공구)_대기수량_본관후면도로내역" xfId="18954" xr:uid="{00000000-0005-0000-0000-0000042B0000}"/>
    <cellStyle name="_방동_수량산출_농경지복구" xfId="18955" xr:uid="{00000000-0005-0000-0000-0000052B0000}"/>
    <cellStyle name="_방동_수량산출_농경지복구_구정리내역" xfId="18956" xr:uid="{00000000-0005-0000-0000-0000062B0000}"/>
    <cellStyle name="_방동_수량산출_농경지복구_본관후면도로내역" xfId="18957" xr:uid="{00000000-0005-0000-0000-0000072B0000}"/>
    <cellStyle name="_방동_수량산출_담장기초내역" xfId="18958" xr:uid="{00000000-0005-0000-0000-0000082B0000}"/>
    <cellStyle name="_방동_수량산출_담장기초내역_구정리내역" xfId="18959" xr:uid="{00000000-0005-0000-0000-0000092B0000}"/>
    <cellStyle name="_방동_수량산출_담장기초내역_본관후면도로내역" xfId="18960" xr:uid="{00000000-0005-0000-0000-00000A2B0000}"/>
    <cellStyle name="_방동_수량산출_대기수량" xfId="18961" xr:uid="{00000000-0005-0000-0000-00000B2B0000}"/>
    <cellStyle name="_방동_수량산출_대기수량_구정리내역" xfId="18962" xr:uid="{00000000-0005-0000-0000-00000C2B0000}"/>
    <cellStyle name="_방동_수량산출_대기수량_본관후면도로내역" xfId="18963" xr:uid="{00000000-0005-0000-0000-00000D2B0000}"/>
    <cellStyle name="_방동_오항" xfId="18964" xr:uid="{00000000-0005-0000-0000-00000E2B0000}"/>
    <cellStyle name="_방동_오항_001.전기(현)230km600.00(우)~전기(현)230km748.90(우)" xfId="18965" xr:uid="{00000000-0005-0000-0000-00000F2B0000}"/>
    <cellStyle name="_방동_오항_001.전기(현)230km600.00(우)~전기(현)230km748.90(우)_sample" xfId="18966" xr:uid="{00000000-0005-0000-0000-0000102B0000}"/>
    <cellStyle name="_방동_오항_001.전기(현)230km600.00(우)~전기(현)230km748.90(우)_장연추점암거설치수량" xfId="18967" xr:uid="{00000000-0005-0000-0000-0000112B0000}"/>
    <cellStyle name="_방동_오항_001.전기(현)230km600.00(우)~전기(현)230km748.90(우)_철거수량" xfId="18968" xr:uid="{00000000-0005-0000-0000-0000122B0000}"/>
    <cellStyle name="_방동_오항_Book2" xfId="18969" xr:uid="{00000000-0005-0000-0000-0000132B0000}"/>
    <cellStyle name="_방동_오항_Book2_집계표" xfId="18970" xr:uid="{00000000-0005-0000-0000-0000142B0000}"/>
    <cellStyle name="_방동_오항_sample" xfId="18971" xr:uid="{00000000-0005-0000-0000-0000152B0000}"/>
    <cellStyle name="_방동_오항_경방말2수량" xfId="18972" xr:uid="{00000000-0005-0000-0000-0000162B0000}"/>
    <cellStyle name="_방동_오항_경방말2수량_농경지복구" xfId="18973" xr:uid="{00000000-0005-0000-0000-0000172B0000}"/>
    <cellStyle name="_방동_오항_경방말2수량_농경지복구_구정리내역" xfId="18974" xr:uid="{00000000-0005-0000-0000-0000182B0000}"/>
    <cellStyle name="_방동_오항_경방말2수량_농경지복구_본관후면도로내역" xfId="18975" xr:uid="{00000000-0005-0000-0000-0000192B0000}"/>
    <cellStyle name="_방동_오항_경방말2수량_담장기초내역" xfId="18976" xr:uid="{00000000-0005-0000-0000-00001A2B0000}"/>
    <cellStyle name="_방동_오항_경방말2수량_담장기초내역_구정리내역" xfId="18977" xr:uid="{00000000-0005-0000-0000-00001B2B0000}"/>
    <cellStyle name="_방동_오항_경방말2수량_담장기초내역_본관후면도로내역" xfId="18978" xr:uid="{00000000-0005-0000-0000-00001C2B0000}"/>
    <cellStyle name="_방동_오항_경방말2수량_대기수량" xfId="18979" xr:uid="{00000000-0005-0000-0000-00001D2B0000}"/>
    <cellStyle name="_방동_오항_경방말2수량_대기수량_구정리내역" xfId="18980" xr:uid="{00000000-0005-0000-0000-00001E2B0000}"/>
    <cellStyle name="_방동_오항_경방말2수량_대기수량_본관후면도로내역" xfId="18981" xr:uid="{00000000-0005-0000-0000-00001F2B0000}"/>
    <cellStyle name="_방동_오항_구정리내역" xfId="18982" xr:uid="{00000000-0005-0000-0000-0000202B0000}"/>
    <cellStyle name="_방동_오항_남양1리내역" xfId="18983" xr:uid="{00000000-0005-0000-0000-0000212B0000}"/>
    <cellStyle name="_방동_오항_남양1리내역_구정리내역" xfId="18984" xr:uid="{00000000-0005-0000-0000-0000222B0000}"/>
    <cellStyle name="_방동_오항_남양1리내역_본관후면도로내역" xfId="18985" xr:uid="{00000000-0005-0000-0000-0000232B0000}"/>
    <cellStyle name="_방동_오항_농경지복구" xfId="18986" xr:uid="{00000000-0005-0000-0000-0000242B0000}"/>
    <cellStyle name="_방동_오항_농경지복구_구정리내역" xfId="18987" xr:uid="{00000000-0005-0000-0000-0000252B0000}"/>
    <cellStyle name="_방동_오항_농경지복구_본관후면도로내역" xfId="18988" xr:uid="{00000000-0005-0000-0000-0000262B0000}"/>
    <cellStyle name="_방동_오항_담장기초내역" xfId="18989" xr:uid="{00000000-0005-0000-0000-0000272B0000}"/>
    <cellStyle name="_방동_오항_담장기초내역_구정리내역" xfId="18990" xr:uid="{00000000-0005-0000-0000-0000282B0000}"/>
    <cellStyle name="_방동_오항_담장기초내역_본관후면도로내역" xfId="18991" xr:uid="{00000000-0005-0000-0000-0000292B0000}"/>
    <cellStyle name="_방동_오항_대기수량" xfId="18992" xr:uid="{00000000-0005-0000-0000-00002A2B0000}"/>
    <cellStyle name="_방동_오항_대기수량_구정리내역" xfId="18993" xr:uid="{00000000-0005-0000-0000-00002B2B0000}"/>
    <cellStyle name="_방동_오항_대기수량_본관후면도로내역" xfId="18994" xr:uid="{00000000-0005-0000-0000-00002C2B0000}"/>
    <cellStyle name="_방동_오항_도직리수량" xfId="18995" xr:uid="{00000000-0005-0000-0000-00002D2B0000}"/>
    <cellStyle name="_방동_오항_라멘교 토공" xfId="18996" xr:uid="{00000000-0005-0000-0000-00002E2B0000}"/>
    <cellStyle name="_방동_오항_백옥1리(최종)" xfId="18997" xr:uid="{00000000-0005-0000-0000-00002F2B0000}"/>
    <cellStyle name="_방동_오항_본관후면도로내역" xfId="18998" xr:uid="{00000000-0005-0000-0000-0000302B0000}"/>
    <cellStyle name="_방동_오항_수량" xfId="18999" xr:uid="{00000000-0005-0000-0000-0000312B0000}"/>
    <cellStyle name="_방동_오항_수량_001.전기(현)230km600.00(우)~전기(현)230km748.90(우)" xfId="19000" xr:uid="{00000000-0005-0000-0000-0000322B0000}"/>
    <cellStyle name="_방동_오항_수량_001.전기(현)230km600.00(우)~전기(현)230km748.90(우)_sample" xfId="19001" xr:uid="{00000000-0005-0000-0000-0000332B0000}"/>
    <cellStyle name="_방동_오항_수량_001.전기(현)230km600.00(우)~전기(현)230km748.90(우)_장연추점암거설치수량" xfId="19002" xr:uid="{00000000-0005-0000-0000-0000342B0000}"/>
    <cellStyle name="_방동_오항_수량_001.전기(현)230km600.00(우)~전기(현)230km748.90(우)_철거수량" xfId="19003" xr:uid="{00000000-0005-0000-0000-0000352B0000}"/>
    <cellStyle name="_방동_오항_수량_sample" xfId="19004" xr:uid="{00000000-0005-0000-0000-0000362B0000}"/>
    <cellStyle name="_방동_오항_수량_장연추점암거설치수량" xfId="19005" xr:uid="{00000000-0005-0000-0000-0000372B0000}"/>
    <cellStyle name="_방동_오항_수량_철거수량" xfId="19006" xr:uid="{00000000-0005-0000-0000-0000382B0000}"/>
    <cellStyle name="_방동_오항_수량산출" xfId="19007" xr:uid="{00000000-0005-0000-0000-0000392B0000}"/>
    <cellStyle name="_방동_오항_수량산출(1공구)" xfId="19008" xr:uid="{00000000-0005-0000-0000-00003A2B0000}"/>
    <cellStyle name="_방동_오항_수량산출(1공구)_농경지복구" xfId="19009" xr:uid="{00000000-0005-0000-0000-00003B2B0000}"/>
    <cellStyle name="_방동_오항_수량산출(1공구)_농경지복구_구정리내역" xfId="19010" xr:uid="{00000000-0005-0000-0000-00003C2B0000}"/>
    <cellStyle name="_방동_오항_수량산출(1공구)_농경지복구_본관후면도로내역" xfId="19011" xr:uid="{00000000-0005-0000-0000-00003D2B0000}"/>
    <cellStyle name="_방동_오항_수량산출(1공구)_담장기초내역" xfId="19012" xr:uid="{00000000-0005-0000-0000-00003E2B0000}"/>
    <cellStyle name="_방동_오항_수량산출(1공구)_담장기초내역_구정리내역" xfId="19013" xr:uid="{00000000-0005-0000-0000-00003F2B0000}"/>
    <cellStyle name="_방동_오항_수량산출(1공구)_담장기초내역_본관후면도로내역" xfId="19014" xr:uid="{00000000-0005-0000-0000-0000402B0000}"/>
    <cellStyle name="_방동_오항_수량산출(1공구)_대기수량" xfId="19015" xr:uid="{00000000-0005-0000-0000-0000412B0000}"/>
    <cellStyle name="_방동_오항_수량산출(1공구)_대기수량_구정리내역" xfId="19016" xr:uid="{00000000-0005-0000-0000-0000422B0000}"/>
    <cellStyle name="_방동_오항_수량산출(1공구)_대기수량_본관후면도로내역" xfId="19017" xr:uid="{00000000-0005-0000-0000-0000432B0000}"/>
    <cellStyle name="_방동_오항_수량산출(2공구)" xfId="19018" xr:uid="{00000000-0005-0000-0000-0000442B0000}"/>
    <cellStyle name="_방동_오항_수량산출(2공구)_1" xfId="19019" xr:uid="{00000000-0005-0000-0000-0000452B0000}"/>
    <cellStyle name="_방동_오항_수량산출(2공구)_1_구정리내역" xfId="19020" xr:uid="{00000000-0005-0000-0000-0000462B0000}"/>
    <cellStyle name="_방동_오항_수량산출(2공구)_1_본관후면도로내역" xfId="19021" xr:uid="{00000000-0005-0000-0000-0000472B0000}"/>
    <cellStyle name="_방동_오항_수량산출(2공구)_농경지복구" xfId="19022" xr:uid="{00000000-0005-0000-0000-0000482B0000}"/>
    <cellStyle name="_방동_오항_수량산출(2공구)_농경지복구_구정리내역" xfId="19023" xr:uid="{00000000-0005-0000-0000-0000492B0000}"/>
    <cellStyle name="_방동_오항_수량산출(2공구)_농경지복구_본관후면도로내역" xfId="19024" xr:uid="{00000000-0005-0000-0000-00004A2B0000}"/>
    <cellStyle name="_방동_오항_수량산출(2공구)_담장기초내역" xfId="19025" xr:uid="{00000000-0005-0000-0000-00004B2B0000}"/>
    <cellStyle name="_방동_오항_수량산출(2공구)_담장기초내역_구정리내역" xfId="19026" xr:uid="{00000000-0005-0000-0000-00004C2B0000}"/>
    <cellStyle name="_방동_오항_수량산출(2공구)_담장기초내역_본관후면도로내역" xfId="19027" xr:uid="{00000000-0005-0000-0000-00004D2B0000}"/>
    <cellStyle name="_방동_오항_수량산출(2공구)_대기수량" xfId="19028" xr:uid="{00000000-0005-0000-0000-00004E2B0000}"/>
    <cellStyle name="_방동_오항_수량산출(2공구)_대기수량_구정리내역" xfId="19029" xr:uid="{00000000-0005-0000-0000-00004F2B0000}"/>
    <cellStyle name="_방동_오항_수량산출(2공구)_대기수량_본관후면도로내역" xfId="19030" xr:uid="{00000000-0005-0000-0000-0000502B0000}"/>
    <cellStyle name="_방동_오항_수량산출_농경지복구" xfId="19031" xr:uid="{00000000-0005-0000-0000-0000512B0000}"/>
    <cellStyle name="_방동_오항_수량산출_농경지복구_구정리내역" xfId="19032" xr:uid="{00000000-0005-0000-0000-0000522B0000}"/>
    <cellStyle name="_방동_오항_수량산출_농경지복구_본관후면도로내역" xfId="19033" xr:uid="{00000000-0005-0000-0000-0000532B0000}"/>
    <cellStyle name="_방동_오항_수량산출_담장기초내역" xfId="19034" xr:uid="{00000000-0005-0000-0000-0000542B0000}"/>
    <cellStyle name="_방동_오항_수량산출_담장기초내역_구정리내역" xfId="19035" xr:uid="{00000000-0005-0000-0000-0000552B0000}"/>
    <cellStyle name="_방동_오항_수량산출_담장기초내역_본관후면도로내역" xfId="19036" xr:uid="{00000000-0005-0000-0000-0000562B0000}"/>
    <cellStyle name="_방동_오항_수량산출_대기수량" xfId="19037" xr:uid="{00000000-0005-0000-0000-0000572B0000}"/>
    <cellStyle name="_방동_오항_수량산출_대기수량_구정리내역" xfId="19038" xr:uid="{00000000-0005-0000-0000-0000582B0000}"/>
    <cellStyle name="_방동_오항_수량산출_대기수량_본관후면도로내역" xfId="19039" xr:uid="{00000000-0005-0000-0000-0000592B0000}"/>
    <cellStyle name="_방동_오항_옥계하수도설치" xfId="19040" xr:uid="{00000000-0005-0000-0000-00005A2B0000}"/>
    <cellStyle name="_방동_오항_옥계하수도설치_경방말2수량" xfId="19041" xr:uid="{00000000-0005-0000-0000-00005B2B0000}"/>
    <cellStyle name="_방동_오항_옥계하수도설치_경방말2수량_농경지복구" xfId="19042" xr:uid="{00000000-0005-0000-0000-00005C2B0000}"/>
    <cellStyle name="_방동_오항_옥계하수도설치_경방말2수량_농경지복구_구정리내역" xfId="19043" xr:uid="{00000000-0005-0000-0000-00005D2B0000}"/>
    <cellStyle name="_방동_오항_옥계하수도설치_경방말2수량_농경지복구_본관후면도로내역" xfId="19044" xr:uid="{00000000-0005-0000-0000-00005E2B0000}"/>
    <cellStyle name="_방동_오항_옥계하수도설치_경방말2수량_담장기초내역" xfId="19045" xr:uid="{00000000-0005-0000-0000-00005F2B0000}"/>
    <cellStyle name="_방동_오항_옥계하수도설치_경방말2수량_담장기초내역_구정리내역" xfId="19046" xr:uid="{00000000-0005-0000-0000-0000602B0000}"/>
    <cellStyle name="_방동_오항_옥계하수도설치_경방말2수량_담장기초내역_본관후면도로내역" xfId="19047" xr:uid="{00000000-0005-0000-0000-0000612B0000}"/>
    <cellStyle name="_방동_오항_옥계하수도설치_경방말2수량_대기수량" xfId="19048" xr:uid="{00000000-0005-0000-0000-0000622B0000}"/>
    <cellStyle name="_방동_오항_옥계하수도설치_경방말2수량_대기수량_구정리내역" xfId="19049" xr:uid="{00000000-0005-0000-0000-0000632B0000}"/>
    <cellStyle name="_방동_오항_옥계하수도설치_경방말2수량_대기수량_본관후면도로내역" xfId="19050" xr:uid="{00000000-0005-0000-0000-0000642B0000}"/>
    <cellStyle name="_방동_오항_옥계하수도설치_구정리내역" xfId="19051" xr:uid="{00000000-0005-0000-0000-0000652B0000}"/>
    <cellStyle name="_방동_오항_옥계하수도설치_남양1리내역" xfId="19052" xr:uid="{00000000-0005-0000-0000-0000662B0000}"/>
    <cellStyle name="_방동_오항_옥계하수도설치_남양1리내역_구정리내역" xfId="19053" xr:uid="{00000000-0005-0000-0000-0000672B0000}"/>
    <cellStyle name="_방동_오항_옥계하수도설치_남양1리내역_본관후면도로내역" xfId="19054" xr:uid="{00000000-0005-0000-0000-0000682B0000}"/>
    <cellStyle name="_방동_오항_옥계하수도설치_농경지복구" xfId="19055" xr:uid="{00000000-0005-0000-0000-0000692B0000}"/>
    <cellStyle name="_방동_오항_옥계하수도설치_농경지복구_구정리내역" xfId="19056" xr:uid="{00000000-0005-0000-0000-00006A2B0000}"/>
    <cellStyle name="_방동_오항_옥계하수도설치_농경지복구_본관후면도로내역" xfId="19057" xr:uid="{00000000-0005-0000-0000-00006B2B0000}"/>
    <cellStyle name="_방동_오항_옥계하수도설치_담장기초내역" xfId="19058" xr:uid="{00000000-0005-0000-0000-00006C2B0000}"/>
    <cellStyle name="_방동_오항_옥계하수도설치_담장기초내역_구정리내역" xfId="19059" xr:uid="{00000000-0005-0000-0000-00006D2B0000}"/>
    <cellStyle name="_방동_오항_옥계하수도설치_담장기초내역_본관후면도로내역" xfId="19060" xr:uid="{00000000-0005-0000-0000-00006E2B0000}"/>
    <cellStyle name="_방동_오항_옥계하수도설치_대기수량" xfId="19061" xr:uid="{00000000-0005-0000-0000-00006F2B0000}"/>
    <cellStyle name="_방동_오항_옥계하수도설치_대기수량_구정리내역" xfId="19062" xr:uid="{00000000-0005-0000-0000-0000702B0000}"/>
    <cellStyle name="_방동_오항_옥계하수도설치_대기수량_본관후면도로내역" xfId="19063" xr:uid="{00000000-0005-0000-0000-0000712B0000}"/>
    <cellStyle name="_방동_오항_옥계하수도설치_도직리수량" xfId="19064" xr:uid="{00000000-0005-0000-0000-0000722B0000}"/>
    <cellStyle name="_방동_오항_옥계하수도설치_백옥1리(최종)" xfId="19065" xr:uid="{00000000-0005-0000-0000-0000732B0000}"/>
    <cellStyle name="_방동_오항_옥계하수도설치_본관후면도로내역" xfId="19066" xr:uid="{00000000-0005-0000-0000-0000742B0000}"/>
    <cellStyle name="_방동_오항_옥계하수도설치_수량산출" xfId="19067" xr:uid="{00000000-0005-0000-0000-0000752B0000}"/>
    <cellStyle name="_방동_오항_옥계하수도설치_수량산출(1공구)" xfId="19068" xr:uid="{00000000-0005-0000-0000-0000762B0000}"/>
    <cellStyle name="_방동_오항_옥계하수도설치_수량산출(1공구)_농경지복구" xfId="19069" xr:uid="{00000000-0005-0000-0000-0000772B0000}"/>
    <cellStyle name="_방동_오항_옥계하수도설치_수량산출(1공구)_농경지복구_구정리내역" xfId="19070" xr:uid="{00000000-0005-0000-0000-0000782B0000}"/>
    <cellStyle name="_방동_오항_옥계하수도설치_수량산출(1공구)_농경지복구_본관후면도로내역" xfId="19071" xr:uid="{00000000-0005-0000-0000-0000792B0000}"/>
    <cellStyle name="_방동_오항_옥계하수도설치_수량산출(1공구)_담장기초내역" xfId="19072" xr:uid="{00000000-0005-0000-0000-00007A2B0000}"/>
    <cellStyle name="_방동_오항_옥계하수도설치_수량산출(1공구)_담장기초내역_구정리내역" xfId="19073" xr:uid="{00000000-0005-0000-0000-00007B2B0000}"/>
    <cellStyle name="_방동_오항_옥계하수도설치_수량산출(1공구)_담장기초내역_본관후면도로내역" xfId="19074" xr:uid="{00000000-0005-0000-0000-00007C2B0000}"/>
    <cellStyle name="_방동_오항_옥계하수도설치_수량산출(1공구)_대기수량" xfId="19075" xr:uid="{00000000-0005-0000-0000-00007D2B0000}"/>
    <cellStyle name="_방동_오항_옥계하수도설치_수량산출(1공구)_대기수량_구정리내역" xfId="19076" xr:uid="{00000000-0005-0000-0000-00007E2B0000}"/>
    <cellStyle name="_방동_오항_옥계하수도설치_수량산출(1공구)_대기수량_본관후면도로내역" xfId="19077" xr:uid="{00000000-0005-0000-0000-00007F2B0000}"/>
    <cellStyle name="_방동_오항_옥계하수도설치_수량산출(2공구)" xfId="19078" xr:uid="{00000000-0005-0000-0000-0000802B0000}"/>
    <cellStyle name="_방동_오항_옥계하수도설치_수량산출(2공구)_1" xfId="19079" xr:uid="{00000000-0005-0000-0000-0000812B0000}"/>
    <cellStyle name="_방동_오항_옥계하수도설치_수량산출(2공구)_1_구정리내역" xfId="19080" xr:uid="{00000000-0005-0000-0000-0000822B0000}"/>
    <cellStyle name="_방동_오항_옥계하수도설치_수량산출(2공구)_1_본관후면도로내역" xfId="19081" xr:uid="{00000000-0005-0000-0000-0000832B0000}"/>
    <cellStyle name="_방동_오항_옥계하수도설치_수량산출(2공구)_농경지복구" xfId="19082" xr:uid="{00000000-0005-0000-0000-0000842B0000}"/>
    <cellStyle name="_방동_오항_옥계하수도설치_수량산출(2공구)_농경지복구_구정리내역" xfId="19083" xr:uid="{00000000-0005-0000-0000-0000852B0000}"/>
    <cellStyle name="_방동_오항_옥계하수도설치_수량산출(2공구)_농경지복구_본관후면도로내역" xfId="19084" xr:uid="{00000000-0005-0000-0000-0000862B0000}"/>
    <cellStyle name="_방동_오항_옥계하수도설치_수량산출(2공구)_담장기초내역" xfId="19085" xr:uid="{00000000-0005-0000-0000-0000872B0000}"/>
    <cellStyle name="_방동_오항_옥계하수도설치_수량산출(2공구)_담장기초내역_구정리내역" xfId="19086" xr:uid="{00000000-0005-0000-0000-0000882B0000}"/>
    <cellStyle name="_방동_오항_옥계하수도설치_수량산출(2공구)_담장기초내역_본관후면도로내역" xfId="19087" xr:uid="{00000000-0005-0000-0000-0000892B0000}"/>
    <cellStyle name="_방동_오항_옥계하수도설치_수량산출(2공구)_대기수량" xfId="19088" xr:uid="{00000000-0005-0000-0000-00008A2B0000}"/>
    <cellStyle name="_방동_오항_옥계하수도설치_수량산출(2공구)_대기수량_구정리내역" xfId="19089" xr:uid="{00000000-0005-0000-0000-00008B2B0000}"/>
    <cellStyle name="_방동_오항_옥계하수도설치_수량산출(2공구)_대기수량_본관후면도로내역" xfId="19090" xr:uid="{00000000-0005-0000-0000-00008C2B0000}"/>
    <cellStyle name="_방동_오항_옥계하수도설치_수량산출_농경지복구" xfId="19091" xr:uid="{00000000-0005-0000-0000-00008D2B0000}"/>
    <cellStyle name="_방동_오항_옥계하수도설치_수량산출_농경지복구_구정리내역" xfId="19092" xr:uid="{00000000-0005-0000-0000-00008E2B0000}"/>
    <cellStyle name="_방동_오항_옥계하수도설치_수량산출_농경지복구_본관후면도로내역" xfId="19093" xr:uid="{00000000-0005-0000-0000-00008F2B0000}"/>
    <cellStyle name="_방동_오항_옥계하수도설치_수량산출_담장기초내역" xfId="19094" xr:uid="{00000000-0005-0000-0000-0000902B0000}"/>
    <cellStyle name="_방동_오항_옥계하수도설치_수량산출_담장기초내역_구정리내역" xfId="19095" xr:uid="{00000000-0005-0000-0000-0000912B0000}"/>
    <cellStyle name="_방동_오항_옥계하수도설치_수량산출_담장기초내역_본관후면도로내역" xfId="19096" xr:uid="{00000000-0005-0000-0000-0000922B0000}"/>
    <cellStyle name="_방동_오항_옥계하수도설치_수량산출_대기수량" xfId="19097" xr:uid="{00000000-0005-0000-0000-0000932B0000}"/>
    <cellStyle name="_방동_오항_옥계하수도설치_수량산출_대기수량_구정리내역" xfId="19098" xr:uid="{00000000-0005-0000-0000-0000942B0000}"/>
    <cellStyle name="_방동_오항_옥계하수도설치_수량산출_대기수량_본관후면도로내역" xfId="19099" xr:uid="{00000000-0005-0000-0000-0000952B0000}"/>
    <cellStyle name="_방동_오항_옥계하수도설치_음달말농로" xfId="19100" xr:uid="{00000000-0005-0000-0000-0000962B0000}"/>
    <cellStyle name="_방동_오항_옥계하수도설치_음달말농로_농경지복구" xfId="19101" xr:uid="{00000000-0005-0000-0000-0000972B0000}"/>
    <cellStyle name="_방동_오항_옥계하수도설치_음달말농로_농경지복구_구정리내역" xfId="19102" xr:uid="{00000000-0005-0000-0000-0000982B0000}"/>
    <cellStyle name="_방동_오항_옥계하수도설치_음달말농로_농경지복구_본관후면도로내역" xfId="19103" xr:uid="{00000000-0005-0000-0000-0000992B0000}"/>
    <cellStyle name="_방동_오항_옥계하수도설치_음달말농로_담장기초내역" xfId="19104" xr:uid="{00000000-0005-0000-0000-00009A2B0000}"/>
    <cellStyle name="_방동_오항_옥계하수도설치_음달말농로_담장기초내역_구정리내역" xfId="19105" xr:uid="{00000000-0005-0000-0000-00009B2B0000}"/>
    <cellStyle name="_방동_오항_옥계하수도설치_음달말농로_담장기초내역_본관후면도로내역" xfId="19106" xr:uid="{00000000-0005-0000-0000-00009C2B0000}"/>
    <cellStyle name="_방동_오항_옥계하수도설치_음달말농로_대기수량" xfId="19107" xr:uid="{00000000-0005-0000-0000-00009D2B0000}"/>
    <cellStyle name="_방동_오항_옥계하수도설치_음달말농로_대기수량_구정리내역" xfId="19108" xr:uid="{00000000-0005-0000-0000-00009E2B0000}"/>
    <cellStyle name="_방동_오항_옥계하수도설치_음달말농로_대기수량_본관후면도로내역" xfId="19109" xr:uid="{00000000-0005-0000-0000-00009F2B0000}"/>
    <cellStyle name="_방동_오항_옥계하수도설치_총괄내역" xfId="19110" xr:uid="{00000000-0005-0000-0000-0000A02B0000}"/>
    <cellStyle name="_방동_오항_음달말농로" xfId="19111" xr:uid="{00000000-0005-0000-0000-0000A12B0000}"/>
    <cellStyle name="_방동_오항_음달말농로_농경지복구" xfId="19112" xr:uid="{00000000-0005-0000-0000-0000A22B0000}"/>
    <cellStyle name="_방동_오항_음달말농로_농경지복구_구정리내역" xfId="19113" xr:uid="{00000000-0005-0000-0000-0000A32B0000}"/>
    <cellStyle name="_방동_오항_음달말농로_농경지복구_본관후면도로내역" xfId="19114" xr:uid="{00000000-0005-0000-0000-0000A42B0000}"/>
    <cellStyle name="_방동_오항_음달말농로_담장기초내역" xfId="19115" xr:uid="{00000000-0005-0000-0000-0000A52B0000}"/>
    <cellStyle name="_방동_오항_음달말농로_담장기초내역_구정리내역" xfId="19116" xr:uid="{00000000-0005-0000-0000-0000A62B0000}"/>
    <cellStyle name="_방동_오항_음달말농로_담장기초내역_본관후면도로내역" xfId="19117" xr:uid="{00000000-0005-0000-0000-0000A72B0000}"/>
    <cellStyle name="_방동_오항_음달말농로_대기수량" xfId="19118" xr:uid="{00000000-0005-0000-0000-0000A82B0000}"/>
    <cellStyle name="_방동_오항_음달말농로_대기수량_구정리내역" xfId="19119" xr:uid="{00000000-0005-0000-0000-0000A92B0000}"/>
    <cellStyle name="_방동_오항_음달말농로_대기수량_본관후면도로내역" xfId="19120" xr:uid="{00000000-0005-0000-0000-0000AA2B0000}"/>
    <cellStyle name="_방동_오항_장연추점암거설치수량" xfId="19121" xr:uid="{00000000-0005-0000-0000-0000AB2B0000}"/>
    <cellStyle name="_방동_오항_집계표" xfId="19122" xr:uid="{00000000-0005-0000-0000-0000AC2B0000}"/>
    <cellStyle name="_방동_오항_집계표_집계표" xfId="19123" xr:uid="{00000000-0005-0000-0000-0000AD2B0000}"/>
    <cellStyle name="_방동_오항_철거수량" xfId="19124" xr:uid="{00000000-0005-0000-0000-0000AE2B0000}"/>
    <cellStyle name="_방동_오항_총괄내역" xfId="19125" xr:uid="{00000000-0005-0000-0000-0000AF2B0000}"/>
    <cellStyle name="_방동_오항_포장" xfId="19126" xr:uid="{00000000-0005-0000-0000-0000B02B0000}"/>
    <cellStyle name="_방동_오항_포장_001.전기(현)230km600.00(우)~전기(현)230km748.90(우)" xfId="19127" xr:uid="{00000000-0005-0000-0000-0000B12B0000}"/>
    <cellStyle name="_방동_오항_포장_001.전기(현)230km600.00(우)~전기(현)230km748.90(우)_sample" xfId="19128" xr:uid="{00000000-0005-0000-0000-0000B22B0000}"/>
    <cellStyle name="_방동_오항_포장_001.전기(현)230km600.00(우)~전기(현)230km748.90(우)_장연추점암거설치수량" xfId="19129" xr:uid="{00000000-0005-0000-0000-0000B32B0000}"/>
    <cellStyle name="_방동_오항_포장_001.전기(현)230km600.00(우)~전기(현)230km748.90(우)_철거수량" xfId="19130" xr:uid="{00000000-0005-0000-0000-0000B42B0000}"/>
    <cellStyle name="_방동_오항_포장_sample" xfId="19131" xr:uid="{00000000-0005-0000-0000-0000B52B0000}"/>
    <cellStyle name="_방동_오항_포장_라멘교 토공" xfId="19132" xr:uid="{00000000-0005-0000-0000-0000B62B0000}"/>
    <cellStyle name="_방동_오항_포장_수량" xfId="19133" xr:uid="{00000000-0005-0000-0000-0000B72B0000}"/>
    <cellStyle name="_방동_오항_포장_수량_001.전기(현)230km600.00(우)~전기(현)230km748.90(우)" xfId="19134" xr:uid="{00000000-0005-0000-0000-0000B82B0000}"/>
    <cellStyle name="_방동_오항_포장_수량_001.전기(현)230km600.00(우)~전기(현)230km748.90(우)_sample" xfId="19135" xr:uid="{00000000-0005-0000-0000-0000B92B0000}"/>
    <cellStyle name="_방동_오항_포장_수량_001.전기(현)230km600.00(우)~전기(현)230km748.90(우)_장연추점암거설치수량" xfId="19136" xr:uid="{00000000-0005-0000-0000-0000BA2B0000}"/>
    <cellStyle name="_방동_오항_포장_수량_001.전기(현)230km600.00(우)~전기(현)230km748.90(우)_철거수량" xfId="19137" xr:uid="{00000000-0005-0000-0000-0000BB2B0000}"/>
    <cellStyle name="_방동_오항_포장_수량_sample" xfId="19138" xr:uid="{00000000-0005-0000-0000-0000BC2B0000}"/>
    <cellStyle name="_방동_오항_포장_수량_장연추점암거설치수량" xfId="19139" xr:uid="{00000000-0005-0000-0000-0000BD2B0000}"/>
    <cellStyle name="_방동_오항_포장_수량_철거수량" xfId="19140" xr:uid="{00000000-0005-0000-0000-0000BE2B0000}"/>
    <cellStyle name="_방동_오항_포장_장연추점암거설치수량" xfId="19141" xr:uid="{00000000-0005-0000-0000-0000BF2B0000}"/>
    <cellStyle name="_방동_오항_포장_철거수량" xfId="19142" xr:uid="{00000000-0005-0000-0000-0000C02B0000}"/>
    <cellStyle name="_방동_옥계하수도설치" xfId="19143" xr:uid="{00000000-0005-0000-0000-0000C12B0000}"/>
    <cellStyle name="_방동_옥계하수도설치_경방말2수량" xfId="19144" xr:uid="{00000000-0005-0000-0000-0000C22B0000}"/>
    <cellStyle name="_방동_옥계하수도설치_경방말2수량_농경지복구" xfId="19145" xr:uid="{00000000-0005-0000-0000-0000C32B0000}"/>
    <cellStyle name="_방동_옥계하수도설치_경방말2수량_농경지복구_구정리내역" xfId="19146" xr:uid="{00000000-0005-0000-0000-0000C42B0000}"/>
    <cellStyle name="_방동_옥계하수도설치_경방말2수량_농경지복구_본관후면도로내역" xfId="19147" xr:uid="{00000000-0005-0000-0000-0000C52B0000}"/>
    <cellStyle name="_방동_옥계하수도설치_경방말2수량_담장기초내역" xfId="19148" xr:uid="{00000000-0005-0000-0000-0000C62B0000}"/>
    <cellStyle name="_방동_옥계하수도설치_경방말2수량_담장기초내역_구정리내역" xfId="19149" xr:uid="{00000000-0005-0000-0000-0000C72B0000}"/>
    <cellStyle name="_방동_옥계하수도설치_경방말2수량_담장기초내역_본관후면도로내역" xfId="19150" xr:uid="{00000000-0005-0000-0000-0000C82B0000}"/>
    <cellStyle name="_방동_옥계하수도설치_경방말2수량_대기수량" xfId="19151" xr:uid="{00000000-0005-0000-0000-0000C92B0000}"/>
    <cellStyle name="_방동_옥계하수도설치_경방말2수량_대기수량_구정리내역" xfId="19152" xr:uid="{00000000-0005-0000-0000-0000CA2B0000}"/>
    <cellStyle name="_방동_옥계하수도설치_경방말2수량_대기수량_본관후면도로내역" xfId="19153" xr:uid="{00000000-0005-0000-0000-0000CB2B0000}"/>
    <cellStyle name="_방동_옥계하수도설치_구정리내역" xfId="19154" xr:uid="{00000000-0005-0000-0000-0000CC2B0000}"/>
    <cellStyle name="_방동_옥계하수도설치_남양1리내역" xfId="19155" xr:uid="{00000000-0005-0000-0000-0000CD2B0000}"/>
    <cellStyle name="_방동_옥계하수도설치_남양1리내역_구정리내역" xfId="19156" xr:uid="{00000000-0005-0000-0000-0000CE2B0000}"/>
    <cellStyle name="_방동_옥계하수도설치_남양1리내역_본관후면도로내역" xfId="19157" xr:uid="{00000000-0005-0000-0000-0000CF2B0000}"/>
    <cellStyle name="_방동_옥계하수도설치_농경지복구" xfId="19158" xr:uid="{00000000-0005-0000-0000-0000D02B0000}"/>
    <cellStyle name="_방동_옥계하수도설치_농경지복구_구정리내역" xfId="19159" xr:uid="{00000000-0005-0000-0000-0000D12B0000}"/>
    <cellStyle name="_방동_옥계하수도설치_농경지복구_본관후면도로내역" xfId="19160" xr:uid="{00000000-0005-0000-0000-0000D22B0000}"/>
    <cellStyle name="_방동_옥계하수도설치_담장기초내역" xfId="19161" xr:uid="{00000000-0005-0000-0000-0000D32B0000}"/>
    <cellStyle name="_방동_옥계하수도설치_담장기초내역_구정리내역" xfId="19162" xr:uid="{00000000-0005-0000-0000-0000D42B0000}"/>
    <cellStyle name="_방동_옥계하수도설치_담장기초내역_본관후면도로내역" xfId="19163" xr:uid="{00000000-0005-0000-0000-0000D52B0000}"/>
    <cellStyle name="_방동_옥계하수도설치_대기수량" xfId="19164" xr:uid="{00000000-0005-0000-0000-0000D62B0000}"/>
    <cellStyle name="_방동_옥계하수도설치_대기수량_구정리내역" xfId="19165" xr:uid="{00000000-0005-0000-0000-0000D72B0000}"/>
    <cellStyle name="_방동_옥계하수도설치_대기수량_본관후면도로내역" xfId="19166" xr:uid="{00000000-0005-0000-0000-0000D82B0000}"/>
    <cellStyle name="_방동_옥계하수도설치_도직리수량" xfId="19167" xr:uid="{00000000-0005-0000-0000-0000D92B0000}"/>
    <cellStyle name="_방동_옥계하수도설치_백옥1리(최종)" xfId="19168" xr:uid="{00000000-0005-0000-0000-0000DA2B0000}"/>
    <cellStyle name="_방동_옥계하수도설치_본관후면도로내역" xfId="19169" xr:uid="{00000000-0005-0000-0000-0000DB2B0000}"/>
    <cellStyle name="_방동_옥계하수도설치_수량산출" xfId="19170" xr:uid="{00000000-0005-0000-0000-0000DC2B0000}"/>
    <cellStyle name="_방동_옥계하수도설치_수량산출(1공구)" xfId="19171" xr:uid="{00000000-0005-0000-0000-0000DD2B0000}"/>
    <cellStyle name="_방동_옥계하수도설치_수량산출(1공구)_농경지복구" xfId="19172" xr:uid="{00000000-0005-0000-0000-0000DE2B0000}"/>
    <cellStyle name="_방동_옥계하수도설치_수량산출(1공구)_농경지복구_구정리내역" xfId="19173" xr:uid="{00000000-0005-0000-0000-0000DF2B0000}"/>
    <cellStyle name="_방동_옥계하수도설치_수량산출(1공구)_농경지복구_본관후면도로내역" xfId="19174" xr:uid="{00000000-0005-0000-0000-0000E02B0000}"/>
    <cellStyle name="_방동_옥계하수도설치_수량산출(1공구)_담장기초내역" xfId="19175" xr:uid="{00000000-0005-0000-0000-0000E12B0000}"/>
    <cellStyle name="_방동_옥계하수도설치_수량산출(1공구)_담장기초내역_구정리내역" xfId="19176" xr:uid="{00000000-0005-0000-0000-0000E22B0000}"/>
    <cellStyle name="_방동_옥계하수도설치_수량산출(1공구)_담장기초내역_본관후면도로내역" xfId="19177" xr:uid="{00000000-0005-0000-0000-0000E32B0000}"/>
    <cellStyle name="_방동_옥계하수도설치_수량산출(1공구)_대기수량" xfId="19178" xr:uid="{00000000-0005-0000-0000-0000E42B0000}"/>
    <cellStyle name="_방동_옥계하수도설치_수량산출(1공구)_대기수량_구정리내역" xfId="19179" xr:uid="{00000000-0005-0000-0000-0000E52B0000}"/>
    <cellStyle name="_방동_옥계하수도설치_수량산출(1공구)_대기수량_본관후면도로내역" xfId="19180" xr:uid="{00000000-0005-0000-0000-0000E62B0000}"/>
    <cellStyle name="_방동_옥계하수도설치_수량산출(2공구)" xfId="19181" xr:uid="{00000000-0005-0000-0000-0000E72B0000}"/>
    <cellStyle name="_방동_옥계하수도설치_수량산출(2공구)_1" xfId="19182" xr:uid="{00000000-0005-0000-0000-0000E82B0000}"/>
    <cellStyle name="_방동_옥계하수도설치_수량산출(2공구)_1_구정리내역" xfId="19183" xr:uid="{00000000-0005-0000-0000-0000E92B0000}"/>
    <cellStyle name="_방동_옥계하수도설치_수량산출(2공구)_1_본관후면도로내역" xfId="19184" xr:uid="{00000000-0005-0000-0000-0000EA2B0000}"/>
    <cellStyle name="_방동_옥계하수도설치_수량산출(2공구)_농경지복구" xfId="19185" xr:uid="{00000000-0005-0000-0000-0000EB2B0000}"/>
    <cellStyle name="_방동_옥계하수도설치_수량산출(2공구)_농경지복구_구정리내역" xfId="19186" xr:uid="{00000000-0005-0000-0000-0000EC2B0000}"/>
    <cellStyle name="_방동_옥계하수도설치_수량산출(2공구)_농경지복구_본관후면도로내역" xfId="19187" xr:uid="{00000000-0005-0000-0000-0000ED2B0000}"/>
    <cellStyle name="_방동_옥계하수도설치_수량산출(2공구)_담장기초내역" xfId="19188" xr:uid="{00000000-0005-0000-0000-0000EE2B0000}"/>
    <cellStyle name="_방동_옥계하수도설치_수량산출(2공구)_담장기초내역_구정리내역" xfId="19189" xr:uid="{00000000-0005-0000-0000-0000EF2B0000}"/>
    <cellStyle name="_방동_옥계하수도설치_수량산출(2공구)_담장기초내역_본관후면도로내역" xfId="19190" xr:uid="{00000000-0005-0000-0000-0000F02B0000}"/>
    <cellStyle name="_방동_옥계하수도설치_수량산출(2공구)_대기수량" xfId="19191" xr:uid="{00000000-0005-0000-0000-0000F12B0000}"/>
    <cellStyle name="_방동_옥계하수도설치_수량산출(2공구)_대기수량_구정리내역" xfId="19192" xr:uid="{00000000-0005-0000-0000-0000F22B0000}"/>
    <cellStyle name="_방동_옥계하수도설치_수량산출(2공구)_대기수량_본관후면도로내역" xfId="19193" xr:uid="{00000000-0005-0000-0000-0000F32B0000}"/>
    <cellStyle name="_방동_옥계하수도설치_수량산출_농경지복구" xfId="19194" xr:uid="{00000000-0005-0000-0000-0000F42B0000}"/>
    <cellStyle name="_방동_옥계하수도설치_수량산출_농경지복구_구정리내역" xfId="19195" xr:uid="{00000000-0005-0000-0000-0000F52B0000}"/>
    <cellStyle name="_방동_옥계하수도설치_수량산출_농경지복구_본관후면도로내역" xfId="19196" xr:uid="{00000000-0005-0000-0000-0000F62B0000}"/>
    <cellStyle name="_방동_옥계하수도설치_수량산출_담장기초내역" xfId="19197" xr:uid="{00000000-0005-0000-0000-0000F72B0000}"/>
    <cellStyle name="_방동_옥계하수도설치_수량산출_담장기초내역_구정리내역" xfId="19198" xr:uid="{00000000-0005-0000-0000-0000F82B0000}"/>
    <cellStyle name="_방동_옥계하수도설치_수량산출_담장기초내역_본관후면도로내역" xfId="19199" xr:uid="{00000000-0005-0000-0000-0000F92B0000}"/>
    <cellStyle name="_방동_옥계하수도설치_수량산출_대기수량" xfId="19200" xr:uid="{00000000-0005-0000-0000-0000FA2B0000}"/>
    <cellStyle name="_방동_옥계하수도설치_수량산출_대기수량_구정리내역" xfId="19201" xr:uid="{00000000-0005-0000-0000-0000FB2B0000}"/>
    <cellStyle name="_방동_옥계하수도설치_수량산출_대기수량_본관후면도로내역" xfId="19202" xr:uid="{00000000-0005-0000-0000-0000FC2B0000}"/>
    <cellStyle name="_방동_옥계하수도설치_음달말농로" xfId="19203" xr:uid="{00000000-0005-0000-0000-0000FD2B0000}"/>
    <cellStyle name="_방동_옥계하수도설치_음달말농로_농경지복구" xfId="19204" xr:uid="{00000000-0005-0000-0000-0000FE2B0000}"/>
    <cellStyle name="_방동_옥계하수도설치_음달말농로_농경지복구_구정리내역" xfId="19205" xr:uid="{00000000-0005-0000-0000-0000FF2B0000}"/>
    <cellStyle name="_방동_옥계하수도설치_음달말농로_농경지복구_본관후면도로내역" xfId="19206" xr:uid="{00000000-0005-0000-0000-0000002C0000}"/>
    <cellStyle name="_방동_옥계하수도설치_음달말농로_담장기초내역" xfId="19207" xr:uid="{00000000-0005-0000-0000-0000012C0000}"/>
    <cellStyle name="_방동_옥계하수도설치_음달말농로_담장기초내역_구정리내역" xfId="19208" xr:uid="{00000000-0005-0000-0000-0000022C0000}"/>
    <cellStyle name="_방동_옥계하수도설치_음달말농로_담장기초내역_본관후면도로내역" xfId="19209" xr:uid="{00000000-0005-0000-0000-0000032C0000}"/>
    <cellStyle name="_방동_옥계하수도설치_음달말농로_대기수량" xfId="19210" xr:uid="{00000000-0005-0000-0000-0000042C0000}"/>
    <cellStyle name="_방동_옥계하수도설치_음달말농로_대기수량_구정리내역" xfId="19211" xr:uid="{00000000-0005-0000-0000-0000052C0000}"/>
    <cellStyle name="_방동_옥계하수도설치_음달말농로_대기수량_본관후면도로내역" xfId="19212" xr:uid="{00000000-0005-0000-0000-0000062C0000}"/>
    <cellStyle name="_방동_옥계하수도설치_총괄내역" xfId="19213" xr:uid="{00000000-0005-0000-0000-0000072C0000}"/>
    <cellStyle name="_방동_원평" xfId="19214" xr:uid="{00000000-0005-0000-0000-0000082C0000}"/>
    <cellStyle name="_방동_원평_001.전기(현)230km600.00(우)~전기(현)230km748.90(우)" xfId="19215" xr:uid="{00000000-0005-0000-0000-0000092C0000}"/>
    <cellStyle name="_방동_원평_001.전기(현)230km600.00(우)~전기(현)230km748.90(우)_sample" xfId="19216" xr:uid="{00000000-0005-0000-0000-00000A2C0000}"/>
    <cellStyle name="_방동_원평_001.전기(현)230km600.00(우)~전기(현)230km748.90(우)_장연추점암거설치수량" xfId="19217" xr:uid="{00000000-0005-0000-0000-00000B2C0000}"/>
    <cellStyle name="_방동_원평_001.전기(현)230km600.00(우)~전기(현)230km748.90(우)_철거수량" xfId="19218" xr:uid="{00000000-0005-0000-0000-00000C2C0000}"/>
    <cellStyle name="_방동_원평_Book2" xfId="19219" xr:uid="{00000000-0005-0000-0000-00000D2C0000}"/>
    <cellStyle name="_방동_원평_Book2_집계표" xfId="19220" xr:uid="{00000000-0005-0000-0000-00000E2C0000}"/>
    <cellStyle name="_방동_원평_re수량산출1111_2차 수량산출 1 " xfId="19221" xr:uid="{00000000-0005-0000-0000-00000F2C0000}"/>
    <cellStyle name="_방동_원평_sample" xfId="19222" xr:uid="{00000000-0005-0000-0000-0000102C0000}"/>
    <cellStyle name="_방동_원평_경방말2수량" xfId="19223" xr:uid="{00000000-0005-0000-0000-0000112C0000}"/>
    <cellStyle name="_방동_원평_경방말2수량_농경지복구" xfId="19224" xr:uid="{00000000-0005-0000-0000-0000122C0000}"/>
    <cellStyle name="_방동_원평_경방말2수량_농경지복구_구정리내역" xfId="19225" xr:uid="{00000000-0005-0000-0000-0000132C0000}"/>
    <cellStyle name="_방동_원평_경방말2수량_농경지복구_본관후면도로내역" xfId="19226" xr:uid="{00000000-0005-0000-0000-0000142C0000}"/>
    <cellStyle name="_방동_원평_경방말2수량_담장기초내역" xfId="19227" xr:uid="{00000000-0005-0000-0000-0000152C0000}"/>
    <cellStyle name="_방동_원평_경방말2수량_담장기초내역_구정리내역" xfId="19228" xr:uid="{00000000-0005-0000-0000-0000162C0000}"/>
    <cellStyle name="_방동_원평_경방말2수량_담장기초내역_본관후면도로내역" xfId="19229" xr:uid="{00000000-0005-0000-0000-0000172C0000}"/>
    <cellStyle name="_방동_원평_경방말2수량_대기수량" xfId="19230" xr:uid="{00000000-0005-0000-0000-0000182C0000}"/>
    <cellStyle name="_방동_원평_경방말2수량_대기수량_구정리내역" xfId="19231" xr:uid="{00000000-0005-0000-0000-0000192C0000}"/>
    <cellStyle name="_방동_원평_경방말2수량_대기수량_본관후면도로내역" xfId="19232" xr:uid="{00000000-0005-0000-0000-00001A2C0000}"/>
    <cellStyle name="_방동_원평_구정리내역" xfId="19233" xr:uid="{00000000-0005-0000-0000-00001B2C0000}"/>
    <cellStyle name="_방동_원평_남양1리내역" xfId="19234" xr:uid="{00000000-0005-0000-0000-00001C2C0000}"/>
    <cellStyle name="_방동_원평_남양1리내역_구정리내역" xfId="19235" xr:uid="{00000000-0005-0000-0000-00001D2C0000}"/>
    <cellStyle name="_방동_원평_남양1리내역_본관후면도로내역" xfId="19236" xr:uid="{00000000-0005-0000-0000-00001E2C0000}"/>
    <cellStyle name="_방동_원평_내역서-최종0223_re수량산출1111_2차 수량산출 1 " xfId="19237" xr:uid="{00000000-0005-0000-0000-00001F2C0000}"/>
    <cellStyle name="_방동_원평_농경지복구" xfId="19238" xr:uid="{00000000-0005-0000-0000-0000202C0000}"/>
    <cellStyle name="_방동_원평_농경지복구_구정리내역" xfId="19239" xr:uid="{00000000-0005-0000-0000-0000212C0000}"/>
    <cellStyle name="_방동_원평_농경지복구_본관후면도로내역" xfId="19240" xr:uid="{00000000-0005-0000-0000-0000222C0000}"/>
    <cellStyle name="_방동_원평_담장기초내역" xfId="19241" xr:uid="{00000000-0005-0000-0000-0000232C0000}"/>
    <cellStyle name="_방동_원평_담장기초내역_구정리내역" xfId="19242" xr:uid="{00000000-0005-0000-0000-0000242C0000}"/>
    <cellStyle name="_방동_원평_담장기초내역_본관후면도로내역" xfId="19243" xr:uid="{00000000-0005-0000-0000-0000252C0000}"/>
    <cellStyle name="_방동_원평_대기수량" xfId="19244" xr:uid="{00000000-0005-0000-0000-0000262C0000}"/>
    <cellStyle name="_방동_원평_대기수량_구정리내역" xfId="19245" xr:uid="{00000000-0005-0000-0000-0000272C0000}"/>
    <cellStyle name="_방동_원평_대기수량_본관후면도로내역" xfId="19246" xr:uid="{00000000-0005-0000-0000-0000282C0000}"/>
    <cellStyle name="_방동_원평_도직리수량" xfId="19247" xr:uid="{00000000-0005-0000-0000-0000292C0000}"/>
    <cellStyle name="_방동_원평_라멘교 토공" xfId="19248" xr:uid="{00000000-0005-0000-0000-00002A2C0000}"/>
    <cellStyle name="_방동_원평_백옥1리(최종)" xfId="19249" xr:uid="{00000000-0005-0000-0000-00002B2C0000}"/>
    <cellStyle name="_방동_원평_본관후면도로내역" xfId="19250" xr:uid="{00000000-0005-0000-0000-00002C2C0000}"/>
    <cellStyle name="_방동_원평_수량" xfId="19251" xr:uid="{00000000-0005-0000-0000-00002D2C0000}"/>
    <cellStyle name="_방동_원평_수량_001.전기(현)230km600.00(우)~전기(현)230km748.90(우)" xfId="19252" xr:uid="{00000000-0005-0000-0000-00002E2C0000}"/>
    <cellStyle name="_방동_원평_수량_001.전기(현)230km600.00(우)~전기(현)230km748.90(우)_sample" xfId="19253" xr:uid="{00000000-0005-0000-0000-00002F2C0000}"/>
    <cellStyle name="_방동_원평_수량_001.전기(현)230km600.00(우)~전기(현)230km748.90(우)_장연추점암거설치수량" xfId="19254" xr:uid="{00000000-0005-0000-0000-0000302C0000}"/>
    <cellStyle name="_방동_원평_수량_001.전기(현)230km600.00(우)~전기(현)230km748.90(우)_철거수량" xfId="19255" xr:uid="{00000000-0005-0000-0000-0000312C0000}"/>
    <cellStyle name="_방동_원평_수량_sample" xfId="19256" xr:uid="{00000000-0005-0000-0000-0000322C0000}"/>
    <cellStyle name="_방동_원평_수량_장연추점암거설치수량" xfId="19257" xr:uid="{00000000-0005-0000-0000-0000332C0000}"/>
    <cellStyle name="_방동_원평_수량_철거수량" xfId="19258" xr:uid="{00000000-0005-0000-0000-0000342C0000}"/>
    <cellStyle name="_방동_원평_수량산출" xfId="19259" xr:uid="{00000000-0005-0000-0000-0000352C0000}"/>
    <cellStyle name="_방동_원평_수량산출(1공구)" xfId="19260" xr:uid="{00000000-0005-0000-0000-0000362C0000}"/>
    <cellStyle name="_방동_원평_수량산출(1공구)_농경지복구" xfId="19261" xr:uid="{00000000-0005-0000-0000-0000372C0000}"/>
    <cellStyle name="_방동_원평_수량산출(1공구)_농경지복구_구정리내역" xfId="19262" xr:uid="{00000000-0005-0000-0000-0000382C0000}"/>
    <cellStyle name="_방동_원평_수량산출(1공구)_농경지복구_본관후면도로내역" xfId="19263" xr:uid="{00000000-0005-0000-0000-0000392C0000}"/>
    <cellStyle name="_방동_원평_수량산출(1공구)_담장기초내역" xfId="19264" xr:uid="{00000000-0005-0000-0000-00003A2C0000}"/>
    <cellStyle name="_방동_원평_수량산출(1공구)_담장기초내역_구정리내역" xfId="19265" xr:uid="{00000000-0005-0000-0000-00003B2C0000}"/>
    <cellStyle name="_방동_원평_수량산출(1공구)_담장기초내역_본관후면도로내역" xfId="19266" xr:uid="{00000000-0005-0000-0000-00003C2C0000}"/>
    <cellStyle name="_방동_원평_수량산출(1공구)_대기수량" xfId="19267" xr:uid="{00000000-0005-0000-0000-00003D2C0000}"/>
    <cellStyle name="_방동_원평_수량산출(1공구)_대기수량_구정리내역" xfId="19268" xr:uid="{00000000-0005-0000-0000-00003E2C0000}"/>
    <cellStyle name="_방동_원평_수량산출(1공구)_대기수량_본관후면도로내역" xfId="19269" xr:uid="{00000000-0005-0000-0000-00003F2C0000}"/>
    <cellStyle name="_방동_원평_수량산출(2공구)" xfId="19270" xr:uid="{00000000-0005-0000-0000-0000402C0000}"/>
    <cellStyle name="_방동_원평_수량산출(2공구)_1" xfId="19271" xr:uid="{00000000-0005-0000-0000-0000412C0000}"/>
    <cellStyle name="_방동_원평_수량산출(2공구)_1_구정리내역" xfId="19272" xr:uid="{00000000-0005-0000-0000-0000422C0000}"/>
    <cellStyle name="_방동_원평_수량산출(2공구)_1_본관후면도로내역" xfId="19273" xr:uid="{00000000-0005-0000-0000-0000432C0000}"/>
    <cellStyle name="_방동_원평_수량산출(2공구)_농경지복구" xfId="19274" xr:uid="{00000000-0005-0000-0000-0000442C0000}"/>
    <cellStyle name="_방동_원평_수량산출(2공구)_농경지복구_구정리내역" xfId="19275" xr:uid="{00000000-0005-0000-0000-0000452C0000}"/>
    <cellStyle name="_방동_원평_수량산출(2공구)_농경지복구_본관후면도로내역" xfId="19276" xr:uid="{00000000-0005-0000-0000-0000462C0000}"/>
    <cellStyle name="_방동_원평_수량산출(2공구)_담장기초내역" xfId="19277" xr:uid="{00000000-0005-0000-0000-0000472C0000}"/>
    <cellStyle name="_방동_원평_수량산출(2공구)_담장기초내역_구정리내역" xfId="19278" xr:uid="{00000000-0005-0000-0000-0000482C0000}"/>
    <cellStyle name="_방동_원평_수량산출(2공구)_담장기초내역_본관후면도로내역" xfId="19279" xr:uid="{00000000-0005-0000-0000-0000492C0000}"/>
    <cellStyle name="_방동_원평_수량산출(2공구)_대기수량" xfId="19280" xr:uid="{00000000-0005-0000-0000-00004A2C0000}"/>
    <cellStyle name="_방동_원평_수량산출(2공구)_대기수량_구정리내역" xfId="19281" xr:uid="{00000000-0005-0000-0000-00004B2C0000}"/>
    <cellStyle name="_방동_원평_수량산출(2공구)_대기수량_본관후면도로내역" xfId="19282" xr:uid="{00000000-0005-0000-0000-00004C2C0000}"/>
    <cellStyle name="_방동_원평_수량산출_농경지복구" xfId="19283" xr:uid="{00000000-0005-0000-0000-00004D2C0000}"/>
    <cellStyle name="_방동_원평_수량산출_농경지복구_구정리내역" xfId="19284" xr:uid="{00000000-0005-0000-0000-00004E2C0000}"/>
    <cellStyle name="_방동_원평_수량산출_농경지복구_본관후면도로내역" xfId="19285" xr:uid="{00000000-0005-0000-0000-00004F2C0000}"/>
    <cellStyle name="_방동_원평_수량산출_담장기초내역" xfId="19286" xr:uid="{00000000-0005-0000-0000-0000502C0000}"/>
    <cellStyle name="_방동_원평_수량산출_담장기초내역_구정리내역" xfId="19287" xr:uid="{00000000-0005-0000-0000-0000512C0000}"/>
    <cellStyle name="_방동_원평_수량산출_담장기초내역_본관후면도로내역" xfId="19288" xr:uid="{00000000-0005-0000-0000-0000522C0000}"/>
    <cellStyle name="_방동_원평_수량산출_대기수량" xfId="19289" xr:uid="{00000000-0005-0000-0000-0000532C0000}"/>
    <cellStyle name="_방동_원평_수량산출_대기수량_구정리내역" xfId="19290" xr:uid="{00000000-0005-0000-0000-0000542C0000}"/>
    <cellStyle name="_방동_원평_수량산출_대기수량_본관후면도로내역" xfId="19291" xr:uid="{00000000-0005-0000-0000-0000552C0000}"/>
    <cellStyle name="_방동_원평_옥계하수도설치" xfId="19292" xr:uid="{00000000-0005-0000-0000-0000562C0000}"/>
    <cellStyle name="_방동_원평_옥계하수도설치_경방말2수량" xfId="19293" xr:uid="{00000000-0005-0000-0000-0000572C0000}"/>
    <cellStyle name="_방동_원평_옥계하수도설치_경방말2수량_농경지복구" xfId="19294" xr:uid="{00000000-0005-0000-0000-0000582C0000}"/>
    <cellStyle name="_방동_원평_옥계하수도설치_경방말2수량_농경지복구_구정리내역" xfId="19295" xr:uid="{00000000-0005-0000-0000-0000592C0000}"/>
    <cellStyle name="_방동_원평_옥계하수도설치_경방말2수량_농경지복구_본관후면도로내역" xfId="19296" xr:uid="{00000000-0005-0000-0000-00005A2C0000}"/>
    <cellStyle name="_방동_원평_옥계하수도설치_경방말2수량_담장기초내역" xfId="19297" xr:uid="{00000000-0005-0000-0000-00005B2C0000}"/>
    <cellStyle name="_방동_원평_옥계하수도설치_경방말2수량_담장기초내역_구정리내역" xfId="19298" xr:uid="{00000000-0005-0000-0000-00005C2C0000}"/>
    <cellStyle name="_방동_원평_옥계하수도설치_경방말2수량_담장기초내역_본관후면도로내역" xfId="19299" xr:uid="{00000000-0005-0000-0000-00005D2C0000}"/>
    <cellStyle name="_방동_원평_옥계하수도설치_경방말2수량_대기수량" xfId="19300" xr:uid="{00000000-0005-0000-0000-00005E2C0000}"/>
    <cellStyle name="_방동_원평_옥계하수도설치_경방말2수량_대기수량_구정리내역" xfId="19301" xr:uid="{00000000-0005-0000-0000-00005F2C0000}"/>
    <cellStyle name="_방동_원평_옥계하수도설치_경방말2수량_대기수량_본관후면도로내역" xfId="19302" xr:uid="{00000000-0005-0000-0000-0000602C0000}"/>
    <cellStyle name="_방동_원평_옥계하수도설치_구정리내역" xfId="19303" xr:uid="{00000000-0005-0000-0000-0000612C0000}"/>
    <cellStyle name="_방동_원평_옥계하수도설치_남양1리내역" xfId="19304" xr:uid="{00000000-0005-0000-0000-0000622C0000}"/>
    <cellStyle name="_방동_원평_옥계하수도설치_남양1리내역_구정리내역" xfId="19305" xr:uid="{00000000-0005-0000-0000-0000632C0000}"/>
    <cellStyle name="_방동_원평_옥계하수도설치_남양1리내역_본관후면도로내역" xfId="19306" xr:uid="{00000000-0005-0000-0000-0000642C0000}"/>
    <cellStyle name="_방동_원평_옥계하수도설치_농경지복구" xfId="19307" xr:uid="{00000000-0005-0000-0000-0000652C0000}"/>
    <cellStyle name="_방동_원평_옥계하수도설치_농경지복구_구정리내역" xfId="19308" xr:uid="{00000000-0005-0000-0000-0000662C0000}"/>
    <cellStyle name="_방동_원평_옥계하수도설치_농경지복구_본관후면도로내역" xfId="19309" xr:uid="{00000000-0005-0000-0000-0000672C0000}"/>
    <cellStyle name="_방동_원평_옥계하수도설치_담장기초내역" xfId="19310" xr:uid="{00000000-0005-0000-0000-0000682C0000}"/>
    <cellStyle name="_방동_원평_옥계하수도설치_담장기초내역_구정리내역" xfId="19311" xr:uid="{00000000-0005-0000-0000-0000692C0000}"/>
    <cellStyle name="_방동_원평_옥계하수도설치_담장기초내역_본관후면도로내역" xfId="19312" xr:uid="{00000000-0005-0000-0000-00006A2C0000}"/>
    <cellStyle name="_방동_원평_옥계하수도설치_대기수량" xfId="19313" xr:uid="{00000000-0005-0000-0000-00006B2C0000}"/>
    <cellStyle name="_방동_원평_옥계하수도설치_대기수량_구정리내역" xfId="19314" xr:uid="{00000000-0005-0000-0000-00006C2C0000}"/>
    <cellStyle name="_방동_원평_옥계하수도설치_대기수량_본관후면도로내역" xfId="19315" xr:uid="{00000000-0005-0000-0000-00006D2C0000}"/>
    <cellStyle name="_방동_원평_옥계하수도설치_도직리수량" xfId="19316" xr:uid="{00000000-0005-0000-0000-00006E2C0000}"/>
    <cellStyle name="_방동_원평_옥계하수도설치_백옥1리(최종)" xfId="19317" xr:uid="{00000000-0005-0000-0000-00006F2C0000}"/>
    <cellStyle name="_방동_원평_옥계하수도설치_본관후면도로내역" xfId="19318" xr:uid="{00000000-0005-0000-0000-0000702C0000}"/>
    <cellStyle name="_방동_원평_옥계하수도설치_수량산출" xfId="19319" xr:uid="{00000000-0005-0000-0000-0000712C0000}"/>
    <cellStyle name="_방동_원평_옥계하수도설치_수량산출(1공구)" xfId="19320" xr:uid="{00000000-0005-0000-0000-0000722C0000}"/>
    <cellStyle name="_방동_원평_옥계하수도설치_수량산출(1공구)_농경지복구" xfId="19321" xr:uid="{00000000-0005-0000-0000-0000732C0000}"/>
    <cellStyle name="_방동_원평_옥계하수도설치_수량산출(1공구)_농경지복구_구정리내역" xfId="19322" xr:uid="{00000000-0005-0000-0000-0000742C0000}"/>
    <cellStyle name="_방동_원평_옥계하수도설치_수량산출(1공구)_농경지복구_본관후면도로내역" xfId="19323" xr:uid="{00000000-0005-0000-0000-0000752C0000}"/>
    <cellStyle name="_방동_원평_옥계하수도설치_수량산출(1공구)_담장기초내역" xfId="19324" xr:uid="{00000000-0005-0000-0000-0000762C0000}"/>
    <cellStyle name="_방동_원평_옥계하수도설치_수량산출(1공구)_담장기초내역_구정리내역" xfId="19325" xr:uid="{00000000-0005-0000-0000-0000772C0000}"/>
    <cellStyle name="_방동_원평_옥계하수도설치_수량산출(1공구)_담장기초내역_본관후면도로내역" xfId="19326" xr:uid="{00000000-0005-0000-0000-0000782C0000}"/>
    <cellStyle name="_방동_원평_옥계하수도설치_수량산출(1공구)_대기수량" xfId="19327" xr:uid="{00000000-0005-0000-0000-0000792C0000}"/>
    <cellStyle name="_방동_원평_옥계하수도설치_수량산출(1공구)_대기수량_구정리내역" xfId="19328" xr:uid="{00000000-0005-0000-0000-00007A2C0000}"/>
    <cellStyle name="_방동_원평_옥계하수도설치_수량산출(1공구)_대기수량_본관후면도로내역" xfId="19329" xr:uid="{00000000-0005-0000-0000-00007B2C0000}"/>
    <cellStyle name="_방동_원평_옥계하수도설치_수량산출(2공구)" xfId="19330" xr:uid="{00000000-0005-0000-0000-00007C2C0000}"/>
    <cellStyle name="_방동_원평_옥계하수도설치_수량산출(2공구)_1" xfId="19331" xr:uid="{00000000-0005-0000-0000-00007D2C0000}"/>
    <cellStyle name="_방동_원평_옥계하수도설치_수량산출(2공구)_1_구정리내역" xfId="19332" xr:uid="{00000000-0005-0000-0000-00007E2C0000}"/>
    <cellStyle name="_방동_원평_옥계하수도설치_수량산출(2공구)_1_본관후면도로내역" xfId="19333" xr:uid="{00000000-0005-0000-0000-00007F2C0000}"/>
    <cellStyle name="_방동_원평_옥계하수도설치_수량산출(2공구)_농경지복구" xfId="19334" xr:uid="{00000000-0005-0000-0000-0000802C0000}"/>
    <cellStyle name="_방동_원평_옥계하수도설치_수량산출(2공구)_농경지복구_구정리내역" xfId="19335" xr:uid="{00000000-0005-0000-0000-0000812C0000}"/>
    <cellStyle name="_방동_원평_옥계하수도설치_수량산출(2공구)_농경지복구_본관후면도로내역" xfId="19336" xr:uid="{00000000-0005-0000-0000-0000822C0000}"/>
    <cellStyle name="_방동_원평_옥계하수도설치_수량산출(2공구)_담장기초내역" xfId="19337" xr:uid="{00000000-0005-0000-0000-0000832C0000}"/>
    <cellStyle name="_방동_원평_옥계하수도설치_수량산출(2공구)_담장기초내역_구정리내역" xfId="19338" xr:uid="{00000000-0005-0000-0000-0000842C0000}"/>
    <cellStyle name="_방동_원평_옥계하수도설치_수량산출(2공구)_담장기초내역_본관후면도로내역" xfId="19339" xr:uid="{00000000-0005-0000-0000-0000852C0000}"/>
    <cellStyle name="_방동_원평_옥계하수도설치_수량산출(2공구)_대기수량" xfId="19340" xr:uid="{00000000-0005-0000-0000-0000862C0000}"/>
    <cellStyle name="_방동_원평_옥계하수도설치_수량산출(2공구)_대기수량_구정리내역" xfId="19341" xr:uid="{00000000-0005-0000-0000-0000872C0000}"/>
    <cellStyle name="_방동_원평_옥계하수도설치_수량산출(2공구)_대기수량_본관후면도로내역" xfId="19342" xr:uid="{00000000-0005-0000-0000-0000882C0000}"/>
    <cellStyle name="_방동_원평_옥계하수도설치_수량산출_농경지복구" xfId="19343" xr:uid="{00000000-0005-0000-0000-0000892C0000}"/>
    <cellStyle name="_방동_원평_옥계하수도설치_수량산출_농경지복구_구정리내역" xfId="19344" xr:uid="{00000000-0005-0000-0000-00008A2C0000}"/>
    <cellStyle name="_방동_원평_옥계하수도설치_수량산출_농경지복구_본관후면도로내역" xfId="19345" xr:uid="{00000000-0005-0000-0000-00008B2C0000}"/>
    <cellStyle name="_방동_원평_옥계하수도설치_수량산출_담장기초내역" xfId="19346" xr:uid="{00000000-0005-0000-0000-00008C2C0000}"/>
    <cellStyle name="_방동_원평_옥계하수도설치_수량산출_담장기초내역_구정리내역" xfId="19347" xr:uid="{00000000-0005-0000-0000-00008D2C0000}"/>
    <cellStyle name="_방동_원평_옥계하수도설치_수량산출_담장기초내역_본관후면도로내역" xfId="19348" xr:uid="{00000000-0005-0000-0000-00008E2C0000}"/>
    <cellStyle name="_방동_원평_옥계하수도설치_수량산출_대기수량" xfId="19349" xr:uid="{00000000-0005-0000-0000-00008F2C0000}"/>
    <cellStyle name="_방동_원평_옥계하수도설치_수량산출_대기수량_구정리내역" xfId="19350" xr:uid="{00000000-0005-0000-0000-0000902C0000}"/>
    <cellStyle name="_방동_원평_옥계하수도설치_수량산출_대기수량_본관후면도로내역" xfId="19351" xr:uid="{00000000-0005-0000-0000-0000912C0000}"/>
    <cellStyle name="_방동_원평_옥계하수도설치_음달말농로" xfId="19352" xr:uid="{00000000-0005-0000-0000-0000922C0000}"/>
    <cellStyle name="_방동_원평_옥계하수도설치_음달말농로_농경지복구" xfId="19353" xr:uid="{00000000-0005-0000-0000-0000932C0000}"/>
    <cellStyle name="_방동_원평_옥계하수도설치_음달말농로_농경지복구_구정리내역" xfId="19354" xr:uid="{00000000-0005-0000-0000-0000942C0000}"/>
    <cellStyle name="_방동_원평_옥계하수도설치_음달말농로_농경지복구_본관후면도로내역" xfId="19355" xr:uid="{00000000-0005-0000-0000-0000952C0000}"/>
    <cellStyle name="_방동_원평_옥계하수도설치_음달말농로_담장기초내역" xfId="19356" xr:uid="{00000000-0005-0000-0000-0000962C0000}"/>
    <cellStyle name="_방동_원평_옥계하수도설치_음달말농로_담장기초내역_구정리내역" xfId="19357" xr:uid="{00000000-0005-0000-0000-0000972C0000}"/>
    <cellStyle name="_방동_원평_옥계하수도설치_음달말농로_담장기초내역_본관후면도로내역" xfId="19358" xr:uid="{00000000-0005-0000-0000-0000982C0000}"/>
    <cellStyle name="_방동_원평_옥계하수도설치_음달말농로_대기수량" xfId="19359" xr:uid="{00000000-0005-0000-0000-0000992C0000}"/>
    <cellStyle name="_방동_원평_옥계하수도설치_음달말농로_대기수량_구정리내역" xfId="19360" xr:uid="{00000000-0005-0000-0000-00009A2C0000}"/>
    <cellStyle name="_방동_원평_옥계하수도설치_음달말농로_대기수량_본관후면도로내역" xfId="19361" xr:uid="{00000000-0005-0000-0000-00009B2C0000}"/>
    <cellStyle name="_방동_원평_옥계하수도설치_총괄내역" xfId="19362" xr:uid="{00000000-0005-0000-0000-00009C2C0000}"/>
    <cellStyle name="_방동_원평_율동자연공원내 화장실 보수 및 도색공사_re수량산출1111_2차 수량산출 1 " xfId="19363" xr:uid="{00000000-0005-0000-0000-00009D2C0000}"/>
    <cellStyle name="_방동_원평_율동자연공원내 화장실 보수 및 도색공사_내역서-최종0223_re수량산출1111_2차 수량산출 1 " xfId="19364" xr:uid="{00000000-0005-0000-0000-00009E2C0000}"/>
    <cellStyle name="_방동_원평_율동자연공원내 휴게편의점 도색작업-할증-천정면적추가_re수량산출1111_2차 수량산출 1 " xfId="19365" xr:uid="{00000000-0005-0000-0000-00009F2C0000}"/>
    <cellStyle name="_방동_원평_율동자연공원내 휴게편의점 도색작업-할증-천정면적추가_내역서-최종0223_re수량산출1111_2차 수량산출 1 " xfId="19366" xr:uid="{00000000-0005-0000-0000-0000A02C0000}"/>
    <cellStyle name="_방동_원평_음달말농로" xfId="19367" xr:uid="{00000000-0005-0000-0000-0000A12C0000}"/>
    <cellStyle name="_방동_원평_음달말농로_농경지복구" xfId="19368" xr:uid="{00000000-0005-0000-0000-0000A22C0000}"/>
    <cellStyle name="_방동_원평_음달말농로_농경지복구_구정리내역" xfId="19369" xr:uid="{00000000-0005-0000-0000-0000A32C0000}"/>
    <cellStyle name="_방동_원평_음달말농로_농경지복구_본관후면도로내역" xfId="19370" xr:uid="{00000000-0005-0000-0000-0000A42C0000}"/>
    <cellStyle name="_방동_원평_음달말농로_담장기초내역" xfId="19371" xr:uid="{00000000-0005-0000-0000-0000A52C0000}"/>
    <cellStyle name="_방동_원평_음달말농로_담장기초내역_구정리내역" xfId="19372" xr:uid="{00000000-0005-0000-0000-0000A62C0000}"/>
    <cellStyle name="_방동_원평_음달말농로_담장기초내역_본관후면도로내역" xfId="19373" xr:uid="{00000000-0005-0000-0000-0000A72C0000}"/>
    <cellStyle name="_방동_원평_음달말농로_대기수량" xfId="19374" xr:uid="{00000000-0005-0000-0000-0000A82C0000}"/>
    <cellStyle name="_방동_원평_음달말농로_대기수량_구정리내역" xfId="19375" xr:uid="{00000000-0005-0000-0000-0000A92C0000}"/>
    <cellStyle name="_방동_원평_음달말농로_대기수량_본관후면도로내역" xfId="19376" xr:uid="{00000000-0005-0000-0000-0000AA2C0000}"/>
    <cellStyle name="_방동_원평_장연추점암거설치수량" xfId="19377" xr:uid="{00000000-0005-0000-0000-0000AB2C0000}"/>
    <cellStyle name="_방동_원평_집계표" xfId="19378" xr:uid="{00000000-0005-0000-0000-0000AC2C0000}"/>
    <cellStyle name="_방동_원평_집계표_집계표" xfId="19379" xr:uid="{00000000-0005-0000-0000-0000AD2C0000}"/>
    <cellStyle name="_방동_원평_철거수량" xfId="19380" xr:uid="{00000000-0005-0000-0000-0000AE2C0000}"/>
    <cellStyle name="_방동_원평_총괄내역" xfId="19381" xr:uid="{00000000-0005-0000-0000-0000AF2C0000}"/>
    <cellStyle name="_방동_원평_포장" xfId="19382" xr:uid="{00000000-0005-0000-0000-0000B02C0000}"/>
    <cellStyle name="_방동_원평_포장_001.전기(현)230km600.00(우)~전기(현)230km748.90(우)" xfId="19383" xr:uid="{00000000-0005-0000-0000-0000B12C0000}"/>
    <cellStyle name="_방동_원평_포장_001.전기(현)230km600.00(우)~전기(현)230km748.90(우)_sample" xfId="19384" xr:uid="{00000000-0005-0000-0000-0000B22C0000}"/>
    <cellStyle name="_방동_원평_포장_001.전기(현)230km600.00(우)~전기(현)230km748.90(우)_장연추점암거설치수량" xfId="19385" xr:uid="{00000000-0005-0000-0000-0000B32C0000}"/>
    <cellStyle name="_방동_원평_포장_001.전기(현)230km600.00(우)~전기(현)230km748.90(우)_철거수량" xfId="19386" xr:uid="{00000000-0005-0000-0000-0000B42C0000}"/>
    <cellStyle name="_방동_원평_포장_sample" xfId="19387" xr:uid="{00000000-0005-0000-0000-0000B52C0000}"/>
    <cellStyle name="_방동_원평_포장_라멘교 토공" xfId="19388" xr:uid="{00000000-0005-0000-0000-0000B62C0000}"/>
    <cellStyle name="_방동_원평_포장_수량" xfId="19389" xr:uid="{00000000-0005-0000-0000-0000B72C0000}"/>
    <cellStyle name="_방동_원평_포장_수량_001.전기(현)230km600.00(우)~전기(현)230km748.90(우)" xfId="19390" xr:uid="{00000000-0005-0000-0000-0000B82C0000}"/>
    <cellStyle name="_방동_원평_포장_수량_001.전기(현)230km600.00(우)~전기(현)230km748.90(우)_sample" xfId="19391" xr:uid="{00000000-0005-0000-0000-0000B92C0000}"/>
    <cellStyle name="_방동_원평_포장_수량_001.전기(현)230km600.00(우)~전기(현)230km748.90(우)_장연추점암거설치수량" xfId="19392" xr:uid="{00000000-0005-0000-0000-0000BA2C0000}"/>
    <cellStyle name="_방동_원평_포장_수량_001.전기(현)230km600.00(우)~전기(현)230km748.90(우)_철거수량" xfId="19393" xr:uid="{00000000-0005-0000-0000-0000BB2C0000}"/>
    <cellStyle name="_방동_원평_포장_수량_sample" xfId="19394" xr:uid="{00000000-0005-0000-0000-0000BC2C0000}"/>
    <cellStyle name="_방동_원평_포장_수량_장연추점암거설치수량" xfId="19395" xr:uid="{00000000-0005-0000-0000-0000BD2C0000}"/>
    <cellStyle name="_방동_원평_포장_수량_철거수량" xfId="19396" xr:uid="{00000000-0005-0000-0000-0000BE2C0000}"/>
    <cellStyle name="_방동_원평_포장_장연추점암거설치수량" xfId="19397" xr:uid="{00000000-0005-0000-0000-0000BF2C0000}"/>
    <cellStyle name="_방동_원평_포장_철거수량" xfId="19398" xr:uid="{00000000-0005-0000-0000-0000C02C0000}"/>
    <cellStyle name="_방동_율동자연공원내 화장실 보수 및 도색공사_re수량산출1111_2차 수량산출 1 " xfId="19399" xr:uid="{00000000-0005-0000-0000-0000C12C0000}"/>
    <cellStyle name="_방동_율동자연공원내 화장실 보수 및 도색공사_내역서-최종0223_re수량산출1111_2차 수량산출 1 " xfId="19400" xr:uid="{00000000-0005-0000-0000-0000C22C0000}"/>
    <cellStyle name="_방동_율동자연공원내 휴게편의점 도색작업-할증-천정면적추가_re수량산출1111_2차 수량산출 1 " xfId="19401" xr:uid="{00000000-0005-0000-0000-0000C32C0000}"/>
    <cellStyle name="_방동_율동자연공원내 휴게편의점 도색작업-할증-천정면적추가_내역서-최종0223_re수량산출1111_2차 수량산출 1 " xfId="19402" xr:uid="{00000000-0005-0000-0000-0000C42C0000}"/>
    <cellStyle name="_방동_음달말농로" xfId="19403" xr:uid="{00000000-0005-0000-0000-0000C52C0000}"/>
    <cellStyle name="_방동_음달말농로_농경지복구" xfId="19404" xr:uid="{00000000-0005-0000-0000-0000C62C0000}"/>
    <cellStyle name="_방동_음달말농로_농경지복구_구정리내역" xfId="19405" xr:uid="{00000000-0005-0000-0000-0000C72C0000}"/>
    <cellStyle name="_방동_음달말농로_농경지복구_본관후면도로내역" xfId="19406" xr:uid="{00000000-0005-0000-0000-0000C82C0000}"/>
    <cellStyle name="_방동_음달말농로_담장기초내역" xfId="19407" xr:uid="{00000000-0005-0000-0000-0000C92C0000}"/>
    <cellStyle name="_방동_음달말농로_담장기초내역_구정리내역" xfId="19408" xr:uid="{00000000-0005-0000-0000-0000CA2C0000}"/>
    <cellStyle name="_방동_음달말농로_담장기초내역_본관후면도로내역" xfId="19409" xr:uid="{00000000-0005-0000-0000-0000CB2C0000}"/>
    <cellStyle name="_방동_음달말농로_대기수량" xfId="19410" xr:uid="{00000000-0005-0000-0000-0000CC2C0000}"/>
    <cellStyle name="_방동_음달말농로_대기수량_구정리내역" xfId="19411" xr:uid="{00000000-0005-0000-0000-0000CD2C0000}"/>
    <cellStyle name="_방동_음달말농로_대기수량_본관후면도로내역" xfId="19412" xr:uid="{00000000-0005-0000-0000-0000CE2C0000}"/>
    <cellStyle name="_방동_장연추점암거설치수량" xfId="19413" xr:uid="{00000000-0005-0000-0000-0000CF2C0000}"/>
    <cellStyle name="_방동_집계표" xfId="19414" xr:uid="{00000000-0005-0000-0000-0000D02C0000}"/>
    <cellStyle name="_방동_집계표_집계표" xfId="19415" xr:uid="{00000000-0005-0000-0000-0000D12C0000}"/>
    <cellStyle name="_방동_철거수량" xfId="19416" xr:uid="{00000000-0005-0000-0000-0000D22C0000}"/>
    <cellStyle name="_방동_총괄내역" xfId="19417" xr:uid="{00000000-0005-0000-0000-0000D32C0000}"/>
    <cellStyle name="_방동_추곡" xfId="19418" xr:uid="{00000000-0005-0000-0000-0000D42C0000}"/>
    <cellStyle name="_방동_추곡_001.전기(현)230km600.00(우)~전기(현)230km748.90(우)" xfId="19419" xr:uid="{00000000-0005-0000-0000-0000D52C0000}"/>
    <cellStyle name="_방동_추곡_001.전기(현)230km600.00(우)~전기(현)230km748.90(우)_sample" xfId="19420" xr:uid="{00000000-0005-0000-0000-0000D62C0000}"/>
    <cellStyle name="_방동_추곡_001.전기(현)230km600.00(우)~전기(현)230km748.90(우)_장연추점암거설치수량" xfId="19421" xr:uid="{00000000-0005-0000-0000-0000D72C0000}"/>
    <cellStyle name="_방동_추곡_001.전기(현)230km600.00(우)~전기(현)230km748.90(우)_철거수량" xfId="19422" xr:uid="{00000000-0005-0000-0000-0000D82C0000}"/>
    <cellStyle name="_방동_추곡_Book2" xfId="19423" xr:uid="{00000000-0005-0000-0000-0000D92C0000}"/>
    <cellStyle name="_방동_추곡_Book2_집계표" xfId="19424" xr:uid="{00000000-0005-0000-0000-0000DA2C0000}"/>
    <cellStyle name="_방동_추곡_re수량산출1111_2차 수량산출 1 " xfId="19425" xr:uid="{00000000-0005-0000-0000-0000DB2C0000}"/>
    <cellStyle name="_방동_추곡_sample" xfId="19426" xr:uid="{00000000-0005-0000-0000-0000DC2C0000}"/>
    <cellStyle name="_방동_추곡_경방말2수량" xfId="19427" xr:uid="{00000000-0005-0000-0000-0000DD2C0000}"/>
    <cellStyle name="_방동_추곡_경방말2수량_농경지복구" xfId="19428" xr:uid="{00000000-0005-0000-0000-0000DE2C0000}"/>
    <cellStyle name="_방동_추곡_경방말2수량_농경지복구_구정리내역" xfId="19429" xr:uid="{00000000-0005-0000-0000-0000DF2C0000}"/>
    <cellStyle name="_방동_추곡_경방말2수량_농경지복구_본관후면도로내역" xfId="19430" xr:uid="{00000000-0005-0000-0000-0000E02C0000}"/>
    <cellStyle name="_방동_추곡_경방말2수량_담장기초내역" xfId="19431" xr:uid="{00000000-0005-0000-0000-0000E12C0000}"/>
    <cellStyle name="_방동_추곡_경방말2수량_담장기초내역_구정리내역" xfId="19432" xr:uid="{00000000-0005-0000-0000-0000E22C0000}"/>
    <cellStyle name="_방동_추곡_경방말2수량_담장기초내역_본관후면도로내역" xfId="19433" xr:uid="{00000000-0005-0000-0000-0000E32C0000}"/>
    <cellStyle name="_방동_추곡_경방말2수량_대기수량" xfId="19434" xr:uid="{00000000-0005-0000-0000-0000E42C0000}"/>
    <cellStyle name="_방동_추곡_경방말2수량_대기수량_구정리내역" xfId="19435" xr:uid="{00000000-0005-0000-0000-0000E52C0000}"/>
    <cellStyle name="_방동_추곡_경방말2수량_대기수량_본관후면도로내역" xfId="19436" xr:uid="{00000000-0005-0000-0000-0000E62C0000}"/>
    <cellStyle name="_방동_추곡_구정리내역" xfId="19437" xr:uid="{00000000-0005-0000-0000-0000E72C0000}"/>
    <cellStyle name="_방동_추곡_남양1리내역" xfId="19438" xr:uid="{00000000-0005-0000-0000-0000E82C0000}"/>
    <cellStyle name="_방동_추곡_남양1리내역_구정리내역" xfId="19439" xr:uid="{00000000-0005-0000-0000-0000E92C0000}"/>
    <cellStyle name="_방동_추곡_남양1리내역_본관후면도로내역" xfId="19440" xr:uid="{00000000-0005-0000-0000-0000EA2C0000}"/>
    <cellStyle name="_방동_추곡_내역서-최종0223_re수량산출1111_2차 수량산출 1 " xfId="19441" xr:uid="{00000000-0005-0000-0000-0000EB2C0000}"/>
    <cellStyle name="_방동_추곡_농경지복구" xfId="19442" xr:uid="{00000000-0005-0000-0000-0000EC2C0000}"/>
    <cellStyle name="_방동_추곡_농경지복구_구정리내역" xfId="19443" xr:uid="{00000000-0005-0000-0000-0000ED2C0000}"/>
    <cellStyle name="_방동_추곡_농경지복구_본관후면도로내역" xfId="19444" xr:uid="{00000000-0005-0000-0000-0000EE2C0000}"/>
    <cellStyle name="_방동_추곡_담장기초내역" xfId="19445" xr:uid="{00000000-0005-0000-0000-0000EF2C0000}"/>
    <cellStyle name="_방동_추곡_담장기초내역_구정리내역" xfId="19446" xr:uid="{00000000-0005-0000-0000-0000F02C0000}"/>
    <cellStyle name="_방동_추곡_담장기초내역_본관후면도로내역" xfId="19447" xr:uid="{00000000-0005-0000-0000-0000F12C0000}"/>
    <cellStyle name="_방동_추곡_대기수량" xfId="19448" xr:uid="{00000000-0005-0000-0000-0000F22C0000}"/>
    <cellStyle name="_방동_추곡_대기수량_구정리내역" xfId="19449" xr:uid="{00000000-0005-0000-0000-0000F32C0000}"/>
    <cellStyle name="_방동_추곡_대기수량_본관후면도로내역" xfId="19450" xr:uid="{00000000-0005-0000-0000-0000F42C0000}"/>
    <cellStyle name="_방동_추곡_도직리수량" xfId="19451" xr:uid="{00000000-0005-0000-0000-0000F52C0000}"/>
    <cellStyle name="_방동_추곡_라멘교 토공" xfId="19452" xr:uid="{00000000-0005-0000-0000-0000F62C0000}"/>
    <cellStyle name="_방동_추곡_백옥1리(최종)" xfId="19453" xr:uid="{00000000-0005-0000-0000-0000F72C0000}"/>
    <cellStyle name="_방동_추곡_본관후면도로내역" xfId="19454" xr:uid="{00000000-0005-0000-0000-0000F82C0000}"/>
    <cellStyle name="_방동_추곡_수량" xfId="19455" xr:uid="{00000000-0005-0000-0000-0000F92C0000}"/>
    <cellStyle name="_방동_추곡_수량_001.전기(현)230km600.00(우)~전기(현)230km748.90(우)" xfId="19456" xr:uid="{00000000-0005-0000-0000-0000FA2C0000}"/>
    <cellStyle name="_방동_추곡_수량_001.전기(현)230km600.00(우)~전기(현)230km748.90(우)_sample" xfId="19457" xr:uid="{00000000-0005-0000-0000-0000FB2C0000}"/>
    <cellStyle name="_방동_추곡_수량_001.전기(현)230km600.00(우)~전기(현)230km748.90(우)_장연추점암거설치수량" xfId="19458" xr:uid="{00000000-0005-0000-0000-0000FC2C0000}"/>
    <cellStyle name="_방동_추곡_수량_001.전기(현)230km600.00(우)~전기(현)230km748.90(우)_철거수량" xfId="19459" xr:uid="{00000000-0005-0000-0000-0000FD2C0000}"/>
    <cellStyle name="_방동_추곡_수량_sample" xfId="19460" xr:uid="{00000000-0005-0000-0000-0000FE2C0000}"/>
    <cellStyle name="_방동_추곡_수량_장연추점암거설치수량" xfId="19461" xr:uid="{00000000-0005-0000-0000-0000FF2C0000}"/>
    <cellStyle name="_방동_추곡_수량_철거수량" xfId="19462" xr:uid="{00000000-0005-0000-0000-0000002D0000}"/>
    <cellStyle name="_방동_추곡_수량산출" xfId="19463" xr:uid="{00000000-0005-0000-0000-0000012D0000}"/>
    <cellStyle name="_방동_추곡_수량산출(1공구)" xfId="19464" xr:uid="{00000000-0005-0000-0000-0000022D0000}"/>
    <cellStyle name="_방동_추곡_수량산출(1공구)_농경지복구" xfId="19465" xr:uid="{00000000-0005-0000-0000-0000032D0000}"/>
    <cellStyle name="_방동_추곡_수량산출(1공구)_농경지복구_구정리내역" xfId="19466" xr:uid="{00000000-0005-0000-0000-0000042D0000}"/>
    <cellStyle name="_방동_추곡_수량산출(1공구)_농경지복구_본관후면도로내역" xfId="19467" xr:uid="{00000000-0005-0000-0000-0000052D0000}"/>
    <cellStyle name="_방동_추곡_수량산출(1공구)_담장기초내역" xfId="19468" xr:uid="{00000000-0005-0000-0000-0000062D0000}"/>
    <cellStyle name="_방동_추곡_수량산출(1공구)_담장기초내역_구정리내역" xfId="19469" xr:uid="{00000000-0005-0000-0000-0000072D0000}"/>
    <cellStyle name="_방동_추곡_수량산출(1공구)_담장기초내역_본관후면도로내역" xfId="19470" xr:uid="{00000000-0005-0000-0000-0000082D0000}"/>
    <cellStyle name="_방동_추곡_수량산출(1공구)_대기수량" xfId="19471" xr:uid="{00000000-0005-0000-0000-0000092D0000}"/>
    <cellStyle name="_방동_추곡_수량산출(1공구)_대기수량_구정리내역" xfId="19472" xr:uid="{00000000-0005-0000-0000-00000A2D0000}"/>
    <cellStyle name="_방동_추곡_수량산출(1공구)_대기수량_본관후면도로내역" xfId="19473" xr:uid="{00000000-0005-0000-0000-00000B2D0000}"/>
    <cellStyle name="_방동_추곡_수량산출(2공구)" xfId="19474" xr:uid="{00000000-0005-0000-0000-00000C2D0000}"/>
    <cellStyle name="_방동_추곡_수량산출(2공구)_1" xfId="19475" xr:uid="{00000000-0005-0000-0000-00000D2D0000}"/>
    <cellStyle name="_방동_추곡_수량산출(2공구)_1_구정리내역" xfId="19476" xr:uid="{00000000-0005-0000-0000-00000E2D0000}"/>
    <cellStyle name="_방동_추곡_수량산출(2공구)_1_본관후면도로내역" xfId="19477" xr:uid="{00000000-0005-0000-0000-00000F2D0000}"/>
    <cellStyle name="_방동_추곡_수량산출(2공구)_농경지복구" xfId="19478" xr:uid="{00000000-0005-0000-0000-0000102D0000}"/>
    <cellStyle name="_방동_추곡_수량산출(2공구)_농경지복구_구정리내역" xfId="19479" xr:uid="{00000000-0005-0000-0000-0000112D0000}"/>
    <cellStyle name="_방동_추곡_수량산출(2공구)_농경지복구_본관후면도로내역" xfId="19480" xr:uid="{00000000-0005-0000-0000-0000122D0000}"/>
    <cellStyle name="_방동_추곡_수량산출(2공구)_담장기초내역" xfId="19481" xr:uid="{00000000-0005-0000-0000-0000132D0000}"/>
    <cellStyle name="_방동_추곡_수량산출(2공구)_담장기초내역_구정리내역" xfId="19482" xr:uid="{00000000-0005-0000-0000-0000142D0000}"/>
    <cellStyle name="_방동_추곡_수량산출(2공구)_담장기초내역_본관후면도로내역" xfId="19483" xr:uid="{00000000-0005-0000-0000-0000152D0000}"/>
    <cellStyle name="_방동_추곡_수량산출(2공구)_대기수량" xfId="19484" xr:uid="{00000000-0005-0000-0000-0000162D0000}"/>
    <cellStyle name="_방동_추곡_수량산출(2공구)_대기수량_구정리내역" xfId="19485" xr:uid="{00000000-0005-0000-0000-0000172D0000}"/>
    <cellStyle name="_방동_추곡_수량산출(2공구)_대기수량_본관후면도로내역" xfId="19486" xr:uid="{00000000-0005-0000-0000-0000182D0000}"/>
    <cellStyle name="_방동_추곡_수량산출_농경지복구" xfId="19487" xr:uid="{00000000-0005-0000-0000-0000192D0000}"/>
    <cellStyle name="_방동_추곡_수량산출_농경지복구_구정리내역" xfId="19488" xr:uid="{00000000-0005-0000-0000-00001A2D0000}"/>
    <cellStyle name="_방동_추곡_수량산출_농경지복구_본관후면도로내역" xfId="19489" xr:uid="{00000000-0005-0000-0000-00001B2D0000}"/>
    <cellStyle name="_방동_추곡_수량산출_담장기초내역" xfId="19490" xr:uid="{00000000-0005-0000-0000-00001C2D0000}"/>
    <cellStyle name="_방동_추곡_수량산출_담장기초내역_구정리내역" xfId="19491" xr:uid="{00000000-0005-0000-0000-00001D2D0000}"/>
    <cellStyle name="_방동_추곡_수량산출_담장기초내역_본관후면도로내역" xfId="19492" xr:uid="{00000000-0005-0000-0000-00001E2D0000}"/>
    <cellStyle name="_방동_추곡_수량산출_대기수량" xfId="19493" xr:uid="{00000000-0005-0000-0000-00001F2D0000}"/>
    <cellStyle name="_방동_추곡_수량산출_대기수량_구정리내역" xfId="19494" xr:uid="{00000000-0005-0000-0000-0000202D0000}"/>
    <cellStyle name="_방동_추곡_수량산출_대기수량_본관후면도로내역" xfId="19495" xr:uid="{00000000-0005-0000-0000-0000212D0000}"/>
    <cellStyle name="_방동_추곡_옥계하수도설치" xfId="19496" xr:uid="{00000000-0005-0000-0000-0000222D0000}"/>
    <cellStyle name="_방동_추곡_옥계하수도설치_경방말2수량" xfId="19497" xr:uid="{00000000-0005-0000-0000-0000232D0000}"/>
    <cellStyle name="_방동_추곡_옥계하수도설치_경방말2수량_농경지복구" xfId="19498" xr:uid="{00000000-0005-0000-0000-0000242D0000}"/>
    <cellStyle name="_방동_추곡_옥계하수도설치_경방말2수량_농경지복구_구정리내역" xfId="19499" xr:uid="{00000000-0005-0000-0000-0000252D0000}"/>
    <cellStyle name="_방동_추곡_옥계하수도설치_경방말2수량_농경지복구_본관후면도로내역" xfId="19500" xr:uid="{00000000-0005-0000-0000-0000262D0000}"/>
    <cellStyle name="_방동_추곡_옥계하수도설치_경방말2수량_담장기초내역" xfId="19501" xr:uid="{00000000-0005-0000-0000-0000272D0000}"/>
    <cellStyle name="_방동_추곡_옥계하수도설치_경방말2수량_담장기초내역_구정리내역" xfId="19502" xr:uid="{00000000-0005-0000-0000-0000282D0000}"/>
    <cellStyle name="_방동_추곡_옥계하수도설치_경방말2수량_담장기초내역_본관후면도로내역" xfId="19503" xr:uid="{00000000-0005-0000-0000-0000292D0000}"/>
    <cellStyle name="_방동_추곡_옥계하수도설치_경방말2수량_대기수량" xfId="19504" xr:uid="{00000000-0005-0000-0000-00002A2D0000}"/>
    <cellStyle name="_방동_추곡_옥계하수도설치_경방말2수량_대기수량_구정리내역" xfId="19505" xr:uid="{00000000-0005-0000-0000-00002B2D0000}"/>
    <cellStyle name="_방동_추곡_옥계하수도설치_경방말2수량_대기수량_본관후면도로내역" xfId="19506" xr:uid="{00000000-0005-0000-0000-00002C2D0000}"/>
    <cellStyle name="_방동_추곡_옥계하수도설치_구정리내역" xfId="19507" xr:uid="{00000000-0005-0000-0000-00002D2D0000}"/>
    <cellStyle name="_방동_추곡_옥계하수도설치_남양1리내역" xfId="19508" xr:uid="{00000000-0005-0000-0000-00002E2D0000}"/>
    <cellStyle name="_방동_추곡_옥계하수도설치_남양1리내역_구정리내역" xfId="19509" xr:uid="{00000000-0005-0000-0000-00002F2D0000}"/>
    <cellStyle name="_방동_추곡_옥계하수도설치_남양1리내역_본관후면도로내역" xfId="19510" xr:uid="{00000000-0005-0000-0000-0000302D0000}"/>
    <cellStyle name="_방동_추곡_옥계하수도설치_농경지복구" xfId="19511" xr:uid="{00000000-0005-0000-0000-0000312D0000}"/>
    <cellStyle name="_방동_추곡_옥계하수도설치_농경지복구_구정리내역" xfId="19512" xr:uid="{00000000-0005-0000-0000-0000322D0000}"/>
    <cellStyle name="_방동_추곡_옥계하수도설치_농경지복구_본관후면도로내역" xfId="19513" xr:uid="{00000000-0005-0000-0000-0000332D0000}"/>
    <cellStyle name="_방동_추곡_옥계하수도설치_담장기초내역" xfId="19514" xr:uid="{00000000-0005-0000-0000-0000342D0000}"/>
    <cellStyle name="_방동_추곡_옥계하수도설치_담장기초내역_구정리내역" xfId="19515" xr:uid="{00000000-0005-0000-0000-0000352D0000}"/>
    <cellStyle name="_방동_추곡_옥계하수도설치_담장기초내역_본관후면도로내역" xfId="19516" xr:uid="{00000000-0005-0000-0000-0000362D0000}"/>
    <cellStyle name="_방동_추곡_옥계하수도설치_대기수량" xfId="19517" xr:uid="{00000000-0005-0000-0000-0000372D0000}"/>
    <cellStyle name="_방동_추곡_옥계하수도설치_대기수량_구정리내역" xfId="19518" xr:uid="{00000000-0005-0000-0000-0000382D0000}"/>
    <cellStyle name="_방동_추곡_옥계하수도설치_대기수량_본관후면도로내역" xfId="19519" xr:uid="{00000000-0005-0000-0000-0000392D0000}"/>
    <cellStyle name="_방동_추곡_옥계하수도설치_도직리수량" xfId="19520" xr:uid="{00000000-0005-0000-0000-00003A2D0000}"/>
    <cellStyle name="_방동_추곡_옥계하수도설치_백옥1리(최종)" xfId="19521" xr:uid="{00000000-0005-0000-0000-00003B2D0000}"/>
    <cellStyle name="_방동_추곡_옥계하수도설치_본관후면도로내역" xfId="19522" xr:uid="{00000000-0005-0000-0000-00003C2D0000}"/>
    <cellStyle name="_방동_추곡_옥계하수도설치_수량산출" xfId="19523" xr:uid="{00000000-0005-0000-0000-00003D2D0000}"/>
    <cellStyle name="_방동_추곡_옥계하수도설치_수량산출(1공구)" xfId="19524" xr:uid="{00000000-0005-0000-0000-00003E2D0000}"/>
    <cellStyle name="_방동_추곡_옥계하수도설치_수량산출(1공구)_농경지복구" xfId="19525" xr:uid="{00000000-0005-0000-0000-00003F2D0000}"/>
    <cellStyle name="_방동_추곡_옥계하수도설치_수량산출(1공구)_농경지복구_구정리내역" xfId="19526" xr:uid="{00000000-0005-0000-0000-0000402D0000}"/>
    <cellStyle name="_방동_추곡_옥계하수도설치_수량산출(1공구)_농경지복구_본관후면도로내역" xfId="19527" xr:uid="{00000000-0005-0000-0000-0000412D0000}"/>
    <cellStyle name="_방동_추곡_옥계하수도설치_수량산출(1공구)_담장기초내역" xfId="19528" xr:uid="{00000000-0005-0000-0000-0000422D0000}"/>
    <cellStyle name="_방동_추곡_옥계하수도설치_수량산출(1공구)_담장기초내역_구정리내역" xfId="19529" xr:uid="{00000000-0005-0000-0000-0000432D0000}"/>
    <cellStyle name="_방동_추곡_옥계하수도설치_수량산출(1공구)_담장기초내역_본관후면도로내역" xfId="19530" xr:uid="{00000000-0005-0000-0000-0000442D0000}"/>
    <cellStyle name="_방동_추곡_옥계하수도설치_수량산출(1공구)_대기수량" xfId="19531" xr:uid="{00000000-0005-0000-0000-0000452D0000}"/>
    <cellStyle name="_방동_추곡_옥계하수도설치_수량산출(1공구)_대기수량_구정리내역" xfId="19532" xr:uid="{00000000-0005-0000-0000-0000462D0000}"/>
    <cellStyle name="_방동_추곡_옥계하수도설치_수량산출(1공구)_대기수량_본관후면도로내역" xfId="19533" xr:uid="{00000000-0005-0000-0000-0000472D0000}"/>
    <cellStyle name="_방동_추곡_옥계하수도설치_수량산출(2공구)" xfId="19534" xr:uid="{00000000-0005-0000-0000-0000482D0000}"/>
    <cellStyle name="_방동_추곡_옥계하수도설치_수량산출(2공구)_1" xfId="19535" xr:uid="{00000000-0005-0000-0000-0000492D0000}"/>
    <cellStyle name="_방동_추곡_옥계하수도설치_수량산출(2공구)_1_구정리내역" xfId="19536" xr:uid="{00000000-0005-0000-0000-00004A2D0000}"/>
    <cellStyle name="_방동_추곡_옥계하수도설치_수량산출(2공구)_1_본관후면도로내역" xfId="19537" xr:uid="{00000000-0005-0000-0000-00004B2D0000}"/>
    <cellStyle name="_방동_추곡_옥계하수도설치_수량산출(2공구)_농경지복구" xfId="19538" xr:uid="{00000000-0005-0000-0000-00004C2D0000}"/>
    <cellStyle name="_방동_추곡_옥계하수도설치_수량산출(2공구)_농경지복구_구정리내역" xfId="19539" xr:uid="{00000000-0005-0000-0000-00004D2D0000}"/>
    <cellStyle name="_방동_추곡_옥계하수도설치_수량산출(2공구)_농경지복구_본관후면도로내역" xfId="19540" xr:uid="{00000000-0005-0000-0000-00004E2D0000}"/>
    <cellStyle name="_방동_추곡_옥계하수도설치_수량산출(2공구)_담장기초내역" xfId="19541" xr:uid="{00000000-0005-0000-0000-00004F2D0000}"/>
    <cellStyle name="_방동_추곡_옥계하수도설치_수량산출(2공구)_담장기초내역_구정리내역" xfId="19542" xr:uid="{00000000-0005-0000-0000-0000502D0000}"/>
    <cellStyle name="_방동_추곡_옥계하수도설치_수량산출(2공구)_담장기초내역_본관후면도로내역" xfId="19543" xr:uid="{00000000-0005-0000-0000-0000512D0000}"/>
    <cellStyle name="_방동_추곡_옥계하수도설치_수량산출(2공구)_대기수량" xfId="19544" xr:uid="{00000000-0005-0000-0000-0000522D0000}"/>
    <cellStyle name="_방동_추곡_옥계하수도설치_수량산출(2공구)_대기수량_구정리내역" xfId="19545" xr:uid="{00000000-0005-0000-0000-0000532D0000}"/>
    <cellStyle name="_방동_추곡_옥계하수도설치_수량산출(2공구)_대기수량_본관후면도로내역" xfId="19546" xr:uid="{00000000-0005-0000-0000-0000542D0000}"/>
    <cellStyle name="_방동_추곡_옥계하수도설치_수량산출_농경지복구" xfId="19547" xr:uid="{00000000-0005-0000-0000-0000552D0000}"/>
    <cellStyle name="_방동_추곡_옥계하수도설치_수량산출_농경지복구_구정리내역" xfId="19548" xr:uid="{00000000-0005-0000-0000-0000562D0000}"/>
    <cellStyle name="_방동_추곡_옥계하수도설치_수량산출_농경지복구_본관후면도로내역" xfId="19549" xr:uid="{00000000-0005-0000-0000-0000572D0000}"/>
    <cellStyle name="_방동_추곡_옥계하수도설치_수량산출_담장기초내역" xfId="19550" xr:uid="{00000000-0005-0000-0000-0000582D0000}"/>
    <cellStyle name="_방동_추곡_옥계하수도설치_수량산출_담장기초내역_구정리내역" xfId="19551" xr:uid="{00000000-0005-0000-0000-0000592D0000}"/>
    <cellStyle name="_방동_추곡_옥계하수도설치_수량산출_담장기초내역_본관후면도로내역" xfId="19552" xr:uid="{00000000-0005-0000-0000-00005A2D0000}"/>
    <cellStyle name="_방동_추곡_옥계하수도설치_수량산출_대기수량" xfId="19553" xr:uid="{00000000-0005-0000-0000-00005B2D0000}"/>
    <cellStyle name="_방동_추곡_옥계하수도설치_수량산출_대기수량_구정리내역" xfId="19554" xr:uid="{00000000-0005-0000-0000-00005C2D0000}"/>
    <cellStyle name="_방동_추곡_옥계하수도설치_수량산출_대기수량_본관후면도로내역" xfId="19555" xr:uid="{00000000-0005-0000-0000-00005D2D0000}"/>
    <cellStyle name="_방동_추곡_옥계하수도설치_음달말농로" xfId="19556" xr:uid="{00000000-0005-0000-0000-00005E2D0000}"/>
    <cellStyle name="_방동_추곡_옥계하수도설치_음달말농로_농경지복구" xfId="19557" xr:uid="{00000000-0005-0000-0000-00005F2D0000}"/>
    <cellStyle name="_방동_추곡_옥계하수도설치_음달말농로_농경지복구_구정리내역" xfId="19558" xr:uid="{00000000-0005-0000-0000-0000602D0000}"/>
    <cellStyle name="_방동_추곡_옥계하수도설치_음달말농로_농경지복구_본관후면도로내역" xfId="19559" xr:uid="{00000000-0005-0000-0000-0000612D0000}"/>
    <cellStyle name="_방동_추곡_옥계하수도설치_음달말농로_담장기초내역" xfId="19560" xr:uid="{00000000-0005-0000-0000-0000622D0000}"/>
    <cellStyle name="_방동_추곡_옥계하수도설치_음달말농로_담장기초내역_구정리내역" xfId="19561" xr:uid="{00000000-0005-0000-0000-0000632D0000}"/>
    <cellStyle name="_방동_추곡_옥계하수도설치_음달말농로_담장기초내역_본관후면도로내역" xfId="19562" xr:uid="{00000000-0005-0000-0000-0000642D0000}"/>
    <cellStyle name="_방동_추곡_옥계하수도설치_음달말농로_대기수량" xfId="19563" xr:uid="{00000000-0005-0000-0000-0000652D0000}"/>
    <cellStyle name="_방동_추곡_옥계하수도설치_음달말농로_대기수량_구정리내역" xfId="19564" xr:uid="{00000000-0005-0000-0000-0000662D0000}"/>
    <cellStyle name="_방동_추곡_옥계하수도설치_음달말농로_대기수량_본관후면도로내역" xfId="19565" xr:uid="{00000000-0005-0000-0000-0000672D0000}"/>
    <cellStyle name="_방동_추곡_옥계하수도설치_총괄내역" xfId="19566" xr:uid="{00000000-0005-0000-0000-0000682D0000}"/>
    <cellStyle name="_방동_추곡_율동자연공원내 화장실 보수 및 도색공사_re수량산출1111_2차 수량산출 1 " xfId="19567" xr:uid="{00000000-0005-0000-0000-0000692D0000}"/>
    <cellStyle name="_방동_추곡_율동자연공원내 화장실 보수 및 도색공사_내역서-최종0223_re수량산출1111_2차 수량산출 1 " xfId="19568" xr:uid="{00000000-0005-0000-0000-00006A2D0000}"/>
    <cellStyle name="_방동_추곡_율동자연공원내 휴게편의점 도색작업-할증-천정면적추가_re수량산출1111_2차 수량산출 1 " xfId="19569" xr:uid="{00000000-0005-0000-0000-00006B2D0000}"/>
    <cellStyle name="_방동_추곡_율동자연공원내 휴게편의점 도색작업-할증-천정면적추가_내역서-최종0223_re수량산출1111_2차 수량산출 1 " xfId="19570" xr:uid="{00000000-0005-0000-0000-00006C2D0000}"/>
    <cellStyle name="_방동_추곡_음달말농로" xfId="19571" xr:uid="{00000000-0005-0000-0000-00006D2D0000}"/>
    <cellStyle name="_방동_추곡_음달말농로_농경지복구" xfId="19572" xr:uid="{00000000-0005-0000-0000-00006E2D0000}"/>
    <cellStyle name="_방동_추곡_음달말농로_농경지복구_구정리내역" xfId="19573" xr:uid="{00000000-0005-0000-0000-00006F2D0000}"/>
    <cellStyle name="_방동_추곡_음달말농로_농경지복구_본관후면도로내역" xfId="19574" xr:uid="{00000000-0005-0000-0000-0000702D0000}"/>
    <cellStyle name="_방동_추곡_음달말농로_담장기초내역" xfId="19575" xr:uid="{00000000-0005-0000-0000-0000712D0000}"/>
    <cellStyle name="_방동_추곡_음달말농로_담장기초내역_구정리내역" xfId="19576" xr:uid="{00000000-0005-0000-0000-0000722D0000}"/>
    <cellStyle name="_방동_추곡_음달말농로_담장기초내역_본관후면도로내역" xfId="19577" xr:uid="{00000000-0005-0000-0000-0000732D0000}"/>
    <cellStyle name="_방동_추곡_음달말농로_대기수량" xfId="19578" xr:uid="{00000000-0005-0000-0000-0000742D0000}"/>
    <cellStyle name="_방동_추곡_음달말농로_대기수량_구정리내역" xfId="19579" xr:uid="{00000000-0005-0000-0000-0000752D0000}"/>
    <cellStyle name="_방동_추곡_음달말농로_대기수량_본관후면도로내역" xfId="19580" xr:uid="{00000000-0005-0000-0000-0000762D0000}"/>
    <cellStyle name="_방동_추곡_장연추점암거설치수량" xfId="19581" xr:uid="{00000000-0005-0000-0000-0000772D0000}"/>
    <cellStyle name="_방동_추곡_집계표" xfId="19582" xr:uid="{00000000-0005-0000-0000-0000782D0000}"/>
    <cellStyle name="_방동_추곡_집계표_집계표" xfId="19583" xr:uid="{00000000-0005-0000-0000-0000792D0000}"/>
    <cellStyle name="_방동_추곡_철거수량" xfId="19584" xr:uid="{00000000-0005-0000-0000-00007A2D0000}"/>
    <cellStyle name="_방동_추곡_총괄내역" xfId="19585" xr:uid="{00000000-0005-0000-0000-00007B2D0000}"/>
    <cellStyle name="_방동_추곡_포장" xfId="19586" xr:uid="{00000000-0005-0000-0000-00007C2D0000}"/>
    <cellStyle name="_방동_추곡_포장_001.전기(현)230km600.00(우)~전기(현)230km748.90(우)" xfId="19587" xr:uid="{00000000-0005-0000-0000-00007D2D0000}"/>
    <cellStyle name="_방동_추곡_포장_001.전기(현)230km600.00(우)~전기(현)230km748.90(우)_sample" xfId="19588" xr:uid="{00000000-0005-0000-0000-00007E2D0000}"/>
    <cellStyle name="_방동_추곡_포장_001.전기(현)230km600.00(우)~전기(현)230km748.90(우)_장연추점암거설치수량" xfId="19589" xr:uid="{00000000-0005-0000-0000-00007F2D0000}"/>
    <cellStyle name="_방동_추곡_포장_001.전기(현)230km600.00(우)~전기(현)230km748.90(우)_철거수량" xfId="19590" xr:uid="{00000000-0005-0000-0000-0000802D0000}"/>
    <cellStyle name="_방동_추곡_포장_sample" xfId="19591" xr:uid="{00000000-0005-0000-0000-0000812D0000}"/>
    <cellStyle name="_방동_추곡_포장_라멘교 토공" xfId="19592" xr:uid="{00000000-0005-0000-0000-0000822D0000}"/>
    <cellStyle name="_방동_추곡_포장_수량" xfId="19593" xr:uid="{00000000-0005-0000-0000-0000832D0000}"/>
    <cellStyle name="_방동_추곡_포장_수량_001.전기(현)230km600.00(우)~전기(현)230km748.90(우)" xfId="19594" xr:uid="{00000000-0005-0000-0000-0000842D0000}"/>
    <cellStyle name="_방동_추곡_포장_수량_001.전기(현)230km600.00(우)~전기(현)230km748.90(우)_sample" xfId="19595" xr:uid="{00000000-0005-0000-0000-0000852D0000}"/>
    <cellStyle name="_방동_추곡_포장_수량_001.전기(현)230km600.00(우)~전기(현)230km748.90(우)_장연추점암거설치수량" xfId="19596" xr:uid="{00000000-0005-0000-0000-0000862D0000}"/>
    <cellStyle name="_방동_추곡_포장_수량_001.전기(현)230km600.00(우)~전기(현)230km748.90(우)_철거수량" xfId="19597" xr:uid="{00000000-0005-0000-0000-0000872D0000}"/>
    <cellStyle name="_방동_추곡_포장_수량_sample" xfId="19598" xr:uid="{00000000-0005-0000-0000-0000882D0000}"/>
    <cellStyle name="_방동_추곡_포장_수량_장연추점암거설치수량" xfId="19599" xr:uid="{00000000-0005-0000-0000-0000892D0000}"/>
    <cellStyle name="_방동_추곡_포장_수량_철거수량" xfId="19600" xr:uid="{00000000-0005-0000-0000-00008A2D0000}"/>
    <cellStyle name="_방동_추곡_포장_장연추점암거설치수량" xfId="19601" xr:uid="{00000000-0005-0000-0000-00008B2D0000}"/>
    <cellStyle name="_방동_추곡_포장_철거수량" xfId="19602" xr:uid="{00000000-0005-0000-0000-00008C2D0000}"/>
    <cellStyle name="_방동_포장" xfId="19603" xr:uid="{00000000-0005-0000-0000-00008D2D0000}"/>
    <cellStyle name="_방동_포장_001.전기(현)230km600.00(우)~전기(현)230km748.90(우)" xfId="19604" xr:uid="{00000000-0005-0000-0000-00008E2D0000}"/>
    <cellStyle name="_방동_포장_001.전기(현)230km600.00(우)~전기(현)230km748.90(우)_sample" xfId="19605" xr:uid="{00000000-0005-0000-0000-00008F2D0000}"/>
    <cellStyle name="_방동_포장_001.전기(현)230km600.00(우)~전기(현)230km748.90(우)_장연추점암거설치수량" xfId="19606" xr:uid="{00000000-0005-0000-0000-0000902D0000}"/>
    <cellStyle name="_방동_포장_001.전기(현)230km600.00(우)~전기(현)230km748.90(우)_철거수량" xfId="19607" xr:uid="{00000000-0005-0000-0000-0000912D0000}"/>
    <cellStyle name="_방동_포장_sample" xfId="19608" xr:uid="{00000000-0005-0000-0000-0000922D0000}"/>
    <cellStyle name="_방동_포장_라멘교 토공" xfId="19609" xr:uid="{00000000-0005-0000-0000-0000932D0000}"/>
    <cellStyle name="_방동_포장_수량" xfId="19610" xr:uid="{00000000-0005-0000-0000-0000942D0000}"/>
    <cellStyle name="_방동_포장_수량_001.전기(현)230km600.00(우)~전기(현)230km748.90(우)" xfId="19611" xr:uid="{00000000-0005-0000-0000-0000952D0000}"/>
    <cellStyle name="_방동_포장_수량_001.전기(현)230km600.00(우)~전기(현)230km748.90(우)_sample" xfId="19612" xr:uid="{00000000-0005-0000-0000-0000962D0000}"/>
    <cellStyle name="_방동_포장_수량_001.전기(현)230km600.00(우)~전기(현)230km748.90(우)_장연추점암거설치수량" xfId="19613" xr:uid="{00000000-0005-0000-0000-0000972D0000}"/>
    <cellStyle name="_방동_포장_수량_001.전기(현)230km600.00(우)~전기(현)230km748.90(우)_철거수량" xfId="19614" xr:uid="{00000000-0005-0000-0000-0000982D0000}"/>
    <cellStyle name="_방동_포장_수량_sample" xfId="19615" xr:uid="{00000000-0005-0000-0000-0000992D0000}"/>
    <cellStyle name="_방동_포장_수량_장연추점암거설치수량" xfId="19616" xr:uid="{00000000-0005-0000-0000-00009A2D0000}"/>
    <cellStyle name="_방동_포장_수량_철거수량" xfId="19617" xr:uid="{00000000-0005-0000-0000-00009B2D0000}"/>
    <cellStyle name="_방동_포장_장연추점암거설치수량" xfId="19618" xr:uid="{00000000-0005-0000-0000-00009C2D0000}"/>
    <cellStyle name="_방동_포장_철거수량" xfId="19619" xr:uid="{00000000-0005-0000-0000-00009D2D0000}"/>
    <cellStyle name="_방음옹벽" xfId="19620" xr:uid="{00000000-0005-0000-0000-00009E2D0000}"/>
    <cellStyle name="_방호벽" xfId="19621" xr:uid="{00000000-0005-0000-0000-00009F2D0000}"/>
    <cellStyle name="_배수공" xfId="9624" xr:uid="{00000000-0005-0000-0000-0000A02D0000}"/>
    <cellStyle name="_배수공1" xfId="19622" xr:uid="{00000000-0005-0000-0000-0000A12D0000}"/>
    <cellStyle name="_배수공집계" xfId="3609" xr:uid="{00000000-0005-0000-0000-0000A22D0000}"/>
    <cellStyle name="_배수공집계 2" xfId="3610" xr:uid="{00000000-0005-0000-0000-0000A32D0000}"/>
    <cellStyle name="_배수지 토적표(화성)" xfId="19623" xr:uid="{00000000-0005-0000-0000-0000A42D0000}"/>
    <cellStyle name="_배수지주요자재" xfId="19624" xr:uid="{00000000-0005-0000-0000-0000A52D0000}"/>
    <cellStyle name="_백안와촌-2009(0~1+700)-2단계-종건검토" xfId="9625" xr:uid="{00000000-0005-0000-0000-0000A62D0000}"/>
    <cellStyle name="_백옥1리(최종)" xfId="19625" xr:uid="{00000000-0005-0000-0000-0000A72D0000}"/>
    <cellStyle name="_백운초통신내역(최종)" xfId="19626" xr:uid="{00000000-0005-0000-0000-0000A82D0000}"/>
    <cellStyle name="_백제로수량" xfId="12357" xr:uid="{00000000-0005-0000-0000-0000A92D0000}"/>
    <cellStyle name="_버들마을앞 " xfId="19627" xr:uid="{00000000-0005-0000-0000-0000AA2D0000}"/>
    <cellStyle name="_법천사희생자전시관(10억)" xfId="9626" xr:uid="{00000000-0005-0000-0000-0000AB2D0000}"/>
    <cellStyle name="_별첨(계획서및실적서양식)" xfId="3611" xr:uid="{00000000-0005-0000-0000-0000AC2D0000}"/>
    <cellStyle name="_별첨(계획서및실적서양식)_1" xfId="3612" xr:uid="{00000000-0005-0000-0000-0000AD2D0000}"/>
    <cellStyle name="_보건소(상부)" xfId="9627" xr:uid="{00000000-0005-0000-0000-0000AE2D0000}"/>
    <cellStyle name="_보정리체육관견적(한결)" xfId="9628" xr:uid="{00000000-0005-0000-0000-0000AF2D0000}"/>
    <cellStyle name="_복사본 장암1리BOX교량-수량(최종)" xfId="3613" xr:uid="{00000000-0005-0000-0000-0000B02D0000}"/>
    <cellStyle name="_복사본 장암1리BOX교량-수량(최종)_소사리 농로포장공사" xfId="3614" xr:uid="{00000000-0005-0000-0000-0000B12D0000}"/>
    <cellStyle name="_복사본 장암1리BOX교량-수량(최종)_소사리 농로포장공사_송곡2리 옹벽설치공사" xfId="3615" xr:uid="{00000000-0005-0000-0000-0000B22D0000}"/>
    <cellStyle name="_복사본 장암1리BOX교량-수량(최종)_양평리 주민쉼터 옹벽설치공사" xfId="3616" xr:uid="{00000000-0005-0000-0000-0000B32D0000}"/>
    <cellStyle name="_복사본 장암1리BOX교량-수량(최종)_양평리 주민쉼터 옹벽설치공사_송곡2리 옹벽설치공사" xfId="3617" xr:uid="{00000000-0005-0000-0000-0000B42D0000}"/>
    <cellStyle name="_본관후면도로내역" xfId="19628" xr:uid="{00000000-0005-0000-0000-0000B52D0000}"/>
    <cellStyle name="_본선수로콘크리트" xfId="19629" xr:uid="{00000000-0005-0000-0000-0000B62D0000}"/>
    <cellStyle name="_본선수로콘크리트_금산교(수정)" xfId="19630" xr:uid="{00000000-0005-0000-0000-0000B72D0000}"/>
    <cellStyle name="_본선수로콘크리트_금산교(수정4월22일)" xfId="19631" xr:uid="{00000000-0005-0000-0000-0000B82D0000}"/>
    <cellStyle name="_본선수로콘크리트_운북교(수정4월24일)" xfId="19632" xr:uid="{00000000-0005-0000-0000-0000B92D0000}"/>
    <cellStyle name="_본선수로콘크리트_운북교(수정4월24일)_운북교(수정4월24일)" xfId="19633" xr:uid="{00000000-0005-0000-0000-0000BA2D0000}"/>
    <cellStyle name="_본선수로콘크리트수량총괄집계표" xfId="19634" xr:uid="{00000000-0005-0000-0000-0000BB2D0000}"/>
    <cellStyle name="_본선옹벽총괄집계표" xfId="19635" xr:uid="{00000000-0005-0000-0000-0000BC2D0000}"/>
    <cellStyle name="_본체구조물" xfId="19636" xr:uid="{00000000-0005-0000-0000-0000BD2D0000}"/>
    <cellStyle name="_본체-구조물수량" xfId="19637" xr:uid="{00000000-0005-0000-0000-0000BE2D0000}"/>
    <cellStyle name="_본체-구조물수량_본체-구조물수량" xfId="19638" xr:uid="{00000000-0005-0000-0000-0000BF2D0000}"/>
    <cellStyle name="_본체-구조물수량_전체총괄" xfId="19639" xr:uid="{00000000-0005-0000-0000-0000C02D0000}"/>
    <cellStyle name="_봉강1교" xfId="19640" xr:uid="{00000000-0005-0000-0000-0000C12D0000}"/>
    <cellStyle name="_봉곡중내역서(대지건설)" xfId="9629" xr:uid="{00000000-0005-0000-0000-0000C22D0000}"/>
    <cellStyle name="_봉곡중총괄(대지완결)" xfId="9630" xr:uid="{00000000-0005-0000-0000-0000C32D0000}"/>
    <cellStyle name="_봉오연립주택~해안도로간-3.구조물공" xfId="19641" xr:uid="{00000000-0005-0000-0000-0000C42D0000}"/>
    <cellStyle name="_봉현내역서최종11-05" xfId="19642" xr:uid="{00000000-0005-0000-0000-0000C52D0000}"/>
    <cellStyle name="_부곡취입보" xfId="19643" xr:uid="{00000000-0005-0000-0000-0000C62D0000}"/>
    <cellStyle name="_부대공" xfId="19644" xr:uid="{00000000-0005-0000-0000-0000C72D0000}"/>
    <cellStyle name="_부대공(중로부)" xfId="19645" xr:uid="{00000000-0005-0000-0000-0000C82D0000}"/>
    <cellStyle name="_부대공(중로부)1" xfId="19646" xr:uid="{00000000-0005-0000-0000-0000C92D0000}"/>
    <cellStyle name="_부대공_013.부대공(광로부)" xfId="19647" xr:uid="{00000000-0005-0000-0000-0000CA2D0000}"/>
    <cellStyle name="_부대공_014.부대공(광로부)" xfId="19648" xr:uid="{00000000-0005-0000-0000-0000CB2D0000}"/>
    <cellStyle name="_부대공_014.부대공(중로부)" xfId="19649" xr:uid="{00000000-0005-0000-0000-0000CC2D0000}"/>
    <cellStyle name="_부대공_06전기공(수정)" xfId="19650" xr:uid="{00000000-0005-0000-0000-0000CD2D0000}"/>
    <cellStyle name="_부대공_06전기공(수정)_013.부대공(광로부)" xfId="19651" xr:uid="{00000000-0005-0000-0000-0000CE2D0000}"/>
    <cellStyle name="_부대공_06전기공(수정)_014.부대공(광로부)" xfId="19652" xr:uid="{00000000-0005-0000-0000-0000CF2D0000}"/>
    <cellStyle name="_부대공_06전기공(수정)_014.부대공(중로부)" xfId="19653" xr:uid="{00000000-0005-0000-0000-0000D02D0000}"/>
    <cellStyle name="_부대공_06전기공(수정)_07.부대공" xfId="19654" xr:uid="{00000000-0005-0000-0000-0000D12D0000}"/>
    <cellStyle name="_부대공_06전기공(수정)_2.배수공(직평선)" xfId="19655" xr:uid="{00000000-0005-0000-0000-0000D22D0000}"/>
    <cellStyle name="_부대공_06전기공(수정)_2.배수공(직평선)_토공" xfId="19656" xr:uid="{00000000-0005-0000-0000-0000D32D0000}"/>
    <cellStyle name="_부대공_06전기공(수정)_2-33배수-1" xfId="19657" xr:uid="{00000000-0005-0000-0000-0000D42D0000}"/>
    <cellStyle name="_부대공_06전기공(수정)_2-33배수-1_2.배수공(직평선)" xfId="19658" xr:uid="{00000000-0005-0000-0000-0000D52D0000}"/>
    <cellStyle name="_부대공_06전기공(수정)_2-33배수-1_2.배수공(직평선)_토공" xfId="19659" xr:uid="{00000000-0005-0000-0000-0000D62D0000}"/>
    <cellStyle name="_부대공_06전기공(수정)_2-33배수-1_2-33배수-1" xfId="19660" xr:uid="{00000000-0005-0000-0000-0000D72D0000}"/>
    <cellStyle name="_부대공_06전기공(수정)_2-33배수-1_2-33배수-1_토공" xfId="19661" xr:uid="{00000000-0005-0000-0000-0000D82D0000}"/>
    <cellStyle name="_부대공_06전기공(수정)_2-33배수-1_토공" xfId="19662" xr:uid="{00000000-0005-0000-0000-0000D92D0000}"/>
    <cellStyle name="_부대공_06전기공(수정)_사본 - 013.부대공(광로부)" xfId="19663" xr:uid="{00000000-0005-0000-0000-0000DA2D0000}"/>
    <cellStyle name="_부대공_06전기공(수정)_토공" xfId="19664" xr:uid="{00000000-0005-0000-0000-0000DB2D0000}"/>
    <cellStyle name="_부대공_07.부대공" xfId="19665" xr:uid="{00000000-0005-0000-0000-0000DC2D0000}"/>
    <cellStyle name="_부대공_2.배수공(직평선)" xfId="19666" xr:uid="{00000000-0005-0000-0000-0000DD2D0000}"/>
    <cellStyle name="_부대공_2.배수공(직평선)_토공" xfId="19667" xr:uid="{00000000-0005-0000-0000-0000DE2D0000}"/>
    <cellStyle name="_부대공_2-33배수-1" xfId="19668" xr:uid="{00000000-0005-0000-0000-0000DF2D0000}"/>
    <cellStyle name="_부대공_2-33배수-1_2.배수공(직평선)" xfId="19669" xr:uid="{00000000-0005-0000-0000-0000E02D0000}"/>
    <cellStyle name="_부대공_2-33배수-1_2.배수공(직평선)_토공" xfId="19670" xr:uid="{00000000-0005-0000-0000-0000E12D0000}"/>
    <cellStyle name="_부대공_2-33배수-1_2-33배수-1" xfId="19671" xr:uid="{00000000-0005-0000-0000-0000E22D0000}"/>
    <cellStyle name="_부대공_2-33배수-1_2-33배수-1_토공" xfId="19672" xr:uid="{00000000-0005-0000-0000-0000E32D0000}"/>
    <cellStyle name="_부대공_2-33배수-1_토공" xfId="19673" xr:uid="{00000000-0005-0000-0000-0000E42D0000}"/>
    <cellStyle name="_부대공_부대공" xfId="19674" xr:uid="{00000000-0005-0000-0000-0000E52D0000}"/>
    <cellStyle name="_부대공_부대공_013.부대공(광로부)" xfId="19675" xr:uid="{00000000-0005-0000-0000-0000E62D0000}"/>
    <cellStyle name="_부대공_부대공_014.부대공(광로부)" xfId="19676" xr:uid="{00000000-0005-0000-0000-0000E72D0000}"/>
    <cellStyle name="_부대공_부대공_014.부대공(중로부)" xfId="19677" xr:uid="{00000000-0005-0000-0000-0000E82D0000}"/>
    <cellStyle name="_부대공_부대공_06전기공(수정)" xfId="19678" xr:uid="{00000000-0005-0000-0000-0000E92D0000}"/>
    <cellStyle name="_부대공_부대공_06전기공(수정)_013.부대공(광로부)" xfId="19679" xr:uid="{00000000-0005-0000-0000-0000EA2D0000}"/>
    <cellStyle name="_부대공_부대공_06전기공(수정)_014.부대공(광로부)" xfId="19680" xr:uid="{00000000-0005-0000-0000-0000EB2D0000}"/>
    <cellStyle name="_부대공_부대공_06전기공(수정)_014.부대공(중로부)" xfId="19681" xr:uid="{00000000-0005-0000-0000-0000EC2D0000}"/>
    <cellStyle name="_부대공_부대공_06전기공(수정)_07.부대공" xfId="19682" xr:uid="{00000000-0005-0000-0000-0000ED2D0000}"/>
    <cellStyle name="_부대공_부대공_06전기공(수정)_2.배수공(직평선)" xfId="19683" xr:uid="{00000000-0005-0000-0000-0000EE2D0000}"/>
    <cellStyle name="_부대공_부대공_06전기공(수정)_2.배수공(직평선)_토공" xfId="19684" xr:uid="{00000000-0005-0000-0000-0000EF2D0000}"/>
    <cellStyle name="_부대공_부대공_06전기공(수정)_2-33배수-1" xfId="19685" xr:uid="{00000000-0005-0000-0000-0000F02D0000}"/>
    <cellStyle name="_부대공_부대공_06전기공(수정)_2-33배수-1_2.배수공(직평선)" xfId="19686" xr:uid="{00000000-0005-0000-0000-0000F12D0000}"/>
    <cellStyle name="_부대공_부대공_06전기공(수정)_2-33배수-1_2.배수공(직평선)_토공" xfId="19687" xr:uid="{00000000-0005-0000-0000-0000F22D0000}"/>
    <cellStyle name="_부대공_부대공_06전기공(수정)_2-33배수-1_2-33배수-1" xfId="19688" xr:uid="{00000000-0005-0000-0000-0000F32D0000}"/>
    <cellStyle name="_부대공_부대공_06전기공(수정)_2-33배수-1_2-33배수-1_토공" xfId="19689" xr:uid="{00000000-0005-0000-0000-0000F42D0000}"/>
    <cellStyle name="_부대공_부대공_06전기공(수정)_2-33배수-1_토공" xfId="19690" xr:uid="{00000000-0005-0000-0000-0000F52D0000}"/>
    <cellStyle name="_부대공_부대공_06전기공(수정)_사본 - 013.부대공(광로부)" xfId="19691" xr:uid="{00000000-0005-0000-0000-0000F62D0000}"/>
    <cellStyle name="_부대공_부대공_06전기공(수정)_토공" xfId="19692" xr:uid="{00000000-0005-0000-0000-0000F72D0000}"/>
    <cellStyle name="_부대공_부대공_07.부대공" xfId="19693" xr:uid="{00000000-0005-0000-0000-0000F82D0000}"/>
    <cellStyle name="_부대공_부대공_2.배수공(직평선)" xfId="19694" xr:uid="{00000000-0005-0000-0000-0000F92D0000}"/>
    <cellStyle name="_부대공_부대공_2.배수공(직평선)_토공" xfId="19695" xr:uid="{00000000-0005-0000-0000-0000FA2D0000}"/>
    <cellStyle name="_부대공_부대공_2-33배수-1" xfId="19696" xr:uid="{00000000-0005-0000-0000-0000FB2D0000}"/>
    <cellStyle name="_부대공_부대공_2-33배수-1_2.배수공(직평선)" xfId="19697" xr:uid="{00000000-0005-0000-0000-0000FC2D0000}"/>
    <cellStyle name="_부대공_부대공_2-33배수-1_2.배수공(직평선)_토공" xfId="19698" xr:uid="{00000000-0005-0000-0000-0000FD2D0000}"/>
    <cellStyle name="_부대공_부대공_2-33배수-1_2-33배수-1" xfId="19699" xr:uid="{00000000-0005-0000-0000-0000FE2D0000}"/>
    <cellStyle name="_부대공_부대공_2-33배수-1_2-33배수-1_토공" xfId="19700" xr:uid="{00000000-0005-0000-0000-0000FF2D0000}"/>
    <cellStyle name="_부대공_부대공_2-33배수-1_토공" xfId="19701" xr:uid="{00000000-0005-0000-0000-0000002E0000}"/>
    <cellStyle name="_부대공_부대공_부대공-03" xfId="19702" xr:uid="{00000000-0005-0000-0000-0000012E0000}"/>
    <cellStyle name="_부대공_부대공_부대공-03_013.부대공(광로부)" xfId="19703" xr:uid="{00000000-0005-0000-0000-0000022E0000}"/>
    <cellStyle name="_부대공_부대공_부대공-03_014.부대공(광로부)" xfId="19704" xr:uid="{00000000-0005-0000-0000-0000032E0000}"/>
    <cellStyle name="_부대공_부대공_부대공-03_014.부대공(중로부)" xfId="19705" xr:uid="{00000000-0005-0000-0000-0000042E0000}"/>
    <cellStyle name="_부대공_부대공_부대공-03_06전기공(수정)" xfId="19706" xr:uid="{00000000-0005-0000-0000-0000052E0000}"/>
    <cellStyle name="_부대공_부대공_부대공-03_06전기공(수정)_013.부대공(광로부)" xfId="19707" xr:uid="{00000000-0005-0000-0000-0000062E0000}"/>
    <cellStyle name="_부대공_부대공_부대공-03_06전기공(수정)_014.부대공(광로부)" xfId="19708" xr:uid="{00000000-0005-0000-0000-0000072E0000}"/>
    <cellStyle name="_부대공_부대공_부대공-03_06전기공(수정)_014.부대공(중로부)" xfId="19709" xr:uid="{00000000-0005-0000-0000-0000082E0000}"/>
    <cellStyle name="_부대공_부대공_부대공-03_06전기공(수정)_07.부대공" xfId="19710" xr:uid="{00000000-0005-0000-0000-0000092E0000}"/>
    <cellStyle name="_부대공_부대공_부대공-03_06전기공(수정)_2.배수공(직평선)" xfId="19711" xr:uid="{00000000-0005-0000-0000-00000A2E0000}"/>
    <cellStyle name="_부대공_부대공_부대공-03_06전기공(수정)_2.배수공(직평선)_토공" xfId="19712" xr:uid="{00000000-0005-0000-0000-00000B2E0000}"/>
    <cellStyle name="_부대공_부대공_부대공-03_06전기공(수정)_2-33배수-1" xfId="19713" xr:uid="{00000000-0005-0000-0000-00000C2E0000}"/>
    <cellStyle name="_부대공_부대공_부대공-03_06전기공(수정)_2-33배수-1_2.배수공(직평선)" xfId="19714" xr:uid="{00000000-0005-0000-0000-00000D2E0000}"/>
    <cellStyle name="_부대공_부대공_부대공-03_06전기공(수정)_2-33배수-1_2.배수공(직평선)_토공" xfId="19715" xr:uid="{00000000-0005-0000-0000-00000E2E0000}"/>
    <cellStyle name="_부대공_부대공_부대공-03_06전기공(수정)_2-33배수-1_2-33배수-1" xfId="19716" xr:uid="{00000000-0005-0000-0000-00000F2E0000}"/>
    <cellStyle name="_부대공_부대공_부대공-03_06전기공(수정)_2-33배수-1_2-33배수-1_토공" xfId="19717" xr:uid="{00000000-0005-0000-0000-0000102E0000}"/>
    <cellStyle name="_부대공_부대공_부대공-03_06전기공(수정)_2-33배수-1_토공" xfId="19718" xr:uid="{00000000-0005-0000-0000-0000112E0000}"/>
    <cellStyle name="_부대공_부대공_부대공-03_06전기공(수정)_사본 - 013.부대공(광로부)" xfId="19719" xr:uid="{00000000-0005-0000-0000-0000122E0000}"/>
    <cellStyle name="_부대공_부대공_부대공-03_06전기공(수정)_토공" xfId="19720" xr:uid="{00000000-0005-0000-0000-0000132E0000}"/>
    <cellStyle name="_부대공_부대공_부대공-03_07.부대공" xfId="19721" xr:uid="{00000000-0005-0000-0000-0000142E0000}"/>
    <cellStyle name="_부대공_부대공_부대공-03_2.배수공(직평선)" xfId="19722" xr:uid="{00000000-0005-0000-0000-0000152E0000}"/>
    <cellStyle name="_부대공_부대공_부대공-03_2.배수공(직평선)_토공" xfId="19723" xr:uid="{00000000-0005-0000-0000-0000162E0000}"/>
    <cellStyle name="_부대공_부대공_부대공-03_2-33배수-1" xfId="19724" xr:uid="{00000000-0005-0000-0000-0000172E0000}"/>
    <cellStyle name="_부대공_부대공_부대공-03_2-33배수-1_2.배수공(직평선)" xfId="19725" xr:uid="{00000000-0005-0000-0000-0000182E0000}"/>
    <cellStyle name="_부대공_부대공_부대공-03_2-33배수-1_2.배수공(직평선)_토공" xfId="19726" xr:uid="{00000000-0005-0000-0000-0000192E0000}"/>
    <cellStyle name="_부대공_부대공_부대공-03_2-33배수-1_2-33배수-1" xfId="19727" xr:uid="{00000000-0005-0000-0000-00001A2E0000}"/>
    <cellStyle name="_부대공_부대공_부대공-03_2-33배수-1_2-33배수-1_토공" xfId="19728" xr:uid="{00000000-0005-0000-0000-00001B2E0000}"/>
    <cellStyle name="_부대공_부대공_부대공-03_2-33배수-1_토공" xfId="19729" xr:uid="{00000000-0005-0000-0000-00001C2E0000}"/>
    <cellStyle name="_부대공_부대공_부대공-03_사본 - 013.부대공(광로부)" xfId="19730" xr:uid="{00000000-0005-0000-0000-00001D2E0000}"/>
    <cellStyle name="_부대공_부대공_부대공-03_토공" xfId="19731" xr:uid="{00000000-0005-0000-0000-00001E2E0000}"/>
    <cellStyle name="_부대공_부대공_부대공-04" xfId="19732" xr:uid="{00000000-0005-0000-0000-00001F2E0000}"/>
    <cellStyle name="_부대공_부대공_부대공-04_013.부대공(광로부)" xfId="19733" xr:uid="{00000000-0005-0000-0000-0000202E0000}"/>
    <cellStyle name="_부대공_부대공_부대공-04_014.부대공(광로부)" xfId="19734" xr:uid="{00000000-0005-0000-0000-0000212E0000}"/>
    <cellStyle name="_부대공_부대공_부대공-04_014.부대공(중로부)" xfId="19735" xr:uid="{00000000-0005-0000-0000-0000222E0000}"/>
    <cellStyle name="_부대공_부대공_부대공-04_06전기공(수정)" xfId="19736" xr:uid="{00000000-0005-0000-0000-0000232E0000}"/>
    <cellStyle name="_부대공_부대공_부대공-04_06전기공(수정)_013.부대공(광로부)" xfId="19737" xr:uid="{00000000-0005-0000-0000-0000242E0000}"/>
    <cellStyle name="_부대공_부대공_부대공-04_06전기공(수정)_014.부대공(광로부)" xfId="19738" xr:uid="{00000000-0005-0000-0000-0000252E0000}"/>
    <cellStyle name="_부대공_부대공_부대공-04_06전기공(수정)_014.부대공(중로부)" xfId="19739" xr:uid="{00000000-0005-0000-0000-0000262E0000}"/>
    <cellStyle name="_부대공_부대공_부대공-04_06전기공(수정)_07.부대공" xfId="19740" xr:uid="{00000000-0005-0000-0000-0000272E0000}"/>
    <cellStyle name="_부대공_부대공_부대공-04_06전기공(수정)_2.배수공(직평선)" xfId="19741" xr:uid="{00000000-0005-0000-0000-0000282E0000}"/>
    <cellStyle name="_부대공_부대공_부대공-04_06전기공(수정)_2.배수공(직평선)_토공" xfId="19742" xr:uid="{00000000-0005-0000-0000-0000292E0000}"/>
    <cellStyle name="_부대공_부대공_부대공-04_06전기공(수정)_2-33배수-1" xfId="19743" xr:uid="{00000000-0005-0000-0000-00002A2E0000}"/>
    <cellStyle name="_부대공_부대공_부대공-04_06전기공(수정)_2-33배수-1_2.배수공(직평선)" xfId="19744" xr:uid="{00000000-0005-0000-0000-00002B2E0000}"/>
    <cellStyle name="_부대공_부대공_부대공-04_06전기공(수정)_2-33배수-1_2.배수공(직평선)_토공" xfId="19745" xr:uid="{00000000-0005-0000-0000-00002C2E0000}"/>
    <cellStyle name="_부대공_부대공_부대공-04_06전기공(수정)_2-33배수-1_2-33배수-1" xfId="19746" xr:uid="{00000000-0005-0000-0000-00002D2E0000}"/>
    <cellStyle name="_부대공_부대공_부대공-04_06전기공(수정)_2-33배수-1_2-33배수-1_토공" xfId="19747" xr:uid="{00000000-0005-0000-0000-00002E2E0000}"/>
    <cellStyle name="_부대공_부대공_부대공-04_06전기공(수정)_2-33배수-1_토공" xfId="19748" xr:uid="{00000000-0005-0000-0000-00002F2E0000}"/>
    <cellStyle name="_부대공_부대공_부대공-04_06전기공(수정)_사본 - 013.부대공(광로부)" xfId="19749" xr:uid="{00000000-0005-0000-0000-0000302E0000}"/>
    <cellStyle name="_부대공_부대공_부대공-04_06전기공(수정)_토공" xfId="19750" xr:uid="{00000000-0005-0000-0000-0000312E0000}"/>
    <cellStyle name="_부대공_부대공_부대공-04_07.부대공" xfId="19751" xr:uid="{00000000-0005-0000-0000-0000322E0000}"/>
    <cellStyle name="_부대공_부대공_부대공-04_2.배수공(직평선)" xfId="19752" xr:uid="{00000000-0005-0000-0000-0000332E0000}"/>
    <cellStyle name="_부대공_부대공_부대공-04_2.배수공(직평선)_토공" xfId="19753" xr:uid="{00000000-0005-0000-0000-0000342E0000}"/>
    <cellStyle name="_부대공_부대공_부대공-04_2-33배수-1" xfId="19754" xr:uid="{00000000-0005-0000-0000-0000352E0000}"/>
    <cellStyle name="_부대공_부대공_부대공-04_2-33배수-1_2.배수공(직평선)" xfId="19755" xr:uid="{00000000-0005-0000-0000-0000362E0000}"/>
    <cellStyle name="_부대공_부대공_부대공-04_2-33배수-1_2.배수공(직평선)_토공" xfId="19756" xr:uid="{00000000-0005-0000-0000-0000372E0000}"/>
    <cellStyle name="_부대공_부대공_부대공-04_2-33배수-1_2-33배수-1" xfId="19757" xr:uid="{00000000-0005-0000-0000-0000382E0000}"/>
    <cellStyle name="_부대공_부대공_부대공-04_2-33배수-1_2-33배수-1_토공" xfId="19758" xr:uid="{00000000-0005-0000-0000-0000392E0000}"/>
    <cellStyle name="_부대공_부대공_부대공-04_2-33배수-1_토공" xfId="19759" xr:uid="{00000000-0005-0000-0000-00003A2E0000}"/>
    <cellStyle name="_부대공_부대공_부대공-04_부대공-03" xfId="19760" xr:uid="{00000000-0005-0000-0000-00003B2E0000}"/>
    <cellStyle name="_부대공_부대공_부대공-04_부대공-03_013.부대공(광로부)" xfId="19761" xr:uid="{00000000-0005-0000-0000-00003C2E0000}"/>
    <cellStyle name="_부대공_부대공_부대공-04_부대공-03_014.부대공(광로부)" xfId="19762" xr:uid="{00000000-0005-0000-0000-00003D2E0000}"/>
    <cellStyle name="_부대공_부대공_부대공-04_부대공-03_014.부대공(중로부)" xfId="19763" xr:uid="{00000000-0005-0000-0000-00003E2E0000}"/>
    <cellStyle name="_부대공_부대공_부대공-04_부대공-03_06전기공(수정)" xfId="19764" xr:uid="{00000000-0005-0000-0000-00003F2E0000}"/>
    <cellStyle name="_부대공_부대공_부대공-04_부대공-03_06전기공(수정)_013.부대공(광로부)" xfId="19765" xr:uid="{00000000-0005-0000-0000-0000402E0000}"/>
    <cellStyle name="_부대공_부대공_부대공-04_부대공-03_06전기공(수정)_014.부대공(광로부)" xfId="19766" xr:uid="{00000000-0005-0000-0000-0000412E0000}"/>
    <cellStyle name="_부대공_부대공_부대공-04_부대공-03_06전기공(수정)_014.부대공(중로부)" xfId="19767" xr:uid="{00000000-0005-0000-0000-0000422E0000}"/>
    <cellStyle name="_부대공_부대공_부대공-04_부대공-03_06전기공(수정)_07.부대공" xfId="19768" xr:uid="{00000000-0005-0000-0000-0000432E0000}"/>
    <cellStyle name="_부대공_부대공_부대공-04_부대공-03_06전기공(수정)_2.배수공(직평선)" xfId="19769" xr:uid="{00000000-0005-0000-0000-0000442E0000}"/>
    <cellStyle name="_부대공_부대공_부대공-04_부대공-03_06전기공(수정)_2.배수공(직평선)_토공" xfId="19770" xr:uid="{00000000-0005-0000-0000-0000452E0000}"/>
    <cellStyle name="_부대공_부대공_부대공-04_부대공-03_06전기공(수정)_2-33배수-1" xfId="19771" xr:uid="{00000000-0005-0000-0000-0000462E0000}"/>
    <cellStyle name="_부대공_부대공_부대공-04_부대공-03_06전기공(수정)_2-33배수-1_2.배수공(직평선)" xfId="19772" xr:uid="{00000000-0005-0000-0000-0000472E0000}"/>
    <cellStyle name="_부대공_부대공_부대공-04_부대공-03_06전기공(수정)_2-33배수-1_2.배수공(직평선)_토공" xfId="19773" xr:uid="{00000000-0005-0000-0000-0000482E0000}"/>
    <cellStyle name="_부대공_부대공_부대공-04_부대공-03_06전기공(수정)_2-33배수-1_2-33배수-1" xfId="19774" xr:uid="{00000000-0005-0000-0000-0000492E0000}"/>
    <cellStyle name="_부대공_부대공_부대공-04_부대공-03_06전기공(수정)_2-33배수-1_2-33배수-1_토공" xfId="19775" xr:uid="{00000000-0005-0000-0000-00004A2E0000}"/>
    <cellStyle name="_부대공_부대공_부대공-04_부대공-03_06전기공(수정)_2-33배수-1_토공" xfId="19776" xr:uid="{00000000-0005-0000-0000-00004B2E0000}"/>
    <cellStyle name="_부대공_부대공_부대공-04_부대공-03_06전기공(수정)_사본 - 013.부대공(광로부)" xfId="19777" xr:uid="{00000000-0005-0000-0000-00004C2E0000}"/>
    <cellStyle name="_부대공_부대공_부대공-04_부대공-03_06전기공(수정)_토공" xfId="19778" xr:uid="{00000000-0005-0000-0000-00004D2E0000}"/>
    <cellStyle name="_부대공_부대공_부대공-04_부대공-03_07.부대공" xfId="19779" xr:uid="{00000000-0005-0000-0000-00004E2E0000}"/>
    <cellStyle name="_부대공_부대공_부대공-04_부대공-03_2.배수공(직평선)" xfId="19780" xr:uid="{00000000-0005-0000-0000-00004F2E0000}"/>
    <cellStyle name="_부대공_부대공_부대공-04_부대공-03_2.배수공(직평선)_토공" xfId="19781" xr:uid="{00000000-0005-0000-0000-0000502E0000}"/>
    <cellStyle name="_부대공_부대공_부대공-04_부대공-03_2-33배수-1" xfId="19782" xr:uid="{00000000-0005-0000-0000-0000512E0000}"/>
    <cellStyle name="_부대공_부대공_부대공-04_부대공-03_2-33배수-1_2.배수공(직평선)" xfId="19783" xr:uid="{00000000-0005-0000-0000-0000522E0000}"/>
    <cellStyle name="_부대공_부대공_부대공-04_부대공-03_2-33배수-1_2.배수공(직평선)_토공" xfId="19784" xr:uid="{00000000-0005-0000-0000-0000532E0000}"/>
    <cellStyle name="_부대공_부대공_부대공-04_부대공-03_2-33배수-1_2-33배수-1" xfId="19785" xr:uid="{00000000-0005-0000-0000-0000542E0000}"/>
    <cellStyle name="_부대공_부대공_부대공-04_부대공-03_2-33배수-1_2-33배수-1_토공" xfId="19786" xr:uid="{00000000-0005-0000-0000-0000552E0000}"/>
    <cellStyle name="_부대공_부대공_부대공-04_부대공-03_2-33배수-1_토공" xfId="19787" xr:uid="{00000000-0005-0000-0000-0000562E0000}"/>
    <cellStyle name="_부대공_부대공_부대공-04_부대공-03_사본 - 013.부대공(광로부)" xfId="19788" xr:uid="{00000000-0005-0000-0000-0000572E0000}"/>
    <cellStyle name="_부대공_부대공_부대공-04_부대공-03_토공" xfId="19789" xr:uid="{00000000-0005-0000-0000-0000582E0000}"/>
    <cellStyle name="_부대공_부대공_부대공-04_사본 - 013.부대공(광로부)" xfId="19790" xr:uid="{00000000-0005-0000-0000-0000592E0000}"/>
    <cellStyle name="_부대공_부대공_부대공-04_토공" xfId="19791" xr:uid="{00000000-0005-0000-0000-00005A2E0000}"/>
    <cellStyle name="_부대공_부대공_사본 - 013.부대공(광로부)" xfId="19792" xr:uid="{00000000-0005-0000-0000-00005B2E0000}"/>
    <cellStyle name="_부대공_부대공_토공" xfId="19793" xr:uid="{00000000-0005-0000-0000-00005C2E0000}"/>
    <cellStyle name="_부대공_부대공-01" xfId="19794" xr:uid="{00000000-0005-0000-0000-00005D2E0000}"/>
    <cellStyle name="_부대공_부대공-01_013.부대공(광로부)" xfId="19795" xr:uid="{00000000-0005-0000-0000-00005E2E0000}"/>
    <cellStyle name="_부대공_부대공-01_014.부대공(광로부)" xfId="19796" xr:uid="{00000000-0005-0000-0000-00005F2E0000}"/>
    <cellStyle name="_부대공_부대공-01_014.부대공(중로부)" xfId="19797" xr:uid="{00000000-0005-0000-0000-0000602E0000}"/>
    <cellStyle name="_부대공_부대공-01_06전기공(수정)" xfId="19798" xr:uid="{00000000-0005-0000-0000-0000612E0000}"/>
    <cellStyle name="_부대공_부대공-01_06전기공(수정)_013.부대공(광로부)" xfId="19799" xr:uid="{00000000-0005-0000-0000-0000622E0000}"/>
    <cellStyle name="_부대공_부대공-01_06전기공(수정)_014.부대공(광로부)" xfId="19800" xr:uid="{00000000-0005-0000-0000-0000632E0000}"/>
    <cellStyle name="_부대공_부대공-01_06전기공(수정)_014.부대공(중로부)" xfId="19801" xr:uid="{00000000-0005-0000-0000-0000642E0000}"/>
    <cellStyle name="_부대공_부대공-01_06전기공(수정)_07.부대공" xfId="19802" xr:uid="{00000000-0005-0000-0000-0000652E0000}"/>
    <cellStyle name="_부대공_부대공-01_06전기공(수정)_2.배수공(직평선)" xfId="19803" xr:uid="{00000000-0005-0000-0000-0000662E0000}"/>
    <cellStyle name="_부대공_부대공-01_06전기공(수정)_2.배수공(직평선)_토공" xfId="19804" xr:uid="{00000000-0005-0000-0000-0000672E0000}"/>
    <cellStyle name="_부대공_부대공-01_06전기공(수정)_2-33배수-1" xfId="19805" xr:uid="{00000000-0005-0000-0000-0000682E0000}"/>
    <cellStyle name="_부대공_부대공-01_06전기공(수정)_2-33배수-1_2.배수공(직평선)" xfId="19806" xr:uid="{00000000-0005-0000-0000-0000692E0000}"/>
    <cellStyle name="_부대공_부대공-01_06전기공(수정)_2-33배수-1_2.배수공(직평선)_토공" xfId="19807" xr:uid="{00000000-0005-0000-0000-00006A2E0000}"/>
    <cellStyle name="_부대공_부대공-01_06전기공(수정)_2-33배수-1_2-33배수-1" xfId="19808" xr:uid="{00000000-0005-0000-0000-00006B2E0000}"/>
    <cellStyle name="_부대공_부대공-01_06전기공(수정)_2-33배수-1_2-33배수-1_토공" xfId="19809" xr:uid="{00000000-0005-0000-0000-00006C2E0000}"/>
    <cellStyle name="_부대공_부대공-01_06전기공(수정)_2-33배수-1_토공" xfId="19810" xr:uid="{00000000-0005-0000-0000-00006D2E0000}"/>
    <cellStyle name="_부대공_부대공-01_06전기공(수정)_사본 - 013.부대공(광로부)" xfId="19811" xr:uid="{00000000-0005-0000-0000-00006E2E0000}"/>
    <cellStyle name="_부대공_부대공-01_06전기공(수정)_토공" xfId="19812" xr:uid="{00000000-0005-0000-0000-00006F2E0000}"/>
    <cellStyle name="_부대공_부대공-01_07.부대공" xfId="19813" xr:uid="{00000000-0005-0000-0000-0000702E0000}"/>
    <cellStyle name="_부대공_부대공-01_2.배수공(직평선)" xfId="19814" xr:uid="{00000000-0005-0000-0000-0000712E0000}"/>
    <cellStyle name="_부대공_부대공-01_2.배수공(직평선)_토공" xfId="19815" xr:uid="{00000000-0005-0000-0000-0000722E0000}"/>
    <cellStyle name="_부대공_부대공-01_2-33배수-1" xfId="19816" xr:uid="{00000000-0005-0000-0000-0000732E0000}"/>
    <cellStyle name="_부대공_부대공-01_2-33배수-1_2.배수공(직평선)" xfId="19817" xr:uid="{00000000-0005-0000-0000-0000742E0000}"/>
    <cellStyle name="_부대공_부대공-01_2-33배수-1_2.배수공(직평선)_토공" xfId="19818" xr:uid="{00000000-0005-0000-0000-0000752E0000}"/>
    <cellStyle name="_부대공_부대공-01_2-33배수-1_2-33배수-1" xfId="19819" xr:uid="{00000000-0005-0000-0000-0000762E0000}"/>
    <cellStyle name="_부대공_부대공-01_2-33배수-1_2-33배수-1_토공" xfId="19820" xr:uid="{00000000-0005-0000-0000-0000772E0000}"/>
    <cellStyle name="_부대공_부대공-01_2-33배수-1_토공" xfId="19821" xr:uid="{00000000-0005-0000-0000-0000782E0000}"/>
    <cellStyle name="_부대공_부대공-01_사본 - 013.부대공(광로부)" xfId="19822" xr:uid="{00000000-0005-0000-0000-0000792E0000}"/>
    <cellStyle name="_부대공_부대공-01_토공" xfId="19823" xr:uid="{00000000-0005-0000-0000-00007A2E0000}"/>
    <cellStyle name="_부대공_부대공-03" xfId="19824" xr:uid="{00000000-0005-0000-0000-00007B2E0000}"/>
    <cellStyle name="_부대공_부대공-03_013.부대공(광로부)" xfId="19825" xr:uid="{00000000-0005-0000-0000-00007C2E0000}"/>
    <cellStyle name="_부대공_부대공-03_014.부대공(광로부)" xfId="19826" xr:uid="{00000000-0005-0000-0000-00007D2E0000}"/>
    <cellStyle name="_부대공_부대공-03_014.부대공(중로부)" xfId="19827" xr:uid="{00000000-0005-0000-0000-00007E2E0000}"/>
    <cellStyle name="_부대공_부대공-03_06전기공(수정)" xfId="19828" xr:uid="{00000000-0005-0000-0000-00007F2E0000}"/>
    <cellStyle name="_부대공_부대공-03_06전기공(수정)_013.부대공(광로부)" xfId="19829" xr:uid="{00000000-0005-0000-0000-0000802E0000}"/>
    <cellStyle name="_부대공_부대공-03_06전기공(수정)_014.부대공(광로부)" xfId="19830" xr:uid="{00000000-0005-0000-0000-0000812E0000}"/>
    <cellStyle name="_부대공_부대공-03_06전기공(수정)_014.부대공(중로부)" xfId="19831" xr:uid="{00000000-0005-0000-0000-0000822E0000}"/>
    <cellStyle name="_부대공_부대공-03_06전기공(수정)_07.부대공" xfId="19832" xr:uid="{00000000-0005-0000-0000-0000832E0000}"/>
    <cellStyle name="_부대공_부대공-03_06전기공(수정)_2.배수공(직평선)" xfId="19833" xr:uid="{00000000-0005-0000-0000-0000842E0000}"/>
    <cellStyle name="_부대공_부대공-03_06전기공(수정)_2.배수공(직평선)_토공" xfId="19834" xr:uid="{00000000-0005-0000-0000-0000852E0000}"/>
    <cellStyle name="_부대공_부대공-03_06전기공(수정)_2-33배수-1" xfId="19835" xr:uid="{00000000-0005-0000-0000-0000862E0000}"/>
    <cellStyle name="_부대공_부대공-03_06전기공(수정)_2-33배수-1_2.배수공(직평선)" xfId="19836" xr:uid="{00000000-0005-0000-0000-0000872E0000}"/>
    <cellStyle name="_부대공_부대공-03_06전기공(수정)_2-33배수-1_2.배수공(직평선)_토공" xfId="19837" xr:uid="{00000000-0005-0000-0000-0000882E0000}"/>
    <cellStyle name="_부대공_부대공-03_06전기공(수정)_2-33배수-1_2-33배수-1" xfId="19838" xr:uid="{00000000-0005-0000-0000-0000892E0000}"/>
    <cellStyle name="_부대공_부대공-03_06전기공(수정)_2-33배수-1_2-33배수-1_토공" xfId="19839" xr:uid="{00000000-0005-0000-0000-00008A2E0000}"/>
    <cellStyle name="_부대공_부대공-03_06전기공(수정)_2-33배수-1_토공" xfId="19840" xr:uid="{00000000-0005-0000-0000-00008B2E0000}"/>
    <cellStyle name="_부대공_부대공-03_06전기공(수정)_사본 - 013.부대공(광로부)" xfId="19841" xr:uid="{00000000-0005-0000-0000-00008C2E0000}"/>
    <cellStyle name="_부대공_부대공-03_06전기공(수정)_토공" xfId="19842" xr:uid="{00000000-0005-0000-0000-00008D2E0000}"/>
    <cellStyle name="_부대공_부대공-03_07.부대공" xfId="19843" xr:uid="{00000000-0005-0000-0000-00008E2E0000}"/>
    <cellStyle name="_부대공_부대공-03_2.배수공(직평선)" xfId="19844" xr:uid="{00000000-0005-0000-0000-00008F2E0000}"/>
    <cellStyle name="_부대공_부대공-03_2.배수공(직평선)_토공" xfId="19845" xr:uid="{00000000-0005-0000-0000-0000902E0000}"/>
    <cellStyle name="_부대공_부대공-03_2-33배수-1" xfId="19846" xr:uid="{00000000-0005-0000-0000-0000912E0000}"/>
    <cellStyle name="_부대공_부대공-03_2-33배수-1_2.배수공(직평선)" xfId="19847" xr:uid="{00000000-0005-0000-0000-0000922E0000}"/>
    <cellStyle name="_부대공_부대공-03_2-33배수-1_2.배수공(직평선)_토공" xfId="19848" xr:uid="{00000000-0005-0000-0000-0000932E0000}"/>
    <cellStyle name="_부대공_부대공-03_2-33배수-1_2-33배수-1" xfId="19849" xr:uid="{00000000-0005-0000-0000-0000942E0000}"/>
    <cellStyle name="_부대공_부대공-03_2-33배수-1_2-33배수-1_토공" xfId="19850" xr:uid="{00000000-0005-0000-0000-0000952E0000}"/>
    <cellStyle name="_부대공_부대공-03_2-33배수-1_토공" xfId="19851" xr:uid="{00000000-0005-0000-0000-0000962E0000}"/>
    <cellStyle name="_부대공_부대공-03_사본 - 013.부대공(광로부)" xfId="19852" xr:uid="{00000000-0005-0000-0000-0000972E0000}"/>
    <cellStyle name="_부대공_부대공-03_토공" xfId="19853" xr:uid="{00000000-0005-0000-0000-0000982E0000}"/>
    <cellStyle name="_부대공_부대공-04" xfId="19854" xr:uid="{00000000-0005-0000-0000-0000992E0000}"/>
    <cellStyle name="_부대공_부대공-04_013.부대공(광로부)" xfId="19855" xr:uid="{00000000-0005-0000-0000-00009A2E0000}"/>
    <cellStyle name="_부대공_부대공-04_014.부대공(광로부)" xfId="19856" xr:uid="{00000000-0005-0000-0000-00009B2E0000}"/>
    <cellStyle name="_부대공_부대공-04_014.부대공(중로부)" xfId="19857" xr:uid="{00000000-0005-0000-0000-00009C2E0000}"/>
    <cellStyle name="_부대공_부대공-04_06전기공(수정)" xfId="19858" xr:uid="{00000000-0005-0000-0000-00009D2E0000}"/>
    <cellStyle name="_부대공_부대공-04_06전기공(수정)_013.부대공(광로부)" xfId="19859" xr:uid="{00000000-0005-0000-0000-00009E2E0000}"/>
    <cellStyle name="_부대공_부대공-04_06전기공(수정)_014.부대공(광로부)" xfId="19860" xr:uid="{00000000-0005-0000-0000-00009F2E0000}"/>
    <cellStyle name="_부대공_부대공-04_06전기공(수정)_014.부대공(중로부)" xfId="19861" xr:uid="{00000000-0005-0000-0000-0000A02E0000}"/>
    <cellStyle name="_부대공_부대공-04_06전기공(수정)_07.부대공" xfId="19862" xr:uid="{00000000-0005-0000-0000-0000A12E0000}"/>
    <cellStyle name="_부대공_부대공-04_06전기공(수정)_2.배수공(직평선)" xfId="19863" xr:uid="{00000000-0005-0000-0000-0000A22E0000}"/>
    <cellStyle name="_부대공_부대공-04_06전기공(수정)_2.배수공(직평선)_토공" xfId="19864" xr:uid="{00000000-0005-0000-0000-0000A32E0000}"/>
    <cellStyle name="_부대공_부대공-04_06전기공(수정)_2-33배수-1" xfId="19865" xr:uid="{00000000-0005-0000-0000-0000A42E0000}"/>
    <cellStyle name="_부대공_부대공-04_06전기공(수정)_2-33배수-1_2.배수공(직평선)" xfId="19866" xr:uid="{00000000-0005-0000-0000-0000A52E0000}"/>
    <cellStyle name="_부대공_부대공-04_06전기공(수정)_2-33배수-1_2.배수공(직평선)_토공" xfId="19867" xr:uid="{00000000-0005-0000-0000-0000A62E0000}"/>
    <cellStyle name="_부대공_부대공-04_06전기공(수정)_2-33배수-1_2-33배수-1" xfId="19868" xr:uid="{00000000-0005-0000-0000-0000A72E0000}"/>
    <cellStyle name="_부대공_부대공-04_06전기공(수정)_2-33배수-1_2-33배수-1_토공" xfId="19869" xr:uid="{00000000-0005-0000-0000-0000A82E0000}"/>
    <cellStyle name="_부대공_부대공-04_06전기공(수정)_2-33배수-1_토공" xfId="19870" xr:uid="{00000000-0005-0000-0000-0000A92E0000}"/>
    <cellStyle name="_부대공_부대공-04_06전기공(수정)_사본 - 013.부대공(광로부)" xfId="19871" xr:uid="{00000000-0005-0000-0000-0000AA2E0000}"/>
    <cellStyle name="_부대공_부대공-04_06전기공(수정)_토공" xfId="19872" xr:uid="{00000000-0005-0000-0000-0000AB2E0000}"/>
    <cellStyle name="_부대공_부대공-04_07.부대공" xfId="19873" xr:uid="{00000000-0005-0000-0000-0000AC2E0000}"/>
    <cellStyle name="_부대공_부대공-04_2.배수공(직평선)" xfId="19874" xr:uid="{00000000-0005-0000-0000-0000AD2E0000}"/>
    <cellStyle name="_부대공_부대공-04_2.배수공(직평선)_토공" xfId="19875" xr:uid="{00000000-0005-0000-0000-0000AE2E0000}"/>
    <cellStyle name="_부대공_부대공-04_2-33배수-1" xfId="19876" xr:uid="{00000000-0005-0000-0000-0000AF2E0000}"/>
    <cellStyle name="_부대공_부대공-04_2-33배수-1_2.배수공(직평선)" xfId="19877" xr:uid="{00000000-0005-0000-0000-0000B02E0000}"/>
    <cellStyle name="_부대공_부대공-04_2-33배수-1_2.배수공(직평선)_토공" xfId="19878" xr:uid="{00000000-0005-0000-0000-0000B12E0000}"/>
    <cellStyle name="_부대공_부대공-04_2-33배수-1_2-33배수-1" xfId="19879" xr:uid="{00000000-0005-0000-0000-0000B22E0000}"/>
    <cellStyle name="_부대공_부대공-04_2-33배수-1_2-33배수-1_토공" xfId="19880" xr:uid="{00000000-0005-0000-0000-0000B32E0000}"/>
    <cellStyle name="_부대공_부대공-04_2-33배수-1_토공" xfId="19881" xr:uid="{00000000-0005-0000-0000-0000B42E0000}"/>
    <cellStyle name="_부대공_부대공-04_부대공-03" xfId="19882" xr:uid="{00000000-0005-0000-0000-0000B52E0000}"/>
    <cellStyle name="_부대공_부대공-04_부대공-03_013.부대공(광로부)" xfId="19883" xr:uid="{00000000-0005-0000-0000-0000B62E0000}"/>
    <cellStyle name="_부대공_부대공-04_부대공-03_014.부대공(광로부)" xfId="19884" xr:uid="{00000000-0005-0000-0000-0000B72E0000}"/>
    <cellStyle name="_부대공_부대공-04_부대공-03_014.부대공(중로부)" xfId="19885" xr:uid="{00000000-0005-0000-0000-0000B82E0000}"/>
    <cellStyle name="_부대공_부대공-04_부대공-03_06전기공(수정)" xfId="19886" xr:uid="{00000000-0005-0000-0000-0000B92E0000}"/>
    <cellStyle name="_부대공_부대공-04_부대공-03_06전기공(수정)_013.부대공(광로부)" xfId="19887" xr:uid="{00000000-0005-0000-0000-0000BA2E0000}"/>
    <cellStyle name="_부대공_부대공-04_부대공-03_06전기공(수정)_014.부대공(광로부)" xfId="19888" xr:uid="{00000000-0005-0000-0000-0000BB2E0000}"/>
    <cellStyle name="_부대공_부대공-04_부대공-03_06전기공(수정)_014.부대공(중로부)" xfId="19889" xr:uid="{00000000-0005-0000-0000-0000BC2E0000}"/>
    <cellStyle name="_부대공_부대공-04_부대공-03_06전기공(수정)_07.부대공" xfId="19890" xr:uid="{00000000-0005-0000-0000-0000BD2E0000}"/>
    <cellStyle name="_부대공_부대공-04_부대공-03_06전기공(수정)_2.배수공(직평선)" xfId="19891" xr:uid="{00000000-0005-0000-0000-0000BE2E0000}"/>
    <cellStyle name="_부대공_부대공-04_부대공-03_06전기공(수정)_2.배수공(직평선)_토공" xfId="19892" xr:uid="{00000000-0005-0000-0000-0000BF2E0000}"/>
    <cellStyle name="_부대공_부대공-04_부대공-03_06전기공(수정)_2-33배수-1" xfId="19893" xr:uid="{00000000-0005-0000-0000-0000C02E0000}"/>
    <cellStyle name="_부대공_부대공-04_부대공-03_06전기공(수정)_2-33배수-1_2.배수공(직평선)" xfId="19894" xr:uid="{00000000-0005-0000-0000-0000C12E0000}"/>
    <cellStyle name="_부대공_부대공-04_부대공-03_06전기공(수정)_2-33배수-1_2.배수공(직평선)_토공" xfId="19895" xr:uid="{00000000-0005-0000-0000-0000C22E0000}"/>
    <cellStyle name="_부대공_부대공-04_부대공-03_06전기공(수정)_2-33배수-1_2-33배수-1" xfId="19896" xr:uid="{00000000-0005-0000-0000-0000C32E0000}"/>
    <cellStyle name="_부대공_부대공-04_부대공-03_06전기공(수정)_2-33배수-1_2-33배수-1_토공" xfId="19897" xr:uid="{00000000-0005-0000-0000-0000C42E0000}"/>
    <cellStyle name="_부대공_부대공-04_부대공-03_06전기공(수정)_2-33배수-1_토공" xfId="19898" xr:uid="{00000000-0005-0000-0000-0000C52E0000}"/>
    <cellStyle name="_부대공_부대공-04_부대공-03_06전기공(수정)_사본 - 013.부대공(광로부)" xfId="19899" xr:uid="{00000000-0005-0000-0000-0000C62E0000}"/>
    <cellStyle name="_부대공_부대공-04_부대공-03_06전기공(수정)_토공" xfId="19900" xr:uid="{00000000-0005-0000-0000-0000C72E0000}"/>
    <cellStyle name="_부대공_부대공-04_부대공-03_07.부대공" xfId="19901" xr:uid="{00000000-0005-0000-0000-0000C82E0000}"/>
    <cellStyle name="_부대공_부대공-04_부대공-03_2.배수공(직평선)" xfId="19902" xr:uid="{00000000-0005-0000-0000-0000C92E0000}"/>
    <cellStyle name="_부대공_부대공-04_부대공-03_2.배수공(직평선)_토공" xfId="19903" xr:uid="{00000000-0005-0000-0000-0000CA2E0000}"/>
    <cellStyle name="_부대공_부대공-04_부대공-03_2-33배수-1" xfId="19904" xr:uid="{00000000-0005-0000-0000-0000CB2E0000}"/>
    <cellStyle name="_부대공_부대공-04_부대공-03_2-33배수-1_2.배수공(직평선)" xfId="19905" xr:uid="{00000000-0005-0000-0000-0000CC2E0000}"/>
    <cellStyle name="_부대공_부대공-04_부대공-03_2-33배수-1_2.배수공(직평선)_토공" xfId="19906" xr:uid="{00000000-0005-0000-0000-0000CD2E0000}"/>
    <cellStyle name="_부대공_부대공-04_부대공-03_2-33배수-1_2-33배수-1" xfId="19907" xr:uid="{00000000-0005-0000-0000-0000CE2E0000}"/>
    <cellStyle name="_부대공_부대공-04_부대공-03_2-33배수-1_2-33배수-1_토공" xfId="19908" xr:uid="{00000000-0005-0000-0000-0000CF2E0000}"/>
    <cellStyle name="_부대공_부대공-04_부대공-03_2-33배수-1_토공" xfId="19909" xr:uid="{00000000-0005-0000-0000-0000D02E0000}"/>
    <cellStyle name="_부대공_부대공-04_부대공-03_사본 - 013.부대공(광로부)" xfId="19910" xr:uid="{00000000-0005-0000-0000-0000D12E0000}"/>
    <cellStyle name="_부대공_부대공-04_부대공-03_토공" xfId="19911" xr:uid="{00000000-0005-0000-0000-0000D22E0000}"/>
    <cellStyle name="_부대공_부대공-04_사본 - 013.부대공(광로부)" xfId="19912" xr:uid="{00000000-0005-0000-0000-0000D32E0000}"/>
    <cellStyle name="_부대공_부대공-04_토공" xfId="19913" xr:uid="{00000000-0005-0000-0000-0000D42E0000}"/>
    <cellStyle name="_부대공_부대공-07" xfId="19914" xr:uid="{00000000-0005-0000-0000-0000D52E0000}"/>
    <cellStyle name="_부대공_부대공-07_013.부대공(광로부)" xfId="19915" xr:uid="{00000000-0005-0000-0000-0000D62E0000}"/>
    <cellStyle name="_부대공_부대공-07_014.부대공(광로부)" xfId="19916" xr:uid="{00000000-0005-0000-0000-0000D72E0000}"/>
    <cellStyle name="_부대공_부대공-07_014.부대공(중로부)" xfId="19917" xr:uid="{00000000-0005-0000-0000-0000D82E0000}"/>
    <cellStyle name="_부대공_부대공-07_06전기공(수정)" xfId="19918" xr:uid="{00000000-0005-0000-0000-0000D92E0000}"/>
    <cellStyle name="_부대공_부대공-07_06전기공(수정)_013.부대공(광로부)" xfId="19919" xr:uid="{00000000-0005-0000-0000-0000DA2E0000}"/>
    <cellStyle name="_부대공_부대공-07_06전기공(수정)_014.부대공(광로부)" xfId="19920" xr:uid="{00000000-0005-0000-0000-0000DB2E0000}"/>
    <cellStyle name="_부대공_부대공-07_06전기공(수정)_014.부대공(중로부)" xfId="19921" xr:uid="{00000000-0005-0000-0000-0000DC2E0000}"/>
    <cellStyle name="_부대공_부대공-07_06전기공(수정)_07.부대공" xfId="19922" xr:uid="{00000000-0005-0000-0000-0000DD2E0000}"/>
    <cellStyle name="_부대공_부대공-07_06전기공(수정)_2.배수공(직평선)" xfId="19923" xr:uid="{00000000-0005-0000-0000-0000DE2E0000}"/>
    <cellStyle name="_부대공_부대공-07_06전기공(수정)_2.배수공(직평선)_토공" xfId="19924" xr:uid="{00000000-0005-0000-0000-0000DF2E0000}"/>
    <cellStyle name="_부대공_부대공-07_06전기공(수정)_2-33배수-1" xfId="19925" xr:uid="{00000000-0005-0000-0000-0000E02E0000}"/>
    <cellStyle name="_부대공_부대공-07_06전기공(수정)_2-33배수-1_2.배수공(직평선)" xfId="19926" xr:uid="{00000000-0005-0000-0000-0000E12E0000}"/>
    <cellStyle name="_부대공_부대공-07_06전기공(수정)_2-33배수-1_2.배수공(직평선)_토공" xfId="19927" xr:uid="{00000000-0005-0000-0000-0000E22E0000}"/>
    <cellStyle name="_부대공_부대공-07_06전기공(수정)_2-33배수-1_2-33배수-1" xfId="19928" xr:uid="{00000000-0005-0000-0000-0000E32E0000}"/>
    <cellStyle name="_부대공_부대공-07_06전기공(수정)_2-33배수-1_2-33배수-1_토공" xfId="19929" xr:uid="{00000000-0005-0000-0000-0000E42E0000}"/>
    <cellStyle name="_부대공_부대공-07_06전기공(수정)_2-33배수-1_토공" xfId="19930" xr:uid="{00000000-0005-0000-0000-0000E52E0000}"/>
    <cellStyle name="_부대공_부대공-07_06전기공(수정)_사본 - 013.부대공(광로부)" xfId="19931" xr:uid="{00000000-0005-0000-0000-0000E62E0000}"/>
    <cellStyle name="_부대공_부대공-07_06전기공(수정)_토공" xfId="19932" xr:uid="{00000000-0005-0000-0000-0000E72E0000}"/>
    <cellStyle name="_부대공_부대공-07_07.부대공" xfId="19933" xr:uid="{00000000-0005-0000-0000-0000E82E0000}"/>
    <cellStyle name="_부대공_부대공-07_2.배수공(직평선)" xfId="19934" xr:uid="{00000000-0005-0000-0000-0000E92E0000}"/>
    <cellStyle name="_부대공_부대공-07_2.배수공(직평선)_토공" xfId="19935" xr:uid="{00000000-0005-0000-0000-0000EA2E0000}"/>
    <cellStyle name="_부대공_부대공-07_2-33배수-1" xfId="19936" xr:uid="{00000000-0005-0000-0000-0000EB2E0000}"/>
    <cellStyle name="_부대공_부대공-07_2-33배수-1_2.배수공(직평선)" xfId="19937" xr:uid="{00000000-0005-0000-0000-0000EC2E0000}"/>
    <cellStyle name="_부대공_부대공-07_2-33배수-1_2.배수공(직평선)_토공" xfId="19938" xr:uid="{00000000-0005-0000-0000-0000ED2E0000}"/>
    <cellStyle name="_부대공_부대공-07_2-33배수-1_2-33배수-1" xfId="19939" xr:uid="{00000000-0005-0000-0000-0000EE2E0000}"/>
    <cellStyle name="_부대공_부대공-07_2-33배수-1_2-33배수-1_토공" xfId="19940" xr:uid="{00000000-0005-0000-0000-0000EF2E0000}"/>
    <cellStyle name="_부대공_부대공-07_2-33배수-1_토공" xfId="19941" xr:uid="{00000000-0005-0000-0000-0000F02E0000}"/>
    <cellStyle name="_부대공_부대공-07_사본 - 013.부대공(광로부)" xfId="19942" xr:uid="{00000000-0005-0000-0000-0000F12E0000}"/>
    <cellStyle name="_부대공_부대공-07_토공" xfId="19943" xr:uid="{00000000-0005-0000-0000-0000F22E0000}"/>
    <cellStyle name="_부대공_사본 - 013.부대공(광로부)" xfId="19944" xr:uid="{00000000-0005-0000-0000-0000F32E0000}"/>
    <cellStyle name="_부대공_토공" xfId="19945" xr:uid="{00000000-0005-0000-0000-0000F42E0000}"/>
    <cellStyle name="_부대공-04" xfId="19946" xr:uid="{00000000-0005-0000-0000-0000F52E0000}"/>
    <cellStyle name="_부대공-04_013.부대공(광로부)" xfId="19947" xr:uid="{00000000-0005-0000-0000-0000F62E0000}"/>
    <cellStyle name="_부대공-04_014.부대공(광로부)" xfId="19948" xr:uid="{00000000-0005-0000-0000-0000F72E0000}"/>
    <cellStyle name="_부대공-04_014.부대공(중로부)" xfId="19949" xr:uid="{00000000-0005-0000-0000-0000F82E0000}"/>
    <cellStyle name="_부대공-04_06전기공(수정)" xfId="19950" xr:uid="{00000000-0005-0000-0000-0000F92E0000}"/>
    <cellStyle name="_부대공-04_06전기공(수정)_013.부대공(광로부)" xfId="19951" xr:uid="{00000000-0005-0000-0000-0000FA2E0000}"/>
    <cellStyle name="_부대공-04_06전기공(수정)_014.부대공(광로부)" xfId="19952" xr:uid="{00000000-0005-0000-0000-0000FB2E0000}"/>
    <cellStyle name="_부대공-04_06전기공(수정)_014.부대공(중로부)" xfId="19953" xr:uid="{00000000-0005-0000-0000-0000FC2E0000}"/>
    <cellStyle name="_부대공-04_06전기공(수정)_07.부대공" xfId="19954" xr:uid="{00000000-0005-0000-0000-0000FD2E0000}"/>
    <cellStyle name="_부대공-04_06전기공(수정)_2.배수공(직평선)" xfId="19955" xr:uid="{00000000-0005-0000-0000-0000FE2E0000}"/>
    <cellStyle name="_부대공-04_06전기공(수정)_2.배수공(직평선)_토공" xfId="19956" xr:uid="{00000000-0005-0000-0000-0000FF2E0000}"/>
    <cellStyle name="_부대공-04_06전기공(수정)_2-33배수-1" xfId="19957" xr:uid="{00000000-0005-0000-0000-0000002F0000}"/>
    <cellStyle name="_부대공-04_06전기공(수정)_2-33배수-1_2.배수공(직평선)" xfId="19958" xr:uid="{00000000-0005-0000-0000-0000012F0000}"/>
    <cellStyle name="_부대공-04_06전기공(수정)_2-33배수-1_2.배수공(직평선)_토공" xfId="19959" xr:uid="{00000000-0005-0000-0000-0000022F0000}"/>
    <cellStyle name="_부대공-04_06전기공(수정)_2-33배수-1_2-33배수-1" xfId="19960" xr:uid="{00000000-0005-0000-0000-0000032F0000}"/>
    <cellStyle name="_부대공-04_06전기공(수정)_2-33배수-1_2-33배수-1_토공" xfId="19961" xr:uid="{00000000-0005-0000-0000-0000042F0000}"/>
    <cellStyle name="_부대공-04_06전기공(수정)_2-33배수-1_토공" xfId="19962" xr:uid="{00000000-0005-0000-0000-0000052F0000}"/>
    <cellStyle name="_부대공-04_06전기공(수정)_사본 - 013.부대공(광로부)" xfId="19963" xr:uid="{00000000-0005-0000-0000-0000062F0000}"/>
    <cellStyle name="_부대공-04_06전기공(수정)_토공" xfId="19964" xr:uid="{00000000-0005-0000-0000-0000072F0000}"/>
    <cellStyle name="_부대공-04_07.부대공" xfId="19965" xr:uid="{00000000-0005-0000-0000-0000082F0000}"/>
    <cellStyle name="_부대공-04_2.배수공(직평선)" xfId="19966" xr:uid="{00000000-0005-0000-0000-0000092F0000}"/>
    <cellStyle name="_부대공-04_2.배수공(직평선)_토공" xfId="19967" xr:uid="{00000000-0005-0000-0000-00000A2F0000}"/>
    <cellStyle name="_부대공-04_2-33배수-1" xfId="19968" xr:uid="{00000000-0005-0000-0000-00000B2F0000}"/>
    <cellStyle name="_부대공-04_2-33배수-1_2.배수공(직평선)" xfId="19969" xr:uid="{00000000-0005-0000-0000-00000C2F0000}"/>
    <cellStyle name="_부대공-04_2-33배수-1_2.배수공(직평선)_토공" xfId="19970" xr:uid="{00000000-0005-0000-0000-00000D2F0000}"/>
    <cellStyle name="_부대공-04_2-33배수-1_2-33배수-1" xfId="19971" xr:uid="{00000000-0005-0000-0000-00000E2F0000}"/>
    <cellStyle name="_부대공-04_2-33배수-1_2-33배수-1_토공" xfId="19972" xr:uid="{00000000-0005-0000-0000-00000F2F0000}"/>
    <cellStyle name="_부대공-04_2-33배수-1_토공" xfId="19973" xr:uid="{00000000-0005-0000-0000-0000102F0000}"/>
    <cellStyle name="_부대공-04_사본 - 013.부대공(광로부)" xfId="19974" xr:uid="{00000000-0005-0000-0000-0000112F0000}"/>
    <cellStyle name="_부대공-04_토공" xfId="19975" xr:uid="{00000000-0005-0000-0000-0000122F0000}"/>
    <cellStyle name="_부대공1" xfId="19976" xr:uid="{00000000-0005-0000-0000-0000132F0000}"/>
    <cellStyle name="_부대공-2" xfId="19977" xr:uid="{00000000-0005-0000-0000-0000142F0000}"/>
    <cellStyle name="_부대공-2_013.부대공(광로부)" xfId="19978" xr:uid="{00000000-0005-0000-0000-0000152F0000}"/>
    <cellStyle name="_부대공-2_014.부대공(광로부)" xfId="19979" xr:uid="{00000000-0005-0000-0000-0000162F0000}"/>
    <cellStyle name="_부대공-2_014.부대공(중로부)" xfId="19980" xr:uid="{00000000-0005-0000-0000-0000172F0000}"/>
    <cellStyle name="_부대공-2_06전기공(수정)" xfId="19981" xr:uid="{00000000-0005-0000-0000-0000182F0000}"/>
    <cellStyle name="_부대공-2_06전기공(수정)_013.부대공(광로부)" xfId="19982" xr:uid="{00000000-0005-0000-0000-0000192F0000}"/>
    <cellStyle name="_부대공-2_06전기공(수정)_014.부대공(광로부)" xfId="19983" xr:uid="{00000000-0005-0000-0000-00001A2F0000}"/>
    <cellStyle name="_부대공-2_06전기공(수정)_014.부대공(중로부)" xfId="19984" xr:uid="{00000000-0005-0000-0000-00001B2F0000}"/>
    <cellStyle name="_부대공-2_06전기공(수정)_07.부대공" xfId="19985" xr:uid="{00000000-0005-0000-0000-00001C2F0000}"/>
    <cellStyle name="_부대공-2_06전기공(수정)_2.배수공(직평선)" xfId="19986" xr:uid="{00000000-0005-0000-0000-00001D2F0000}"/>
    <cellStyle name="_부대공-2_06전기공(수정)_2.배수공(직평선)_토공" xfId="19987" xr:uid="{00000000-0005-0000-0000-00001E2F0000}"/>
    <cellStyle name="_부대공-2_06전기공(수정)_2-33배수-1" xfId="19988" xr:uid="{00000000-0005-0000-0000-00001F2F0000}"/>
    <cellStyle name="_부대공-2_06전기공(수정)_2-33배수-1_2.배수공(직평선)" xfId="19989" xr:uid="{00000000-0005-0000-0000-0000202F0000}"/>
    <cellStyle name="_부대공-2_06전기공(수정)_2-33배수-1_2.배수공(직평선)_토공" xfId="19990" xr:uid="{00000000-0005-0000-0000-0000212F0000}"/>
    <cellStyle name="_부대공-2_06전기공(수정)_2-33배수-1_2-33배수-1" xfId="19991" xr:uid="{00000000-0005-0000-0000-0000222F0000}"/>
    <cellStyle name="_부대공-2_06전기공(수정)_2-33배수-1_2-33배수-1_토공" xfId="19992" xr:uid="{00000000-0005-0000-0000-0000232F0000}"/>
    <cellStyle name="_부대공-2_06전기공(수정)_2-33배수-1_토공" xfId="19993" xr:uid="{00000000-0005-0000-0000-0000242F0000}"/>
    <cellStyle name="_부대공-2_06전기공(수정)_사본 - 013.부대공(광로부)" xfId="19994" xr:uid="{00000000-0005-0000-0000-0000252F0000}"/>
    <cellStyle name="_부대공-2_06전기공(수정)_토공" xfId="19995" xr:uid="{00000000-0005-0000-0000-0000262F0000}"/>
    <cellStyle name="_부대공-2_07.부대공" xfId="19996" xr:uid="{00000000-0005-0000-0000-0000272F0000}"/>
    <cellStyle name="_부대공-2_2.배수공(직평선)" xfId="19997" xr:uid="{00000000-0005-0000-0000-0000282F0000}"/>
    <cellStyle name="_부대공-2_2.배수공(직평선)_토공" xfId="19998" xr:uid="{00000000-0005-0000-0000-0000292F0000}"/>
    <cellStyle name="_부대공-2_2-33배수-1" xfId="19999" xr:uid="{00000000-0005-0000-0000-00002A2F0000}"/>
    <cellStyle name="_부대공-2_2-33배수-1_2.배수공(직평선)" xfId="20000" xr:uid="{00000000-0005-0000-0000-00002B2F0000}"/>
    <cellStyle name="_부대공-2_2-33배수-1_2.배수공(직평선)_토공" xfId="20001" xr:uid="{00000000-0005-0000-0000-00002C2F0000}"/>
    <cellStyle name="_부대공-2_2-33배수-1_2-33배수-1" xfId="20002" xr:uid="{00000000-0005-0000-0000-00002D2F0000}"/>
    <cellStyle name="_부대공-2_2-33배수-1_2-33배수-1_토공" xfId="20003" xr:uid="{00000000-0005-0000-0000-00002E2F0000}"/>
    <cellStyle name="_부대공-2_2-33배수-1_토공" xfId="20004" xr:uid="{00000000-0005-0000-0000-00002F2F0000}"/>
    <cellStyle name="_부대공-2_부대공" xfId="20005" xr:uid="{00000000-0005-0000-0000-0000302F0000}"/>
    <cellStyle name="_부대공-2_부대공_013.부대공(광로부)" xfId="20006" xr:uid="{00000000-0005-0000-0000-0000312F0000}"/>
    <cellStyle name="_부대공-2_부대공_014.부대공(광로부)" xfId="20007" xr:uid="{00000000-0005-0000-0000-0000322F0000}"/>
    <cellStyle name="_부대공-2_부대공_014.부대공(중로부)" xfId="20008" xr:uid="{00000000-0005-0000-0000-0000332F0000}"/>
    <cellStyle name="_부대공-2_부대공_06전기공(수정)" xfId="20009" xr:uid="{00000000-0005-0000-0000-0000342F0000}"/>
    <cellStyle name="_부대공-2_부대공_06전기공(수정)_013.부대공(광로부)" xfId="20010" xr:uid="{00000000-0005-0000-0000-0000352F0000}"/>
    <cellStyle name="_부대공-2_부대공_06전기공(수정)_014.부대공(광로부)" xfId="20011" xr:uid="{00000000-0005-0000-0000-0000362F0000}"/>
    <cellStyle name="_부대공-2_부대공_06전기공(수정)_014.부대공(중로부)" xfId="20012" xr:uid="{00000000-0005-0000-0000-0000372F0000}"/>
    <cellStyle name="_부대공-2_부대공_06전기공(수정)_07.부대공" xfId="20013" xr:uid="{00000000-0005-0000-0000-0000382F0000}"/>
    <cellStyle name="_부대공-2_부대공_06전기공(수정)_2.배수공(직평선)" xfId="20014" xr:uid="{00000000-0005-0000-0000-0000392F0000}"/>
    <cellStyle name="_부대공-2_부대공_06전기공(수정)_2.배수공(직평선)_토공" xfId="20015" xr:uid="{00000000-0005-0000-0000-00003A2F0000}"/>
    <cellStyle name="_부대공-2_부대공_06전기공(수정)_2-33배수-1" xfId="20016" xr:uid="{00000000-0005-0000-0000-00003B2F0000}"/>
    <cellStyle name="_부대공-2_부대공_06전기공(수정)_2-33배수-1_2.배수공(직평선)" xfId="20017" xr:uid="{00000000-0005-0000-0000-00003C2F0000}"/>
    <cellStyle name="_부대공-2_부대공_06전기공(수정)_2-33배수-1_2.배수공(직평선)_토공" xfId="20018" xr:uid="{00000000-0005-0000-0000-00003D2F0000}"/>
    <cellStyle name="_부대공-2_부대공_06전기공(수정)_2-33배수-1_2-33배수-1" xfId="20019" xr:uid="{00000000-0005-0000-0000-00003E2F0000}"/>
    <cellStyle name="_부대공-2_부대공_06전기공(수정)_2-33배수-1_2-33배수-1_토공" xfId="20020" xr:uid="{00000000-0005-0000-0000-00003F2F0000}"/>
    <cellStyle name="_부대공-2_부대공_06전기공(수정)_2-33배수-1_토공" xfId="20021" xr:uid="{00000000-0005-0000-0000-0000402F0000}"/>
    <cellStyle name="_부대공-2_부대공_06전기공(수정)_사본 - 013.부대공(광로부)" xfId="20022" xr:uid="{00000000-0005-0000-0000-0000412F0000}"/>
    <cellStyle name="_부대공-2_부대공_06전기공(수정)_토공" xfId="20023" xr:uid="{00000000-0005-0000-0000-0000422F0000}"/>
    <cellStyle name="_부대공-2_부대공_07.부대공" xfId="20024" xr:uid="{00000000-0005-0000-0000-0000432F0000}"/>
    <cellStyle name="_부대공-2_부대공_2.배수공(직평선)" xfId="20025" xr:uid="{00000000-0005-0000-0000-0000442F0000}"/>
    <cellStyle name="_부대공-2_부대공_2.배수공(직평선)_토공" xfId="20026" xr:uid="{00000000-0005-0000-0000-0000452F0000}"/>
    <cellStyle name="_부대공-2_부대공_2-33배수-1" xfId="20027" xr:uid="{00000000-0005-0000-0000-0000462F0000}"/>
    <cellStyle name="_부대공-2_부대공_2-33배수-1_2.배수공(직평선)" xfId="20028" xr:uid="{00000000-0005-0000-0000-0000472F0000}"/>
    <cellStyle name="_부대공-2_부대공_2-33배수-1_2.배수공(직평선)_토공" xfId="20029" xr:uid="{00000000-0005-0000-0000-0000482F0000}"/>
    <cellStyle name="_부대공-2_부대공_2-33배수-1_2-33배수-1" xfId="20030" xr:uid="{00000000-0005-0000-0000-0000492F0000}"/>
    <cellStyle name="_부대공-2_부대공_2-33배수-1_2-33배수-1_토공" xfId="20031" xr:uid="{00000000-0005-0000-0000-00004A2F0000}"/>
    <cellStyle name="_부대공-2_부대공_2-33배수-1_토공" xfId="20032" xr:uid="{00000000-0005-0000-0000-00004B2F0000}"/>
    <cellStyle name="_부대공-2_부대공_부대공-03" xfId="20033" xr:uid="{00000000-0005-0000-0000-00004C2F0000}"/>
    <cellStyle name="_부대공-2_부대공_부대공-03_013.부대공(광로부)" xfId="20034" xr:uid="{00000000-0005-0000-0000-00004D2F0000}"/>
    <cellStyle name="_부대공-2_부대공_부대공-03_014.부대공(광로부)" xfId="20035" xr:uid="{00000000-0005-0000-0000-00004E2F0000}"/>
    <cellStyle name="_부대공-2_부대공_부대공-03_014.부대공(중로부)" xfId="20036" xr:uid="{00000000-0005-0000-0000-00004F2F0000}"/>
    <cellStyle name="_부대공-2_부대공_부대공-03_06전기공(수정)" xfId="20037" xr:uid="{00000000-0005-0000-0000-0000502F0000}"/>
    <cellStyle name="_부대공-2_부대공_부대공-03_06전기공(수정)_013.부대공(광로부)" xfId="20038" xr:uid="{00000000-0005-0000-0000-0000512F0000}"/>
    <cellStyle name="_부대공-2_부대공_부대공-03_06전기공(수정)_014.부대공(광로부)" xfId="20039" xr:uid="{00000000-0005-0000-0000-0000522F0000}"/>
    <cellStyle name="_부대공-2_부대공_부대공-03_06전기공(수정)_014.부대공(중로부)" xfId="20040" xr:uid="{00000000-0005-0000-0000-0000532F0000}"/>
    <cellStyle name="_부대공-2_부대공_부대공-03_06전기공(수정)_07.부대공" xfId="20041" xr:uid="{00000000-0005-0000-0000-0000542F0000}"/>
    <cellStyle name="_부대공-2_부대공_부대공-03_06전기공(수정)_2.배수공(직평선)" xfId="20042" xr:uid="{00000000-0005-0000-0000-0000552F0000}"/>
    <cellStyle name="_부대공-2_부대공_부대공-03_06전기공(수정)_2.배수공(직평선)_토공" xfId="20043" xr:uid="{00000000-0005-0000-0000-0000562F0000}"/>
    <cellStyle name="_부대공-2_부대공_부대공-03_06전기공(수정)_2-33배수-1" xfId="20044" xr:uid="{00000000-0005-0000-0000-0000572F0000}"/>
    <cellStyle name="_부대공-2_부대공_부대공-03_06전기공(수정)_2-33배수-1_2.배수공(직평선)" xfId="20045" xr:uid="{00000000-0005-0000-0000-0000582F0000}"/>
    <cellStyle name="_부대공-2_부대공_부대공-03_06전기공(수정)_2-33배수-1_2.배수공(직평선)_토공" xfId="20046" xr:uid="{00000000-0005-0000-0000-0000592F0000}"/>
    <cellStyle name="_부대공-2_부대공_부대공-03_06전기공(수정)_2-33배수-1_2-33배수-1" xfId="20047" xr:uid="{00000000-0005-0000-0000-00005A2F0000}"/>
    <cellStyle name="_부대공-2_부대공_부대공-03_06전기공(수정)_2-33배수-1_2-33배수-1_토공" xfId="20048" xr:uid="{00000000-0005-0000-0000-00005B2F0000}"/>
    <cellStyle name="_부대공-2_부대공_부대공-03_06전기공(수정)_2-33배수-1_토공" xfId="20049" xr:uid="{00000000-0005-0000-0000-00005C2F0000}"/>
    <cellStyle name="_부대공-2_부대공_부대공-03_06전기공(수정)_사본 - 013.부대공(광로부)" xfId="20050" xr:uid="{00000000-0005-0000-0000-00005D2F0000}"/>
    <cellStyle name="_부대공-2_부대공_부대공-03_06전기공(수정)_토공" xfId="20051" xr:uid="{00000000-0005-0000-0000-00005E2F0000}"/>
    <cellStyle name="_부대공-2_부대공_부대공-03_07.부대공" xfId="20052" xr:uid="{00000000-0005-0000-0000-00005F2F0000}"/>
    <cellStyle name="_부대공-2_부대공_부대공-03_2.배수공(직평선)" xfId="20053" xr:uid="{00000000-0005-0000-0000-0000602F0000}"/>
    <cellStyle name="_부대공-2_부대공_부대공-03_2.배수공(직평선)_토공" xfId="20054" xr:uid="{00000000-0005-0000-0000-0000612F0000}"/>
    <cellStyle name="_부대공-2_부대공_부대공-03_2-33배수-1" xfId="20055" xr:uid="{00000000-0005-0000-0000-0000622F0000}"/>
    <cellStyle name="_부대공-2_부대공_부대공-03_2-33배수-1_2.배수공(직평선)" xfId="20056" xr:uid="{00000000-0005-0000-0000-0000632F0000}"/>
    <cellStyle name="_부대공-2_부대공_부대공-03_2-33배수-1_2.배수공(직평선)_토공" xfId="20057" xr:uid="{00000000-0005-0000-0000-0000642F0000}"/>
    <cellStyle name="_부대공-2_부대공_부대공-03_2-33배수-1_2-33배수-1" xfId="20058" xr:uid="{00000000-0005-0000-0000-0000652F0000}"/>
    <cellStyle name="_부대공-2_부대공_부대공-03_2-33배수-1_2-33배수-1_토공" xfId="20059" xr:uid="{00000000-0005-0000-0000-0000662F0000}"/>
    <cellStyle name="_부대공-2_부대공_부대공-03_2-33배수-1_토공" xfId="20060" xr:uid="{00000000-0005-0000-0000-0000672F0000}"/>
    <cellStyle name="_부대공-2_부대공_부대공-03_사본 - 013.부대공(광로부)" xfId="20061" xr:uid="{00000000-0005-0000-0000-0000682F0000}"/>
    <cellStyle name="_부대공-2_부대공_부대공-03_토공" xfId="20062" xr:uid="{00000000-0005-0000-0000-0000692F0000}"/>
    <cellStyle name="_부대공-2_부대공_부대공-04" xfId="20063" xr:uid="{00000000-0005-0000-0000-00006A2F0000}"/>
    <cellStyle name="_부대공-2_부대공_부대공-04_013.부대공(광로부)" xfId="20064" xr:uid="{00000000-0005-0000-0000-00006B2F0000}"/>
    <cellStyle name="_부대공-2_부대공_부대공-04_014.부대공(광로부)" xfId="20065" xr:uid="{00000000-0005-0000-0000-00006C2F0000}"/>
    <cellStyle name="_부대공-2_부대공_부대공-04_014.부대공(중로부)" xfId="20066" xr:uid="{00000000-0005-0000-0000-00006D2F0000}"/>
    <cellStyle name="_부대공-2_부대공_부대공-04_06전기공(수정)" xfId="20067" xr:uid="{00000000-0005-0000-0000-00006E2F0000}"/>
    <cellStyle name="_부대공-2_부대공_부대공-04_06전기공(수정)_013.부대공(광로부)" xfId="20068" xr:uid="{00000000-0005-0000-0000-00006F2F0000}"/>
    <cellStyle name="_부대공-2_부대공_부대공-04_06전기공(수정)_014.부대공(광로부)" xfId="20069" xr:uid="{00000000-0005-0000-0000-0000702F0000}"/>
    <cellStyle name="_부대공-2_부대공_부대공-04_06전기공(수정)_014.부대공(중로부)" xfId="20070" xr:uid="{00000000-0005-0000-0000-0000712F0000}"/>
    <cellStyle name="_부대공-2_부대공_부대공-04_06전기공(수정)_07.부대공" xfId="20071" xr:uid="{00000000-0005-0000-0000-0000722F0000}"/>
    <cellStyle name="_부대공-2_부대공_부대공-04_06전기공(수정)_2.배수공(직평선)" xfId="20072" xr:uid="{00000000-0005-0000-0000-0000732F0000}"/>
    <cellStyle name="_부대공-2_부대공_부대공-04_06전기공(수정)_2.배수공(직평선)_토공" xfId="20073" xr:uid="{00000000-0005-0000-0000-0000742F0000}"/>
    <cellStyle name="_부대공-2_부대공_부대공-04_06전기공(수정)_2-33배수-1" xfId="20074" xr:uid="{00000000-0005-0000-0000-0000752F0000}"/>
    <cellStyle name="_부대공-2_부대공_부대공-04_06전기공(수정)_2-33배수-1_2.배수공(직평선)" xfId="20075" xr:uid="{00000000-0005-0000-0000-0000762F0000}"/>
    <cellStyle name="_부대공-2_부대공_부대공-04_06전기공(수정)_2-33배수-1_2.배수공(직평선)_토공" xfId="20076" xr:uid="{00000000-0005-0000-0000-0000772F0000}"/>
    <cellStyle name="_부대공-2_부대공_부대공-04_06전기공(수정)_2-33배수-1_2-33배수-1" xfId="20077" xr:uid="{00000000-0005-0000-0000-0000782F0000}"/>
    <cellStyle name="_부대공-2_부대공_부대공-04_06전기공(수정)_2-33배수-1_2-33배수-1_토공" xfId="20078" xr:uid="{00000000-0005-0000-0000-0000792F0000}"/>
    <cellStyle name="_부대공-2_부대공_부대공-04_06전기공(수정)_2-33배수-1_토공" xfId="20079" xr:uid="{00000000-0005-0000-0000-00007A2F0000}"/>
    <cellStyle name="_부대공-2_부대공_부대공-04_06전기공(수정)_사본 - 013.부대공(광로부)" xfId="20080" xr:uid="{00000000-0005-0000-0000-00007B2F0000}"/>
    <cellStyle name="_부대공-2_부대공_부대공-04_06전기공(수정)_토공" xfId="20081" xr:uid="{00000000-0005-0000-0000-00007C2F0000}"/>
    <cellStyle name="_부대공-2_부대공_부대공-04_07.부대공" xfId="20082" xr:uid="{00000000-0005-0000-0000-00007D2F0000}"/>
    <cellStyle name="_부대공-2_부대공_부대공-04_2.배수공(직평선)" xfId="20083" xr:uid="{00000000-0005-0000-0000-00007E2F0000}"/>
    <cellStyle name="_부대공-2_부대공_부대공-04_2.배수공(직평선)_토공" xfId="20084" xr:uid="{00000000-0005-0000-0000-00007F2F0000}"/>
    <cellStyle name="_부대공-2_부대공_부대공-04_2-33배수-1" xfId="20085" xr:uid="{00000000-0005-0000-0000-0000802F0000}"/>
    <cellStyle name="_부대공-2_부대공_부대공-04_2-33배수-1_2.배수공(직평선)" xfId="20086" xr:uid="{00000000-0005-0000-0000-0000812F0000}"/>
    <cellStyle name="_부대공-2_부대공_부대공-04_2-33배수-1_2.배수공(직평선)_토공" xfId="20087" xr:uid="{00000000-0005-0000-0000-0000822F0000}"/>
    <cellStyle name="_부대공-2_부대공_부대공-04_2-33배수-1_2-33배수-1" xfId="20088" xr:uid="{00000000-0005-0000-0000-0000832F0000}"/>
    <cellStyle name="_부대공-2_부대공_부대공-04_2-33배수-1_2-33배수-1_토공" xfId="20089" xr:uid="{00000000-0005-0000-0000-0000842F0000}"/>
    <cellStyle name="_부대공-2_부대공_부대공-04_2-33배수-1_토공" xfId="20090" xr:uid="{00000000-0005-0000-0000-0000852F0000}"/>
    <cellStyle name="_부대공-2_부대공_부대공-04_부대공-03" xfId="20091" xr:uid="{00000000-0005-0000-0000-0000862F0000}"/>
    <cellStyle name="_부대공-2_부대공_부대공-04_부대공-03_013.부대공(광로부)" xfId="20092" xr:uid="{00000000-0005-0000-0000-0000872F0000}"/>
    <cellStyle name="_부대공-2_부대공_부대공-04_부대공-03_014.부대공(광로부)" xfId="20093" xr:uid="{00000000-0005-0000-0000-0000882F0000}"/>
    <cellStyle name="_부대공-2_부대공_부대공-04_부대공-03_014.부대공(중로부)" xfId="20094" xr:uid="{00000000-0005-0000-0000-0000892F0000}"/>
    <cellStyle name="_부대공-2_부대공_부대공-04_부대공-03_06전기공(수정)" xfId="20095" xr:uid="{00000000-0005-0000-0000-00008A2F0000}"/>
    <cellStyle name="_부대공-2_부대공_부대공-04_부대공-03_06전기공(수정)_013.부대공(광로부)" xfId="20096" xr:uid="{00000000-0005-0000-0000-00008B2F0000}"/>
    <cellStyle name="_부대공-2_부대공_부대공-04_부대공-03_06전기공(수정)_014.부대공(광로부)" xfId="20097" xr:uid="{00000000-0005-0000-0000-00008C2F0000}"/>
    <cellStyle name="_부대공-2_부대공_부대공-04_부대공-03_06전기공(수정)_014.부대공(중로부)" xfId="20098" xr:uid="{00000000-0005-0000-0000-00008D2F0000}"/>
    <cellStyle name="_부대공-2_부대공_부대공-04_부대공-03_06전기공(수정)_07.부대공" xfId="20099" xr:uid="{00000000-0005-0000-0000-00008E2F0000}"/>
    <cellStyle name="_부대공-2_부대공_부대공-04_부대공-03_06전기공(수정)_2.배수공(직평선)" xfId="20100" xr:uid="{00000000-0005-0000-0000-00008F2F0000}"/>
    <cellStyle name="_부대공-2_부대공_부대공-04_부대공-03_06전기공(수정)_2.배수공(직평선)_토공" xfId="20101" xr:uid="{00000000-0005-0000-0000-0000902F0000}"/>
    <cellStyle name="_부대공-2_부대공_부대공-04_부대공-03_06전기공(수정)_2-33배수-1" xfId="20102" xr:uid="{00000000-0005-0000-0000-0000912F0000}"/>
    <cellStyle name="_부대공-2_부대공_부대공-04_부대공-03_06전기공(수정)_2-33배수-1_2.배수공(직평선)" xfId="20103" xr:uid="{00000000-0005-0000-0000-0000922F0000}"/>
    <cellStyle name="_부대공-2_부대공_부대공-04_부대공-03_06전기공(수정)_2-33배수-1_2.배수공(직평선)_토공" xfId="20104" xr:uid="{00000000-0005-0000-0000-0000932F0000}"/>
    <cellStyle name="_부대공-2_부대공_부대공-04_부대공-03_06전기공(수정)_2-33배수-1_2-33배수-1" xfId="20105" xr:uid="{00000000-0005-0000-0000-0000942F0000}"/>
    <cellStyle name="_부대공-2_부대공_부대공-04_부대공-03_06전기공(수정)_2-33배수-1_2-33배수-1_토공" xfId="20106" xr:uid="{00000000-0005-0000-0000-0000952F0000}"/>
    <cellStyle name="_부대공-2_부대공_부대공-04_부대공-03_06전기공(수정)_2-33배수-1_토공" xfId="20107" xr:uid="{00000000-0005-0000-0000-0000962F0000}"/>
    <cellStyle name="_부대공-2_부대공_부대공-04_부대공-03_06전기공(수정)_사본 - 013.부대공(광로부)" xfId="20108" xr:uid="{00000000-0005-0000-0000-0000972F0000}"/>
    <cellStyle name="_부대공-2_부대공_부대공-04_부대공-03_06전기공(수정)_토공" xfId="20109" xr:uid="{00000000-0005-0000-0000-0000982F0000}"/>
    <cellStyle name="_부대공-2_부대공_부대공-04_부대공-03_07.부대공" xfId="20110" xr:uid="{00000000-0005-0000-0000-0000992F0000}"/>
    <cellStyle name="_부대공-2_부대공_부대공-04_부대공-03_2.배수공(직평선)" xfId="20111" xr:uid="{00000000-0005-0000-0000-00009A2F0000}"/>
    <cellStyle name="_부대공-2_부대공_부대공-04_부대공-03_2.배수공(직평선)_토공" xfId="20112" xr:uid="{00000000-0005-0000-0000-00009B2F0000}"/>
    <cellStyle name="_부대공-2_부대공_부대공-04_부대공-03_2-33배수-1" xfId="20113" xr:uid="{00000000-0005-0000-0000-00009C2F0000}"/>
    <cellStyle name="_부대공-2_부대공_부대공-04_부대공-03_2-33배수-1_2.배수공(직평선)" xfId="20114" xr:uid="{00000000-0005-0000-0000-00009D2F0000}"/>
    <cellStyle name="_부대공-2_부대공_부대공-04_부대공-03_2-33배수-1_2.배수공(직평선)_토공" xfId="20115" xr:uid="{00000000-0005-0000-0000-00009E2F0000}"/>
    <cellStyle name="_부대공-2_부대공_부대공-04_부대공-03_2-33배수-1_2-33배수-1" xfId="20116" xr:uid="{00000000-0005-0000-0000-00009F2F0000}"/>
    <cellStyle name="_부대공-2_부대공_부대공-04_부대공-03_2-33배수-1_2-33배수-1_토공" xfId="20117" xr:uid="{00000000-0005-0000-0000-0000A02F0000}"/>
    <cellStyle name="_부대공-2_부대공_부대공-04_부대공-03_2-33배수-1_토공" xfId="20118" xr:uid="{00000000-0005-0000-0000-0000A12F0000}"/>
    <cellStyle name="_부대공-2_부대공_부대공-04_부대공-03_사본 - 013.부대공(광로부)" xfId="20119" xr:uid="{00000000-0005-0000-0000-0000A22F0000}"/>
    <cellStyle name="_부대공-2_부대공_부대공-04_부대공-03_토공" xfId="20120" xr:uid="{00000000-0005-0000-0000-0000A32F0000}"/>
    <cellStyle name="_부대공-2_부대공_부대공-04_사본 - 013.부대공(광로부)" xfId="20121" xr:uid="{00000000-0005-0000-0000-0000A42F0000}"/>
    <cellStyle name="_부대공-2_부대공_부대공-04_토공" xfId="20122" xr:uid="{00000000-0005-0000-0000-0000A52F0000}"/>
    <cellStyle name="_부대공-2_부대공_사본 - 013.부대공(광로부)" xfId="20123" xr:uid="{00000000-0005-0000-0000-0000A62F0000}"/>
    <cellStyle name="_부대공-2_부대공_토공" xfId="20124" xr:uid="{00000000-0005-0000-0000-0000A72F0000}"/>
    <cellStyle name="_부대공-2_부대공-01" xfId="20125" xr:uid="{00000000-0005-0000-0000-0000A82F0000}"/>
    <cellStyle name="_부대공-2_부대공-01_013.부대공(광로부)" xfId="20126" xr:uid="{00000000-0005-0000-0000-0000A92F0000}"/>
    <cellStyle name="_부대공-2_부대공-01_014.부대공(광로부)" xfId="20127" xr:uid="{00000000-0005-0000-0000-0000AA2F0000}"/>
    <cellStyle name="_부대공-2_부대공-01_014.부대공(중로부)" xfId="20128" xr:uid="{00000000-0005-0000-0000-0000AB2F0000}"/>
    <cellStyle name="_부대공-2_부대공-01_06전기공(수정)" xfId="20129" xr:uid="{00000000-0005-0000-0000-0000AC2F0000}"/>
    <cellStyle name="_부대공-2_부대공-01_06전기공(수정)_013.부대공(광로부)" xfId="20130" xr:uid="{00000000-0005-0000-0000-0000AD2F0000}"/>
    <cellStyle name="_부대공-2_부대공-01_06전기공(수정)_014.부대공(광로부)" xfId="20131" xr:uid="{00000000-0005-0000-0000-0000AE2F0000}"/>
    <cellStyle name="_부대공-2_부대공-01_06전기공(수정)_014.부대공(중로부)" xfId="20132" xr:uid="{00000000-0005-0000-0000-0000AF2F0000}"/>
    <cellStyle name="_부대공-2_부대공-01_06전기공(수정)_07.부대공" xfId="20133" xr:uid="{00000000-0005-0000-0000-0000B02F0000}"/>
    <cellStyle name="_부대공-2_부대공-01_06전기공(수정)_2.배수공(직평선)" xfId="20134" xr:uid="{00000000-0005-0000-0000-0000B12F0000}"/>
    <cellStyle name="_부대공-2_부대공-01_06전기공(수정)_2.배수공(직평선)_토공" xfId="20135" xr:uid="{00000000-0005-0000-0000-0000B22F0000}"/>
    <cellStyle name="_부대공-2_부대공-01_06전기공(수정)_2-33배수-1" xfId="20136" xr:uid="{00000000-0005-0000-0000-0000B32F0000}"/>
    <cellStyle name="_부대공-2_부대공-01_06전기공(수정)_2-33배수-1_2.배수공(직평선)" xfId="20137" xr:uid="{00000000-0005-0000-0000-0000B42F0000}"/>
    <cellStyle name="_부대공-2_부대공-01_06전기공(수정)_2-33배수-1_2.배수공(직평선)_토공" xfId="20138" xr:uid="{00000000-0005-0000-0000-0000B52F0000}"/>
    <cellStyle name="_부대공-2_부대공-01_06전기공(수정)_2-33배수-1_2-33배수-1" xfId="20139" xr:uid="{00000000-0005-0000-0000-0000B62F0000}"/>
    <cellStyle name="_부대공-2_부대공-01_06전기공(수정)_2-33배수-1_2-33배수-1_토공" xfId="20140" xr:uid="{00000000-0005-0000-0000-0000B72F0000}"/>
    <cellStyle name="_부대공-2_부대공-01_06전기공(수정)_2-33배수-1_토공" xfId="20141" xr:uid="{00000000-0005-0000-0000-0000B82F0000}"/>
    <cellStyle name="_부대공-2_부대공-01_06전기공(수정)_사본 - 013.부대공(광로부)" xfId="20142" xr:uid="{00000000-0005-0000-0000-0000B92F0000}"/>
    <cellStyle name="_부대공-2_부대공-01_06전기공(수정)_토공" xfId="20143" xr:uid="{00000000-0005-0000-0000-0000BA2F0000}"/>
    <cellStyle name="_부대공-2_부대공-01_07.부대공" xfId="20144" xr:uid="{00000000-0005-0000-0000-0000BB2F0000}"/>
    <cellStyle name="_부대공-2_부대공-01_2.배수공(직평선)" xfId="20145" xr:uid="{00000000-0005-0000-0000-0000BC2F0000}"/>
    <cellStyle name="_부대공-2_부대공-01_2.배수공(직평선)_토공" xfId="20146" xr:uid="{00000000-0005-0000-0000-0000BD2F0000}"/>
    <cellStyle name="_부대공-2_부대공-01_2-33배수-1" xfId="20147" xr:uid="{00000000-0005-0000-0000-0000BE2F0000}"/>
    <cellStyle name="_부대공-2_부대공-01_2-33배수-1_2.배수공(직평선)" xfId="20148" xr:uid="{00000000-0005-0000-0000-0000BF2F0000}"/>
    <cellStyle name="_부대공-2_부대공-01_2-33배수-1_2.배수공(직평선)_토공" xfId="20149" xr:uid="{00000000-0005-0000-0000-0000C02F0000}"/>
    <cellStyle name="_부대공-2_부대공-01_2-33배수-1_2-33배수-1" xfId="20150" xr:uid="{00000000-0005-0000-0000-0000C12F0000}"/>
    <cellStyle name="_부대공-2_부대공-01_2-33배수-1_2-33배수-1_토공" xfId="20151" xr:uid="{00000000-0005-0000-0000-0000C22F0000}"/>
    <cellStyle name="_부대공-2_부대공-01_2-33배수-1_토공" xfId="20152" xr:uid="{00000000-0005-0000-0000-0000C32F0000}"/>
    <cellStyle name="_부대공-2_부대공-01_사본 - 013.부대공(광로부)" xfId="20153" xr:uid="{00000000-0005-0000-0000-0000C42F0000}"/>
    <cellStyle name="_부대공수량" xfId="12358" xr:uid="{00000000-0005-0000-0000-0000C52F0000}"/>
    <cellStyle name="_부대입찰확약서" xfId="9631" xr:uid="{00000000-0005-0000-0000-0000C62F0000}"/>
    <cellStyle name="_부림제(혁성종합)" xfId="9632" xr:uid="{00000000-0005-0000-0000-0000C72F0000}"/>
    <cellStyle name="_부산2리세천정비사업 수량산출서" xfId="12359" xr:uid="{00000000-0005-0000-0000-0000C82F0000}"/>
    <cellStyle name="_부안예술회관" xfId="9633" xr:uid="{00000000-0005-0000-0000-0000C92F0000}"/>
    <cellStyle name="_부평문화예술회관 무대조명 배관배선" xfId="9634" xr:uid="{00000000-0005-0000-0000-0000CA2F0000}"/>
    <cellStyle name="_분석" xfId="9635" xr:uid="{00000000-0005-0000-0000-0000CB2F0000}"/>
    <cellStyle name="_비옥토_벌개제근_연약지반(최종)" xfId="20154" xr:uid="{00000000-0005-0000-0000-0000CC2F0000}"/>
    <cellStyle name="_빔집계" xfId="12360" xr:uid="{00000000-0005-0000-0000-0000CD2F0000}"/>
    <cellStyle name="_빔집계_거더수량(월호교-1~3경간)" xfId="12361" xr:uid="{00000000-0005-0000-0000-0000CE2F0000}"/>
    <cellStyle name="_빔집계_거더수량(월호교-4~5경간)" xfId="12362" xr:uid="{00000000-0005-0000-0000-0000CF2F0000}"/>
    <cellStyle name="_빛의계단" xfId="9636" xr:uid="{00000000-0005-0000-0000-0000D02F0000}"/>
    <cellStyle name="_사곡전기내역" xfId="3618" xr:uid="{00000000-0005-0000-0000-0000D12F0000}"/>
    <cellStyle name="_사동초중" xfId="20155" xr:uid="{00000000-0005-0000-0000-0000D22F0000}"/>
    <cellStyle name="_사무동증축" xfId="9637" xr:uid="{00000000-0005-0000-0000-0000D32F0000}"/>
    <cellStyle name="_사북청소년장학센터건립실시설계-10(1).08.20-심사완료" xfId="9638" xr:uid="{00000000-0005-0000-0000-0000D42F0000}"/>
    <cellStyle name="_사업비(손항)" xfId="3619" xr:uid="{00000000-0005-0000-0000-0000D52F0000}"/>
    <cellStyle name="_사업비(손항) 2" xfId="3620" xr:uid="{00000000-0005-0000-0000-0000D62F0000}"/>
    <cellStyle name="_사유서" xfId="9639" xr:uid="{00000000-0005-0000-0000-0000D72F0000}"/>
    <cellStyle name="_사유서_내역서" xfId="9640" xr:uid="{00000000-0005-0000-0000-0000D82F0000}"/>
    <cellStyle name="_사전원가심의1" xfId="9641" xr:uid="{00000000-0005-0000-0000-0000D92F0000}"/>
    <cellStyle name="_사전원가심의1_02.논현동파라곤아파트신축공사(가실행)-인건비재정리" xfId="9642" xr:uid="{00000000-0005-0000-0000-0000DA2F0000}"/>
    <cellStyle name="_사전원가심의1_도급,실행(02.2.16)" xfId="9643" xr:uid="{00000000-0005-0000-0000-0000DB2F0000}"/>
    <cellStyle name="_사전원가심의1_분당파크뷰(도급-실행-02.16)" xfId="9644" xr:uid="{00000000-0005-0000-0000-0000DC2F0000}"/>
    <cellStyle name="_산동 농협동로지소 청사 신축공사-1" xfId="9645" xr:uid="{00000000-0005-0000-0000-0000DD2F0000}"/>
    <cellStyle name="_산동 농협동로지소 청사 신축공사-1_1" xfId="9646" xr:uid="{00000000-0005-0000-0000-0000DE2F0000}"/>
    <cellStyle name="_산출근거(광양)" xfId="20156" xr:uid="{00000000-0005-0000-0000-0000DF2F0000}"/>
    <cellStyle name="_산출근거(광양)_01-소탄교-총괄수량집계표1" xfId="20157" xr:uid="{00000000-0005-0000-0000-0000E02F0000}"/>
    <cellStyle name="_산출근거(광양)_01-소탄교-총괄수량집계표1_총괄수량집계표" xfId="20158" xr:uid="{00000000-0005-0000-0000-0000E12F0000}"/>
    <cellStyle name="_산출근거(광양)_05-안적교-BEST" xfId="20159" xr:uid="{00000000-0005-0000-0000-0000E22F0000}"/>
    <cellStyle name="_산출근거(광양)_1.광하1교-주요자재집계표" xfId="20160" xr:uid="{00000000-0005-0000-0000-0000E32F0000}"/>
    <cellStyle name="_산출근거(광양)_1.광하1교-주요자재집계표_01-소탄교-총괄수량집계표1" xfId="20161" xr:uid="{00000000-0005-0000-0000-0000E42F0000}"/>
    <cellStyle name="_산출근거(광양)_1.광하1교-주요자재집계표_01-소탄교-총괄수량집계표1_총괄수량집계표" xfId="20162" xr:uid="{00000000-0005-0000-0000-0000E52F0000}"/>
    <cellStyle name="_산출근거(광양)_4.광석교-상부수량집계" xfId="20163" xr:uid="{00000000-0005-0000-0000-0000E62F0000}"/>
    <cellStyle name="_산출근거(광양)_4.광석교-상부수량집계_01-소탄교-총괄수량집계표1" xfId="20164" xr:uid="{00000000-0005-0000-0000-0000E72F0000}"/>
    <cellStyle name="_산출근거(광양)_4.광석교-상부수량집계_01-소탄교-총괄수량집계표1_총괄수량집계표" xfId="20165" xr:uid="{00000000-0005-0000-0000-0000E82F0000}"/>
    <cellStyle name="_산출근거(광양)_x주요자재집계표" xfId="20166" xr:uid="{00000000-0005-0000-0000-0000E92F0000}"/>
    <cellStyle name="_산출근거(광양)_x주요자재집계표_01-소탄교-총괄수량집계표1" xfId="20167" xr:uid="{00000000-0005-0000-0000-0000EA2F0000}"/>
    <cellStyle name="_산출근거(광양)_x주요자재집계표_01-소탄교-총괄수량집계표1_총괄수량집계표" xfId="20168" xr:uid="{00000000-0005-0000-0000-0000EB2F0000}"/>
    <cellStyle name="_산출근거(광양)_교대교각수량집계표" xfId="20169" xr:uid="{00000000-0005-0000-0000-0000EC2F0000}"/>
    <cellStyle name="_산출근거(광양)_교량별총괄집계(신리5교)" xfId="20170" xr:uid="{00000000-0005-0000-0000-0000ED2F0000}"/>
    <cellStyle name="_산출근거(광양)_교량별총괄집계(신리5교)_01-소탄교-총괄수량집계표1" xfId="20171" xr:uid="{00000000-0005-0000-0000-0000EE2F0000}"/>
    <cellStyle name="_산출근거(광양)_교량별총괄집계(신리5교)_01-소탄교-총괄수량집계표1_총괄수량집계표" xfId="20172" xr:uid="{00000000-0005-0000-0000-0000EF2F0000}"/>
    <cellStyle name="_산출근거(광양)_교량별총괄집계(신리5교)_05-안적교-BEST" xfId="20173" xr:uid="{00000000-0005-0000-0000-0000F02F0000}"/>
    <cellStyle name="_산출근거(광양)_교량별총괄집계(신리5교)_교대교각수량집계표" xfId="20174" xr:uid="{00000000-0005-0000-0000-0000F12F0000}"/>
    <cellStyle name="_산출근거(광양)_교량별총괄집계(신리5교)_기존구조물깨기" xfId="20175" xr:uid="{00000000-0005-0000-0000-0000F22F0000}"/>
    <cellStyle name="_산출근거(광양)_교량별총괄집계(신리5교)_깨기" xfId="20176" xr:uid="{00000000-0005-0000-0000-0000F32F0000}"/>
    <cellStyle name="_산출근거(광양)_교량별총괄집계(신리5교)_깨기-1" xfId="20177" xr:uid="{00000000-0005-0000-0000-0000F42F0000}"/>
    <cellStyle name="_산출근거(광양)_교량별총괄집계(신리5교)_깨기집계표" xfId="20178" xr:uid="{00000000-0005-0000-0000-0000F52F0000}"/>
    <cellStyle name="_산출근거(광양)_교량별총괄집계(신리5교)_철거공및포장공(현동교)" xfId="20179" xr:uid="{00000000-0005-0000-0000-0000F62F0000}"/>
    <cellStyle name="_산출근거(광양)_교량별총괄집계(신리5교)_철거공및포장공(현동교)_기존구조물깨기" xfId="20180" xr:uid="{00000000-0005-0000-0000-0000F72F0000}"/>
    <cellStyle name="_산출근거(광양)_교량별총괄집계(신리5교)_철거공및포장공(현동교)_깨기" xfId="20181" xr:uid="{00000000-0005-0000-0000-0000F82F0000}"/>
    <cellStyle name="_산출근거(광양)_교량별총괄집계(신리5교)_철거공및포장공(현동교)_깨기-1" xfId="20182" xr:uid="{00000000-0005-0000-0000-0000F92F0000}"/>
    <cellStyle name="_산출근거(광양)_교량별총괄집계(신리5교)_철거공및포장공(현동교)_깨기집계표" xfId="20183" xr:uid="{00000000-0005-0000-0000-0000FA2F0000}"/>
    <cellStyle name="_산출근거(광양)_교량별총괄집계(신리5교)_철거공수량" xfId="20184" xr:uid="{00000000-0005-0000-0000-0000FB2F0000}"/>
    <cellStyle name="_산출근거(광양)_교량별총괄집계(신리5교)_철거공수량(1122)" xfId="20185" xr:uid="{00000000-0005-0000-0000-0000FC2F0000}"/>
    <cellStyle name="_산출근거(광양)_교량별총괄집계(신리5교)_철거공수량(1122)_기존구조물깨기" xfId="20186" xr:uid="{00000000-0005-0000-0000-0000FD2F0000}"/>
    <cellStyle name="_산출근거(광양)_교량별총괄집계(신리5교)_철거공수량(1122)_깨기" xfId="20187" xr:uid="{00000000-0005-0000-0000-0000FE2F0000}"/>
    <cellStyle name="_산출근거(광양)_교량별총괄집계(신리5교)_철거공수량(1122)_깨기-1" xfId="20188" xr:uid="{00000000-0005-0000-0000-0000FF2F0000}"/>
    <cellStyle name="_산출근거(광양)_교량별총괄집계(신리5교)_철거공수량(1122)_깨기집계표" xfId="20189" xr:uid="{00000000-0005-0000-0000-000000300000}"/>
    <cellStyle name="_산출근거(광양)_교량별총괄집계(신리5교)_철거공수량_기존구조물깨기" xfId="20190" xr:uid="{00000000-0005-0000-0000-000001300000}"/>
    <cellStyle name="_산출근거(광양)_교량별총괄집계(신리5교)_철거공수량_깨기" xfId="20191" xr:uid="{00000000-0005-0000-0000-000002300000}"/>
    <cellStyle name="_산출근거(광양)_교량별총괄집계(신리5교)_철거공수량_깨기-1" xfId="20192" xr:uid="{00000000-0005-0000-0000-000003300000}"/>
    <cellStyle name="_산출근거(광양)_교량별총괄집계(신리5교)_철거공수량_깨기집계표" xfId="20193" xr:uid="{00000000-0005-0000-0000-000004300000}"/>
    <cellStyle name="_산출근거(광양)_구조물주요자재(3공구)" xfId="20194" xr:uid="{00000000-0005-0000-0000-000005300000}"/>
    <cellStyle name="_산출근거(광양)_구조물주요자재(3공구)_01-소탄교-총괄수량집계표1" xfId="20195" xr:uid="{00000000-0005-0000-0000-000006300000}"/>
    <cellStyle name="_산출근거(광양)_구조물주요자재(3공구)_01-소탄교-총괄수량집계표1_총괄수량집계표" xfId="20196" xr:uid="{00000000-0005-0000-0000-000007300000}"/>
    <cellStyle name="_산출근거(광양)_구조물주요자재(3공구)_1.광하1교-주요자재집계표" xfId="20197" xr:uid="{00000000-0005-0000-0000-000008300000}"/>
    <cellStyle name="_산출근거(광양)_구조물주요자재(3공구)_1.광하1교-주요자재집계표_01-소탄교-총괄수량집계표1" xfId="20198" xr:uid="{00000000-0005-0000-0000-000009300000}"/>
    <cellStyle name="_산출근거(광양)_구조물주요자재(3공구)_1.광하1교-주요자재집계표_01-소탄교-총괄수량집계표1_총괄수량집계표" xfId="20199" xr:uid="{00000000-0005-0000-0000-00000A300000}"/>
    <cellStyle name="_산출근거(광양)_구조물주요자재(3공구)_4.광석교-상부수량집계" xfId="20200" xr:uid="{00000000-0005-0000-0000-00000B300000}"/>
    <cellStyle name="_산출근거(광양)_구조물주요자재(3공구)_4.광석교-상부수량집계_01-소탄교-총괄수량집계표1" xfId="20201" xr:uid="{00000000-0005-0000-0000-00000C300000}"/>
    <cellStyle name="_산출근거(광양)_구조물주요자재(3공구)_4.광석교-상부수량집계_01-소탄교-총괄수량집계표1_총괄수량집계표" xfId="20202" xr:uid="{00000000-0005-0000-0000-00000D300000}"/>
    <cellStyle name="_산출근거(광양)_구조물주요자재(3공구)_x주요자재집계표" xfId="20203" xr:uid="{00000000-0005-0000-0000-00000E300000}"/>
    <cellStyle name="_산출근거(광양)_구조물주요자재(3공구)_x주요자재집계표_01-소탄교-총괄수량집계표1" xfId="20204" xr:uid="{00000000-0005-0000-0000-00000F300000}"/>
    <cellStyle name="_산출근거(광양)_구조물주요자재(3공구)_x주요자재집계표_01-소탄교-총괄수량집계표1_총괄수량집계표" xfId="20205" xr:uid="{00000000-0005-0000-0000-000010300000}"/>
    <cellStyle name="_산출근거(광양)_구조물주요자재(3공구)_기존구조물깨기" xfId="20206" xr:uid="{00000000-0005-0000-0000-000011300000}"/>
    <cellStyle name="_산출근거(광양)_구조물주요자재(3공구)_깨기" xfId="20207" xr:uid="{00000000-0005-0000-0000-000012300000}"/>
    <cellStyle name="_산출근거(광양)_구조물주요자재(3공구)_깨기-1" xfId="20208" xr:uid="{00000000-0005-0000-0000-000013300000}"/>
    <cellStyle name="_산출근거(광양)_구조물주요자재(3공구)_깨기집계표" xfId="20209" xr:uid="{00000000-0005-0000-0000-000014300000}"/>
    <cellStyle name="_산출근거(광양)_구조물주요자재(3공구)_주요자재집계표" xfId="20210" xr:uid="{00000000-0005-0000-0000-000015300000}"/>
    <cellStyle name="_산출근거(광양)_구조물주요자재(3공구)_주요자재집계표_01-소탄교-총괄수량집계표1" xfId="20211" xr:uid="{00000000-0005-0000-0000-000016300000}"/>
    <cellStyle name="_산출근거(광양)_구조물주요자재(3공구)_주요자재집계표_01-소탄교-총괄수량집계표1_총괄수량집계표" xfId="20212" xr:uid="{00000000-0005-0000-0000-000017300000}"/>
    <cellStyle name="_산출근거(광양)_구조물주요자재(3공구)_철거공및포장공(현동교)" xfId="20213" xr:uid="{00000000-0005-0000-0000-000018300000}"/>
    <cellStyle name="_산출근거(광양)_구조물주요자재(3공구)_철거공및포장공(현동교)_기존구조물깨기" xfId="20214" xr:uid="{00000000-0005-0000-0000-000019300000}"/>
    <cellStyle name="_산출근거(광양)_구조물주요자재(3공구)_철거공및포장공(현동교)_깨기" xfId="20215" xr:uid="{00000000-0005-0000-0000-00001A300000}"/>
    <cellStyle name="_산출근거(광양)_구조물주요자재(3공구)_철거공및포장공(현동교)_깨기-1" xfId="20216" xr:uid="{00000000-0005-0000-0000-00001B300000}"/>
    <cellStyle name="_산출근거(광양)_구조물주요자재(3공구)_철거공및포장공(현동교)_깨기집계표" xfId="20217" xr:uid="{00000000-0005-0000-0000-00001C300000}"/>
    <cellStyle name="_산출근거(광양)_구조물주요자재(3공구)_철거공수량" xfId="20218" xr:uid="{00000000-0005-0000-0000-00001D300000}"/>
    <cellStyle name="_산출근거(광양)_구조물주요자재(3공구)_철거공수량(1122)" xfId="20219" xr:uid="{00000000-0005-0000-0000-00001E300000}"/>
    <cellStyle name="_산출근거(광양)_구조물주요자재(3공구)_철거공수량(1122)_기존구조물깨기" xfId="20220" xr:uid="{00000000-0005-0000-0000-00001F300000}"/>
    <cellStyle name="_산출근거(광양)_구조물주요자재(3공구)_철거공수량(1122)_깨기" xfId="20221" xr:uid="{00000000-0005-0000-0000-000020300000}"/>
    <cellStyle name="_산출근거(광양)_구조물주요자재(3공구)_철거공수량(1122)_깨기-1" xfId="20222" xr:uid="{00000000-0005-0000-0000-000021300000}"/>
    <cellStyle name="_산출근거(광양)_구조물주요자재(3공구)_철거공수량(1122)_깨기집계표" xfId="20223" xr:uid="{00000000-0005-0000-0000-000022300000}"/>
    <cellStyle name="_산출근거(광양)_구조물주요자재(3공구)_철거공수량_기존구조물깨기" xfId="20224" xr:uid="{00000000-0005-0000-0000-000023300000}"/>
    <cellStyle name="_산출근거(광양)_구조물주요자재(3공구)_철거공수량_깨기" xfId="20225" xr:uid="{00000000-0005-0000-0000-000024300000}"/>
    <cellStyle name="_산출근거(광양)_구조물주요자재(3공구)_철거공수량_깨기-1" xfId="20226" xr:uid="{00000000-0005-0000-0000-000025300000}"/>
    <cellStyle name="_산출근거(광양)_구조물주요자재(3공구)_철거공수량_깨기집계표" xfId="20227" xr:uid="{00000000-0005-0000-0000-000026300000}"/>
    <cellStyle name="_산출근거(광양)_기존구조물깨기" xfId="20228" xr:uid="{00000000-0005-0000-0000-000027300000}"/>
    <cellStyle name="_산출근거(광양)_깨기" xfId="20229" xr:uid="{00000000-0005-0000-0000-000028300000}"/>
    <cellStyle name="_산출근거(광양)_깨기-1" xfId="20230" xr:uid="{00000000-0005-0000-0000-000029300000}"/>
    <cellStyle name="_산출근거(광양)_깨기집계표" xfId="20231" xr:uid="{00000000-0005-0000-0000-00002A300000}"/>
    <cellStyle name="_산출근거(광양)_신리5교 상부" xfId="20232" xr:uid="{00000000-0005-0000-0000-00002B300000}"/>
    <cellStyle name="_산출근거(광양)_신리5교 상부_01-소탄교-총괄수량집계표1" xfId="20233" xr:uid="{00000000-0005-0000-0000-00002C300000}"/>
    <cellStyle name="_산출근거(광양)_신리5교 상부_01-소탄교-총괄수량집계표1_총괄수량집계표" xfId="20234" xr:uid="{00000000-0005-0000-0000-00002D300000}"/>
    <cellStyle name="_산출근거(광양)_신리5교 상부_05-안적교-BEST" xfId="20235" xr:uid="{00000000-0005-0000-0000-00002E300000}"/>
    <cellStyle name="_산출근거(광양)_신리5교 상부_교대교각수량집계표" xfId="20236" xr:uid="{00000000-0005-0000-0000-00002F300000}"/>
    <cellStyle name="_산출근거(광양)_신리6교 상부" xfId="20237" xr:uid="{00000000-0005-0000-0000-000030300000}"/>
    <cellStyle name="_산출근거(광양)_신리6교 상부_01-소탄교-총괄수량집계표1" xfId="20238" xr:uid="{00000000-0005-0000-0000-000031300000}"/>
    <cellStyle name="_산출근거(광양)_신리6교 상부_01-소탄교-총괄수량집계표1_총괄수량집계표" xfId="20239" xr:uid="{00000000-0005-0000-0000-000032300000}"/>
    <cellStyle name="_산출근거(광양)_신리6교 상부_05-안적교-BEST" xfId="20240" xr:uid="{00000000-0005-0000-0000-000033300000}"/>
    <cellStyle name="_산출근거(광양)_신리6교 상부_교대교각수량집계표" xfId="20241" xr:uid="{00000000-0005-0000-0000-000034300000}"/>
    <cellStyle name="_산출근거(광양)_주요자재집계표" xfId="20242" xr:uid="{00000000-0005-0000-0000-000035300000}"/>
    <cellStyle name="_산출근거(광양)_주요자재집계표_01-소탄교-총괄수량집계표1" xfId="20243" xr:uid="{00000000-0005-0000-0000-000036300000}"/>
    <cellStyle name="_산출근거(광양)_주요자재집계표_01-소탄교-총괄수량집계표1_총괄수량집계표" xfId="20244" xr:uid="{00000000-0005-0000-0000-000037300000}"/>
    <cellStyle name="_산출근거(광양)_죽림1교-상부" xfId="20245" xr:uid="{00000000-0005-0000-0000-000038300000}"/>
    <cellStyle name="_산출근거(광양)_죽림1교-상부_01-소탄교-총괄수량집계표1" xfId="20246" xr:uid="{00000000-0005-0000-0000-000039300000}"/>
    <cellStyle name="_산출근거(광양)_죽림1교-상부_01-소탄교-총괄수량집계표1_총괄수량집계표" xfId="20247" xr:uid="{00000000-0005-0000-0000-00003A300000}"/>
    <cellStyle name="_산출근거(광양)_죽림1교-상부_1.광하1교-주요자재집계표" xfId="20248" xr:uid="{00000000-0005-0000-0000-00003B300000}"/>
    <cellStyle name="_산출근거(광양)_죽림1교-상부_1.광하1교-주요자재집계표_01-소탄교-총괄수량집계표1" xfId="20249" xr:uid="{00000000-0005-0000-0000-00003C300000}"/>
    <cellStyle name="_산출근거(광양)_죽림1교-상부_1.광하1교-주요자재집계표_01-소탄교-총괄수량집계표1_총괄수량집계표" xfId="20250" xr:uid="{00000000-0005-0000-0000-00003D300000}"/>
    <cellStyle name="_산출근거(광양)_죽림1교-상부_4.광석교-상부수량집계" xfId="20251" xr:uid="{00000000-0005-0000-0000-00003E300000}"/>
    <cellStyle name="_산출근거(광양)_죽림1교-상부_4.광석교-상부수량집계_01-소탄교-총괄수량집계표1" xfId="20252" xr:uid="{00000000-0005-0000-0000-00003F300000}"/>
    <cellStyle name="_산출근거(광양)_죽림1교-상부_4.광석교-상부수량집계_01-소탄교-총괄수량집계표1_총괄수량집계표" xfId="20253" xr:uid="{00000000-0005-0000-0000-000040300000}"/>
    <cellStyle name="_산출근거(광양)_죽림1교-상부_x주요자재집계표" xfId="20254" xr:uid="{00000000-0005-0000-0000-000041300000}"/>
    <cellStyle name="_산출근거(광양)_죽림1교-상부_x주요자재집계표_01-소탄교-총괄수량집계표1" xfId="20255" xr:uid="{00000000-0005-0000-0000-000042300000}"/>
    <cellStyle name="_산출근거(광양)_죽림1교-상부_x주요자재집계표_01-소탄교-총괄수량집계표1_총괄수량집계표" xfId="20256" xr:uid="{00000000-0005-0000-0000-000043300000}"/>
    <cellStyle name="_산출근거(광양)_죽림1교-상부_구조물주요자재(3공구)" xfId="20257" xr:uid="{00000000-0005-0000-0000-000044300000}"/>
    <cellStyle name="_산출근거(광양)_죽림1교-상부_구조물주요자재(3공구)_01-소탄교-총괄수량집계표1" xfId="20258" xr:uid="{00000000-0005-0000-0000-000045300000}"/>
    <cellStyle name="_산출근거(광양)_죽림1교-상부_구조물주요자재(3공구)_01-소탄교-총괄수량집계표1_총괄수량집계표" xfId="20259" xr:uid="{00000000-0005-0000-0000-000046300000}"/>
    <cellStyle name="_산출근거(광양)_죽림1교-상부_구조물주요자재(3공구)_1.광하1교-주요자재집계표" xfId="20260" xr:uid="{00000000-0005-0000-0000-000047300000}"/>
    <cellStyle name="_산출근거(광양)_죽림1교-상부_구조물주요자재(3공구)_1.광하1교-주요자재집계표_01-소탄교-총괄수량집계표1" xfId="20261" xr:uid="{00000000-0005-0000-0000-000048300000}"/>
    <cellStyle name="_산출근거(광양)_죽림1교-상부_구조물주요자재(3공구)_1.광하1교-주요자재집계표_01-소탄교-총괄수량집계표1_총괄수량집계표" xfId="20262" xr:uid="{00000000-0005-0000-0000-000049300000}"/>
    <cellStyle name="_산출근거(광양)_죽림1교-상부_구조물주요자재(3공구)_4.광석교-상부수량집계" xfId="20263" xr:uid="{00000000-0005-0000-0000-00004A300000}"/>
    <cellStyle name="_산출근거(광양)_죽림1교-상부_구조물주요자재(3공구)_4.광석교-상부수량집계_01-소탄교-총괄수량집계표1" xfId="20264" xr:uid="{00000000-0005-0000-0000-00004B300000}"/>
    <cellStyle name="_산출근거(광양)_죽림1교-상부_구조물주요자재(3공구)_4.광석교-상부수량집계_01-소탄교-총괄수량집계표1_총괄수량집계표" xfId="20265" xr:uid="{00000000-0005-0000-0000-00004C300000}"/>
    <cellStyle name="_산출근거(광양)_죽림1교-상부_구조물주요자재(3공구)_x주요자재집계표" xfId="20266" xr:uid="{00000000-0005-0000-0000-00004D300000}"/>
    <cellStyle name="_산출근거(광양)_죽림1교-상부_구조물주요자재(3공구)_x주요자재집계표_01-소탄교-총괄수량집계표1" xfId="20267" xr:uid="{00000000-0005-0000-0000-00004E300000}"/>
    <cellStyle name="_산출근거(광양)_죽림1교-상부_구조물주요자재(3공구)_x주요자재집계표_01-소탄교-총괄수량집계표1_총괄수량집계표" xfId="20268" xr:uid="{00000000-0005-0000-0000-00004F300000}"/>
    <cellStyle name="_산출근거(광양)_죽림1교-상부_구조물주요자재(3공구)_기존구조물깨기" xfId="20269" xr:uid="{00000000-0005-0000-0000-000050300000}"/>
    <cellStyle name="_산출근거(광양)_죽림1교-상부_구조물주요자재(3공구)_깨기" xfId="20270" xr:uid="{00000000-0005-0000-0000-000051300000}"/>
    <cellStyle name="_산출근거(광양)_죽림1교-상부_구조물주요자재(3공구)_깨기-1" xfId="20271" xr:uid="{00000000-0005-0000-0000-000052300000}"/>
    <cellStyle name="_산출근거(광양)_죽림1교-상부_구조물주요자재(3공구)_깨기집계표" xfId="20272" xr:uid="{00000000-0005-0000-0000-000053300000}"/>
    <cellStyle name="_산출근거(광양)_죽림1교-상부_구조물주요자재(3공구)_주요자재집계표" xfId="20273" xr:uid="{00000000-0005-0000-0000-000054300000}"/>
    <cellStyle name="_산출근거(광양)_죽림1교-상부_구조물주요자재(3공구)_주요자재집계표_01-소탄교-총괄수량집계표1" xfId="20274" xr:uid="{00000000-0005-0000-0000-000055300000}"/>
    <cellStyle name="_산출근거(광양)_죽림1교-상부_구조물주요자재(3공구)_주요자재집계표_01-소탄교-총괄수량집계표1_총괄수량집계표" xfId="20275" xr:uid="{00000000-0005-0000-0000-000056300000}"/>
    <cellStyle name="_산출근거(광양)_죽림1교-상부_구조물주요자재(3공구)_철거공및포장공(현동교)" xfId="20276" xr:uid="{00000000-0005-0000-0000-000057300000}"/>
    <cellStyle name="_산출근거(광양)_죽림1교-상부_구조물주요자재(3공구)_철거공및포장공(현동교)_기존구조물깨기" xfId="20277" xr:uid="{00000000-0005-0000-0000-000058300000}"/>
    <cellStyle name="_산출근거(광양)_죽림1교-상부_구조물주요자재(3공구)_철거공및포장공(현동교)_깨기" xfId="20278" xr:uid="{00000000-0005-0000-0000-000059300000}"/>
    <cellStyle name="_산출근거(광양)_죽림1교-상부_구조물주요자재(3공구)_철거공및포장공(현동교)_깨기-1" xfId="20279" xr:uid="{00000000-0005-0000-0000-00005A300000}"/>
    <cellStyle name="_산출근거(광양)_죽림1교-상부_구조물주요자재(3공구)_철거공및포장공(현동교)_깨기집계표" xfId="20280" xr:uid="{00000000-0005-0000-0000-00005B300000}"/>
    <cellStyle name="_산출근거(광양)_죽림1교-상부_구조물주요자재(3공구)_철거공수량" xfId="20281" xr:uid="{00000000-0005-0000-0000-00005C300000}"/>
    <cellStyle name="_산출근거(광양)_죽림1교-상부_구조물주요자재(3공구)_철거공수량(1122)" xfId="20282" xr:uid="{00000000-0005-0000-0000-00005D300000}"/>
    <cellStyle name="_산출근거(광양)_죽림1교-상부_구조물주요자재(3공구)_철거공수량(1122)_기존구조물깨기" xfId="20283" xr:uid="{00000000-0005-0000-0000-00005E300000}"/>
    <cellStyle name="_산출근거(광양)_죽림1교-상부_구조물주요자재(3공구)_철거공수량(1122)_깨기" xfId="20284" xr:uid="{00000000-0005-0000-0000-00005F300000}"/>
    <cellStyle name="_산출근거(광양)_죽림1교-상부_구조물주요자재(3공구)_철거공수량(1122)_깨기-1" xfId="20285" xr:uid="{00000000-0005-0000-0000-000060300000}"/>
    <cellStyle name="_산출근거(광양)_죽림1교-상부_구조물주요자재(3공구)_철거공수량(1122)_깨기집계표" xfId="20286" xr:uid="{00000000-0005-0000-0000-000061300000}"/>
    <cellStyle name="_산출근거(광양)_죽림1교-상부_구조물주요자재(3공구)_철거공수량_기존구조물깨기" xfId="20287" xr:uid="{00000000-0005-0000-0000-000062300000}"/>
    <cellStyle name="_산출근거(광양)_죽림1교-상부_구조물주요자재(3공구)_철거공수량_깨기" xfId="20288" xr:uid="{00000000-0005-0000-0000-000063300000}"/>
    <cellStyle name="_산출근거(광양)_죽림1교-상부_구조물주요자재(3공구)_철거공수량_깨기-1" xfId="20289" xr:uid="{00000000-0005-0000-0000-000064300000}"/>
    <cellStyle name="_산출근거(광양)_죽림1교-상부_구조물주요자재(3공구)_철거공수량_깨기집계표" xfId="20290" xr:uid="{00000000-0005-0000-0000-000065300000}"/>
    <cellStyle name="_산출근거(광양)_죽림1교-상부_기존구조물깨기" xfId="20291" xr:uid="{00000000-0005-0000-0000-000066300000}"/>
    <cellStyle name="_산출근거(광양)_죽림1교-상부_깨기" xfId="20292" xr:uid="{00000000-0005-0000-0000-000067300000}"/>
    <cellStyle name="_산출근거(광양)_죽림1교-상부_깨기-1" xfId="20293" xr:uid="{00000000-0005-0000-0000-000068300000}"/>
    <cellStyle name="_산출근거(광양)_죽림1교-상부_깨기집계표" xfId="20294" xr:uid="{00000000-0005-0000-0000-000069300000}"/>
    <cellStyle name="_산출근거(광양)_죽림1교-상부_주요자재집계표" xfId="20295" xr:uid="{00000000-0005-0000-0000-00006A300000}"/>
    <cellStyle name="_산출근거(광양)_죽림1교-상부_주요자재집계표_01-소탄교-총괄수량집계표1" xfId="20296" xr:uid="{00000000-0005-0000-0000-00006B300000}"/>
    <cellStyle name="_산출근거(광양)_죽림1교-상부_주요자재집계표_01-소탄교-총괄수량집계표1_총괄수량집계표" xfId="20297" xr:uid="{00000000-0005-0000-0000-00006C300000}"/>
    <cellStyle name="_산출근거(광양)_죽림1교-상부_철거공및포장공(현동교)" xfId="20298" xr:uid="{00000000-0005-0000-0000-00006D300000}"/>
    <cellStyle name="_산출근거(광양)_죽림1교-상부_철거공및포장공(현동교)_기존구조물깨기" xfId="20299" xr:uid="{00000000-0005-0000-0000-00006E300000}"/>
    <cellStyle name="_산출근거(광양)_죽림1교-상부_철거공및포장공(현동교)_깨기" xfId="20300" xr:uid="{00000000-0005-0000-0000-00006F300000}"/>
    <cellStyle name="_산출근거(광양)_죽림1교-상부_철거공및포장공(현동교)_깨기-1" xfId="20301" xr:uid="{00000000-0005-0000-0000-000070300000}"/>
    <cellStyle name="_산출근거(광양)_죽림1교-상부_철거공및포장공(현동교)_깨기집계표" xfId="20302" xr:uid="{00000000-0005-0000-0000-000071300000}"/>
    <cellStyle name="_산출근거(광양)_죽림1교-상부_철거공수량" xfId="20303" xr:uid="{00000000-0005-0000-0000-000072300000}"/>
    <cellStyle name="_산출근거(광양)_죽림1교-상부_철거공수량(1122)" xfId="20304" xr:uid="{00000000-0005-0000-0000-000073300000}"/>
    <cellStyle name="_산출근거(광양)_죽림1교-상부_철거공수량(1122)_기존구조물깨기" xfId="20305" xr:uid="{00000000-0005-0000-0000-000074300000}"/>
    <cellStyle name="_산출근거(광양)_죽림1교-상부_철거공수량(1122)_깨기" xfId="20306" xr:uid="{00000000-0005-0000-0000-000075300000}"/>
    <cellStyle name="_산출근거(광양)_죽림1교-상부_철거공수량(1122)_깨기-1" xfId="20307" xr:uid="{00000000-0005-0000-0000-000076300000}"/>
    <cellStyle name="_산출근거(광양)_죽림1교-상부_철거공수량(1122)_깨기집계표" xfId="20308" xr:uid="{00000000-0005-0000-0000-000077300000}"/>
    <cellStyle name="_산출근거(광양)_죽림1교-상부_철거공수량_기존구조물깨기" xfId="20309" xr:uid="{00000000-0005-0000-0000-000078300000}"/>
    <cellStyle name="_산출근거(광양)_죽림1교-상부_철거공수량_깨기" xfId="20310" xr:uid="{00000000-0005-0000-0000-000079300000}"/>
    <cellStyle name="_산출근거(광양)_죽림1교-상부_철거공수량_깨기-1" xfId="20311" xr:uid="{00000000-0005-0000-0000-00007A300000}"/>
    <cellStyle name="_산출근거(광양)_죽림1교-상부_철거공수량_깨기집계표" xfId="20312" xr:uid="{00000000-0005-0000-0000-00007B300000}"/>
    <cellStyle name="_산출근거(광양)_죽림2교-상부" xfId="20313" xr:uid="{00000000-0005-0000-0000-00007C300000}"/>
    <cellStyle name="_산출근거(광양)_죽림2교-상부_01-소탄교-총괄수량집계표1" xfId="20314" xr:uid="{00000000-0005-0000-0000-00007D300000}"/>
    <cellStyle name="_산출근거(광양)_죽림2교-상부_01-소탄교-총괄수량집계표1_총괄수량집계표" xfId="20315" xr:uid="{00000000-0005-0000-0000-00007E300000}"/>
    <cellStyle name="_산출근거(광양)_죽림2교-상부_1.광하1교-주요자재집계표" xfId="20316" xr:uid="{00000000-0005-0000-0000-00007F300000}"/>
    <cellStyle name="_산출근거(광양)_죽림2교-상부_1.광하1교-주요자재집계표_01-소탄교-총괄수량집계표1" xfId="20317" xr:uid="{00000000-0005-0000-0000-000080300000}"/>
    <cellStyle name="_산출근거(광양)_죽림2교-상부_1.광하1교-주요자재집계표_01-소탄교-총괄수량집계표1_총괄수량집계표" xfId="20318" xr:uid="{00000000-0005-0000-0000-000081300000}"/>
    <cellStyle name="_산출근거(광양)_죽림2교-상부_4.광석교-상부수량집계" xfId="20319" xr:uid="{00000000-0005-0000-0000-000082300000}"/>
    <cellStyle name="_산출근거(광양)_죽림2교-상부_4.광석교-상부수량집계_01-소탄교-총괄수량집계표1" xfId="20320" xr:uid="{00000000-0005-0000-0000-000083300000}"/>
    <cellStyle name="_산출근거(광양)_죽림2교-상부_4.광석교-상부수량집계_01-소탄교-총괄수량집계표1_총괄수량집계표" xfId="20321" xr:uid="{00000000-0005-0000-0000-000084300000}"/>
    <cellStyle name="_산출근거(광양)_죽림2교-상부_x주요자재집계표" xfId="20322" xr:uid="{00000000-0005-0000-0000-000085300000}"/>
    <cellStyle name="_산출근거(광양)_죽림2교-상부_x주요자재집계표_01-소탄교-총괄수량집계표1" xfId="20323" xr:uid="{00000000-0005-0000-0000-000086300000}"/>
    <cellStyle name="_산출근거(광양)_죽림2교-상부_x주요자재집계표_01-소탄교-총괄수량집계표1_총괄수량집계표" xfId="20324" xr:uid="{00000000-0005-0000-0000-000087300000}"/>
    <cellStyle name="_산출근거(광양)_죽림2교-상부_구조물주요자재(3공구)" xfId="20325" xr:uid="{00000000-0005-0000-0000-000088300000}"/>
    <cellStyle name="_산출근거(광양)_죽림2교-상부_구조물주요자재(3공구)_01-소탄교-총괄수량집계표1" xfId="20326" xr:uid="{00000000-0005-0000-0000-000089300000}"/>
    <cellStyle name="_산출근거(광양)_죽림2교-상부_구조물주요자재(3공구)_01-소탄교-총괄수량집계표1_총괄수량집계표" xfId="20327" xr:uid="{00000000-0005-0000-0000-00008A300000}"/>
    <cellStyle name="_산출근거(광양)_죽림2교-상부_구조물주요자재(3공구)_1.광하1교-주요자재집계표" xfId="20328" xr:uid="{00000000-0005-0000-0000-00008B300000}"/>
    <cellStyle name="_산출근거(광양)_죽림2교-상부_구조물주요자재(3공구)_1.광하1교-주요자재집계표_01-소탄교-총괄수량집계표1" xfId="20329" xr:uid="{00000000-0005-0000-0000-00008C300000}"/>
    <cellStyle name="_산출근거(광양)_죽림2교-상부_구조물주요자재(3공구)_1.광하1교-주요자재집계표_01-소탄교-총괄수량집계표1_총괄수량집계표" xfId="20330" xr:uid="{00000000-0005-0000-0000-00008D300000}"/>
    <cellStyle name="_산출근거(광양)_죽림2교-상부_구조물주요자재(3공구)_4.광석교-상부수량집계" xfId="20331" xr:uid="{00000000-0005-0000-0000-00008E300000}"/>
    <cellStyle name="_산출근거(광양)_죽림2교-상부_구조물주요자재(3공구)_4.광석교-상부수량집계_01-소탄교-총괄수량집계표1" xfId="20332" xr:uid="{00000000-0005-0000-0000-00008F300000}"/>
    <cellStyle name="_산출근거(광양)_죽림2교-상부_구조물주요자재(3공구)_4.광석교-상부수량집계_01-소탄교-총괄수량집계표1_총괄수량집계표" xfId="20333" xr:uid="{00000000-0005-0000-0000-000090300000}"/>
    <cellStyle name="_산출근거(광양)_죽림2교-상부_구조물주요자재(3공구)_x주요자재집계표" xfId="20334" xr:uid="{00000000-0005-0000-0000-000091300000}"/>
    <cellStyle name="_산출근거(광양)_죽림2교-상부_구조물주요자재(3공구)_x주요자재집계표_01-소탄교-총괄수량집계표1" xfId="20335" xr:uid="{00000000-0005-0000-0000-000092300000}"/>
    <cellStyle name="_산출근거(광양)_죽림2교-상부_구조물주요자재(3공구)_x주요자재집계표_01-소탄교-총괄수량집계표1_총괄수량집계표" xfId="20336" xr:uid="{00000000-0005-0000-0000-000093300000}"/>
    <cellStyle name="_산출근거(광양)_죽림2교-상부_구조물주요자재(3공구)_기존구조물깨기" xfId="20337" xr:uid="{00000000-0005-0000-0000-000094300000}"/>
    <cellStyle name="_산출근거(광양)_죽림2교-상부_구조물주요자재(3공구)_깨기" xfId="20338" xr:uid="{00000000-0005-0000-0000-000095300000}"/>
    <cellStyle name="_산출근거(광양)_죽림2교-상부_구조물주요자재(3공구)_깨기-1" xfId="20339" xr:uid="{00000000-0005-0000-0000-000096300000}"/>
    <cellStyle name="_산출근거(광양)_죽림2교-상부_구조물주요자재(3공구)_깨기집계표" xfId="20340" xr:uid="{00000000-0005-0000-0000-000097300000}"/>
    <cellStyle name="_산출근거(광양)_죽림2교-상부_구조물주요자재(3공구)_주요자재집계표" xfId="20341" xr:uid="{00000000-0005-0000-0000-000098300000}"/>
    <cellStyle name="_산출근거(광양)_죽림2교-상부_구조물주요자재(3공구)_주요자재집계표_01-소탄교-총괄수량집계표1" xfId="20342" xr:uid="{00000000-0005-0000-0000-000099300000}"/>
    <cellStyle name="_산출근거(광양)_죽림2교-상부_구조물주요자재(3공구)_주요자재집계표_01-소탄교-총괄수량집계표1_총괄수량집계표" xfId="20343" xr:uid="{00000000-0005-0000-0000-00009A300000}"/>
    <cellStyle name="_산출근거(광양)_죽림2교-상부_구조물주요자재(3공구)_철거공및포장공(현동교)" xfId="20344" xr:uid="{00000000-0005-0000-0000-00009B300000}"/>
    <cellStyle name="_산출근거(광양)_죽림2교-상부_구조물주요자재(3공구)_철거공및포장공(현동교)_기존구조물깨기" xfId="20345" xr:uid="{00000000-0005-0000-0000-00009C300000}"/>
    <cellStyle name="_산출근거(광양)_죽림2교-상부_구조물주요자재(3공구)_철거공및포장공(현동교)_깨기" xfId="20346" xr:uid="{00000000-0005-0000-0000-00009D300000}"/>
    <cellStyle name="_산출근거(광양)_죽림2교-상부_구조물주요자재(3공구)_철거공및포장공(현동교)_깨기-1" xfId="20347" xr:uid="{00000000-0005-0000-0000-00009E300000}"/>
    <cellStyle name="_산출근거(광양)_죽림2교-상부_구조물주요자재(3공구)_철거공및포장공(현동교)_깨기집계표" xfId="20348" xr:uid="{00000000-0005-0000-0000-00009F300000}"/>
    <cellStyle name="_산출근거(광양)_죽림2교-상부_구조물주요자재(3공구)_철거공수량" xfId="20349" xr:uid="{00000000-0005-0000-0000-0000A0300000}"/>
    <cellStyle name="_산출근거(광양)_죽림2교-상부_구조물주요자재(3공구)_철거공수량(1122)" xfId="20350" xr:uid="{00000000-0005-0000-0000-0000A1300000}"/>
    <cellStyle name="_산출근거(광양)_죽림2교-상부_구조물주요자재(3공구)_철거공수량(1122)_기존구조물깨기" xfId="20351" xr:uid="{00000000-0005-0000-0000-0000A2300000}"/>
    <cellStyle name="_산출근거(광양)_죽림2교-상부_구조물주요자재(3공구)_철거공수량(1122)_깨기" xfId="20352" xr:uid="{00000000-0005-0000-0000-0000A3300000}"/>
    <cellStyle name="_산출근거(광양)_죽림2교-상부_구조물주요자재(3공구)_철거공수량(1122)_깨기-1" xfId="20353" xr:uid="{00000000-0005-0000-0000-0000A4300000}"/>
    <cellStyle name="_산출근거(광양)_죽림2교-상부_구조물주요자재(3공구)_철거공수량(1122)_깨기집계표" xfId="20354" xr:uid="{00000000-0005-0000-0000-0000A5300000}"/>
    <cellStyle name="_산출근거(광양)_죽림2교-상부_구조물주요자재(3공구)_철거공수량_기존구조물깨기" xfId="20355" xr:uid="{00000000-0005-0000-0000-0000A6300000}"/>
    <cellStyle name="_산출근거(광양)_죽림2교-상부_구조물주요자재(3공구)_철거공수량_깨기" xfId="20356" xr:uid="{00000000-0005-0000-0000-0000A7300000}"/>
    <cellStyle name="_산출근거(광양)_죽림2교-상부_구조물주요자재(3공구)_철거공수량_깨기-1" xfId="20357" xr:uid="{00000000-0005-0000-0000-0000A8300000}"/>
    <cellStyle name="_산출근거(광양)_죽림2교-상부_구조물주요자재(3공구)_철거공수량_깨기집계표" xfId="20358" xr:uid="{00000000-0005-0000-0000-0000A9300000}"/>
    <cellStyle name="_산출근거(광양)_죽림2교-상부_기존구조물깨기" xfId="20359" xr:uid="{00000000-0005-0000-0000-0000AA300000}"/>
    <cellStyle name="_산출근거(광양)_죽림2교-상부_깨기" xfId="20360" xr:uid="{00000000-0005-0000-0000-0000AB300000}"/>
    <cellStyle name="_산출근거(광양)_죽림2교-상부_깨기-1" xfId="20361" xr:uid="{00000000-0005-0000-0000-0000AC300000}"/>
    <cellStyle name="_산출근거(광양)_죽림2교-상부_깨기집계표" xfId="20362" xr:uid="{00000000-0005-0000-0000-0000AD300000}"/>
    <cellStyle name="_산출근거(광양)_죽림2교-상부_주요자재집계표" xfId="20363" xr:uid="{00000000-0005-0000-0000-0000AE300000}"/>
    <cellStyle name="_산출근거(광양)_죽림2교-상부_주요자재집계표_01-소탄교-총괄수량집계표1" xfId="20364" xr:uid="{00000000-0005-0000-0000-0000AF300000}"/>
    <cellStyle name="_산출근거(광양)_죽림2교-상부_주요자재집계표_01-소탄교-총괄수량집계표1_총괄수량집계표" xfId="20365" xr:uid="{00000000-0005-0000-0000-0000B0300000}"/>
    <cellStyle name="_산출근거(광양)_죽림2교-상부_죽림1교-상부" xfId="20366" xr:uid="{00000000-0005-0000-0000-0000B1300000}"/>
    <cellStyle name="_산출근거(광양)_죽림2교-상부_죽림1교-상부_01-소탄교-총괄수량집계표1" xfId="20367" xr:uid="{00000000-0005-0000-0000-0000B2300000}"/>
    <cellStyle name="_산출근거(광양)_죽림2교-상부_죽림1교-상부_01-소탄교-총괄수량집계표1_총괄수량집계표" xfId="20368" xr:uid="{00000000-0005-0000-0000-0000B3300000}"/>
    <cellStyle name="_산출근거(광양)_죽림2교-상부_죽림1교-상부_1.광하1교-주요자재집계표" xfId="20369" xr:uid="{00000000-0005-0000-0000-0000B4300000}"/>
    <cellStyle name="_산출근거(광양)_죽림2교-상부_죽림1교-상부_1.광하1교-주요자재집계표_01-소탄교-총괄수량집계표1" xfId="20370" xr:uid="{00000000-0005-0000-0000-0000B5300000}"/>
    <cellStyle name="_산출근거(광양)_죽림2교-상부_죽림1교-상부_1.광하1교-주요자재집계표_01-소탄교-총괄수량집계표1_총괄수량집계표" xfId="20371" xr:uid="{00000000-0005-0000-0000-0000B6300000}"/>
    <cellStyle name="_산출근거(광양)_죽림2교-상부_죽림1교-상부_4.광석교-상부수량집계" xfId="20372" xr:uid="{00000000-0005-0000-0000-0000B7300000}"/>
    <cellStyle name="_산출근거(광양)_죽림2교-상부_죽림1교-상부_4.광석교-상부수량집계_01-소탄교-총괄수량집계표1" xfId="20373" xr:uid="{00000000-0005-0000-0000-0000B8300000}"/>
    <cellStyle name="_산출근거(광양)_죽림2교-상부_죽림1교-상부_4.광석교-상부수량집계_01-소탄교-총괄수량집계표1_총괄수량집계표" xfId="20374" xr:uid="{00000000-0005-0000-0000-0000B9300000}"/>
    <cellStyle name="_산출근거(광양)_죽림2교-상부_죽림1교-상부_x주요자재집계표" xfId="20375" xr:uid="{00000000-0005-0000-0000-0000BA300000}"/>
    <cellStyle name="_산출근거(광양)_죽림2교-상부_죽림1교-상부_x주요자재집계표_01-소탄교-총괄수량집계표1" xfId="20376" xr:uid="{00000000-0005-0000-0000-0000BB300000}"/>
    <cellStyle name="_산출근거(광양)_죽림2교-상부_죽림1교-상부_x주요자재집계표_01-소탄교-총괄수량집계표1_총괄수량집계표" xfId="20377" xr:uid="{00000000-0005-0000-0000-0000BC300000}"/>
    <cellStyle name="_산출근거(광양)_죽림2교-상부_죽림1교-상부_구조물주요자재(3공구)" xfId="20378" xr:uid="{00000000-0005-0000-0000-0000BD300000}"/>
    <cellStyle name="_산출근거(광양)_죽림2교-상부_죽림1교-상부_구조물주요자재(3공구)_01-소탄교-총괄수량집계표1" xfId="20379" xr:uid="{00000000-0005-0000-0000-0000BE300000}"/>
    <cellStyle name="_산출근거(광양)_죽림2교-상부_죽림1교-상부_구조물주요자재(3공구)_01-소탄교-총괄수량집계표1_총괄수량집계표" xfId="20380" xr:uid="{00000000-0005-0000-0000-0000BF300000}"/>
    <cellStyle name="_산출근거(광양)_죽림2교-상부_죽림1교-상부_구조물주요자재(3공구)_1.광하1교-주요자재집계표" xfId="20381" xr:uid="{00000000-0005-0000-0000-0000C0300000}"/>
    <cellStyle name="_산출근거(광양)_죽림2교-상부_죽림1교-상부_구조물주요자재(3공구)_1.광하1교-주요자재집계표_01-소탄교-총괄수량집계표1" xfId="20382" xr:uid="{00000000-0005-0000-0000-0000C1300000}"/>
    <cellStyle name="_산출근거(광양)_죽림2교-상부_죽림1교-상부_구조물주요자재(3공구)_1.광하1교-주요자재집계표_01-소탄교-총괄수량집계표1_총괄수량집계표" xfId="20383" xr:uid="{00000000-0005-0000-0000-0000C2300000}"/>
    <cellStyle name="_산출근거(광양)_죽림2교-상부_죽림1교-상부_구조물주요자재(3공구)_4.광석교-상부수량집계" xfId="20384" xr:uid="{00000000-0005-0000-0000-0000C3300000}"/>
    <cellStyle name="_산출근거(광양)_죽림2교-상부_죽림1교-상부_구조물주요자재(3공구)_4.광석교-상부수량집계_01-소탄교-총괄수량집계표1" xfId="20385" xr:uid="{00000000-0005-0000-0000-0000C4300000}"/>
    <cellStyle name="_산출근거(광양)_죽림2교-상부_죽림1교-상부_구조물주요자재(3공구)_4.광석교-상부수량집계_01-소탄교-총괄수량집계표1_총괄수량집계표" xfId="20386" xr:uid="{00000000-0005-0000-0000-0000C5300000}"/>
    <cellStyle name="_산출근거(광양)_죽림2교-상부_죽림1교-상부_구조물주요자재(3공구)_x주요자재집계표" xfId="20387" xr:uid="{00000000-0005-0000-0000-0000C6300000}"/>
    <cellStyle name="_산출근거(광양)_죽림2교-상부_죽림1교-상부_구조물주요자재(3공구)_x주요자재집계표_01-소탄교-총괄수량집계표1" xfId="20388" xr:uid="{00000000-0005-0000-0000-0000C7300000}"/>
    <cellStyle name="_산출근거(광양)_죽림2교-상부_죽림1교-상부_구조물주요자재(3공구)_x주요자재집계표_01-소탄교-총괄수량집계표1_총괄수량집계표" xfId="20389" xr:uid="{00000000-0005-0000-0000-0000C8300000}"/>
    <cellStyle name="_산출근거(광양)_죽림2교-상부_죽림1교-상부_구조물주요자재(3공구)_기존구조물깨기" xfId="20390" xr:uid="{00000000-0005-0000-0000-0000C9300000}"/>
    <cellStyle name="_산출근거(광양)_죽림2교-상부_죽림1교-상부_구조물주요자재(3공구)_깨기" xfId="20391" xr:uid="{00000000-0005-0000-0000-0000CA300000}"/>
    <cellStyle name="_산출근거(광양)_죽림2교-상부_죽림1교-상부_구조물주요자재(3공구)_깨기-1" xfId="20392" xr:uid="{00000000-0005-0000-0000-0000CB300000}"/>
    <cellStyle name="_산출근거(광양)_죽림2교-상부_죽림1교-상부_구조물주요자재(3공구)_깨기집계표" xfId="20393" xr:uid="{00000000-0005-0000-0000-0000CC300000}"/>
    <cellStyle name="_산출근거(광양)_죽림2교-상부_죽림1교-상부_구조물주요자재(3공구)_주요자재집계표" xfId="20394" xr:uid="{00000000-0005-0000-0000-0000CD300000}"/>
    <cellStyle name="_산출근거(광양)_죽림2교-상부_죽림1교-상부_구조물주요자재(3공구)_주요자재집계표_01-소탄교-총괄수량집계표1" xfId="20395" xr:uid="{00000000-0005-0000-0000-0000CE300000}"/>
    <cellStyle name="_산출근거(광양)_죽림2교-상부_죽림1교-상부_구조물주요자재(3공구)_주요자재집계표_01-소탄교-총괄수량집계표1_총괄수량집계표" xfId="20396" xr:uid="{00000000-0005-0000-0000-0000CF300000}"/>
    <cellStyle name="_산출근거(광양)_죽림2교-상부_죽림1교-상부_구조물주요자재(3공구)_철거공및포장공(현동교)" xfId="20397" xr:uid="{00000000-0005-0000-0000-0000D0300000}"/>
    <cellStyle name="_산출근거(광양)_죽림2교-상부_죽림1교-상부_구조물주요자재(3공구)_철거공및포장공(현동교)_기존구조물깨기" xfId="20398" xr:uid="{00000000-0005-0000-0000-0000D1300000}"/>
    <cellStyle name="_산출근거(광양)_죽림2교-상부_죽림1교-상부_구조물주요자재(3공구)_철거공및포장공(현동교)_깨기" xfId="20399" xr:uid="{00000000-0005-0000-0000-0000D2300000}"/>
    <cellStyle name="_산출근거(광양)_죽림2교-상부_죽림1교-상부_구조물주요자재(3공구)_철거공및포장공(현동교)_깨기-1" xfId="20400" xr:uid="{00000000-0005-0000-0000-0000D3300000}"/>
    <cellStyle name="_산출근거(광양)_죽림2교-상부_죽림1교-상부_구조물주요자재(3공구)_철거공및포장공(현동교)_깨기집계표" xfId="20401" xr:uid="{00000000-0005-0000-0000-0000D4300000}"/>
    <cellStyle name="_산출근거(광양)_죽림2교-상부_죽림1교-상부_구조물주요자재(3공구)_철거공수량" xfId="20402" xr:uid="{00000000-0005-0000-0000-0000D5300000}"/>
    <cellStyle name="_산출근거(광양)_죽림2교-상부_죽림1교-상부_구조물주요자재(3공구)_철거공수량(1122)" xfId="20403" xr:uid="{00000000-0005-0000-0000-0000D6300000}"/>
    <cellStyle name="_산출근거(광양)_죽림2교-상부_죽림1교-상부_구조물주요자재(3공구)_철거공수량(1122)_기존구조물깨기" xfId="20404" xr:uid="{00000000-0005-0000-0000-0000D7300000}"/>
    <cellStyle name="_산출근거(광양)_죽림2교-상부_죽림1교-상부_구조물주요자재(3공구)_철거공수량(1122)_깨기" xfId="20405" xr:uid="{00000000-0005-0000-0000-0000D8300000}"/>
    <cellStyle name="_산출근거(광양)_죽림2교-상부_죽림1교-상부_구조물주요자재(3공구)_철거공수량(1122)_깨기-1" xfId="20406" xr:uid="{00000000-0005-0000-0000-0000D9300000}"/>
    <cellStyle name="_산출근거(광양)_죽림2교-상부_죽림1교-상부_구조물주요자재(3공구)_철거공수량(1122)_깨기집계표" xfId="20407" xr:uid="{00000000-0005-0000-0000-0000DA300000}"/>
    <cellStyle name="_산출근거(광양)_죽림2교-상부_죽림1교-상부_구조물주요자재(3공구)_철거공수량_기존구조물깨기" xfId="20408" xr:uid="{00000000-0005-0000-0000-0000DB300000}"/>
    <cellStyle name="_산출근거(광양)_죽림2교-상부_죽림1교-상부_구조물주요자재(3공구)_철거공수량_깨기" xfId="20409" xr:uid="{00000000-0005-0000-0000-0000DC300000}"/>
    <cellStyle name="_산출근거(광양)_죽림2교-상부_죽림1교-상부_구조물주요자재(3공구)_철거공수량_깨기-1" xfId="20410" xr:uid="{00000000-0005-0000-0000-0000DD300000}"/>
    <cellStyle name="_산출근거(광양)_죽림2교-상부_죽림1교-상부_구조물주요자재(3공구)_철거공수량_깨기집계표" xfId="20411" xr:uid="{00000000-0005-0000-0000-0000DE300000}"/>
    <cellStyle name="_산출근거(광양)_죽림2교-상부_죽림1교-상부_기존구조물깨기" xfId="20412" xr:uid="{00000000-0005-0000-0000-0000DF300000}"/>
    <cellStyle name="_산출근거(광양)_죽림2교-상부_죽림1교-상부_깨기" xfId="20413" xr:uid="{00000000-0005-0000-0000-0000E0300000}"/>
    <cellStyle name="_산출근거(광양)_죽림2교-상부_죽림1교-상부_깨기-1" xfId="20414" xr:uid="{00000000-0005-0000-0000-0000E1300000}"/>
    <cellStyle name="_산출근거(광양)_죽림2교-상부_죽림1교-상부_깨기집계표" xfId="20415" xr:uid="{00000000-0005-0000-0000-0000E2300000}"/>
    <cellStyle name="_산출근거(광양)_죽림2교-상부_죽림1교-상부_주요자재집계표" xfId="20416" xr:uid="{00000000-0005-0000-0000-0000E3300000}"/>
    <cellStyle name="_산출근거(광양)_죽림2교-상부_죽림1교-상부_주요자재집계표_01-소탄교-총괄수량집계표1" xfId="20417" xr:uid="{00000000-0005-0000-0000-0000E4300000}"/>
    <cellStyle name="_산출근거(광양)_죽림2교-상부_죽림1교-상부_주요자재집계표_01-소탄교-총괄수량집계표1_총괄수량집계표" xfId="20418" xr:uid="{00000000-0005-0000-0000-0000E5300000}"/>
    <cellStyle name="_산출근거(광양)_죽림2교-상부_죽림1교-상부_철거공및포장공(현동교)" xfId="20419" xr:uid="{00000000-0005-0000-0000-0000E6300000}"/>
    <cellStyle name="_산출근거(광양)_죽림2교-상부_죽림1교-상부_철거공및포장공(현동교)_기존구조물깨기" xfId="20420" xr:uid="{00000000-0005-0000-0000-0000E7300000}"/>
    <cellStyle name="_산출근거(광양)_죽림2교-상부_죽림1교-상부_철거공및포장공(현동교)_깨기" xfId="20421" xr:uid="{00000000-0005-0000-0000-0000E8300000}"/>
    <cellStyle name="_산출근거(광양)_죽림2교-상부_죽림1교-상부_철거공및포장공(현동교)_깨기-1" xfId="20422" xr:uid="{00000000-0005-0000-0000-0000E9300000}"/>
    <cellStyle name="_산출근거(광양)_죽림2교-상부_죽림1교-상부_철거공및포장공(현동교)_깨기집계표" xfId="20423" xr:uid="{00000000-0005-0000-0000-0000EA300000}"/>
    <cellStyle name="_산출근거(광양)_죽림2교-상부_죽림1교-상부_철거공수량" xfId="20424" xr:uid="{00000000-0005-0000-0000-0000EB300000}"/>
    <cellStyle name="_산출근거(광양)_죽림2교-상부_죽림1교-상부_철거공수량(1122)" xfId="20425" xr:uid="{00000000-0005-0000-0000-0000EC300000}"/>
    <cellStyle name="_산출근거(광양)_죽림2교-상부_죽림1교-상부_철거공수량(1122)_기존구조물깨기" xfId="20426" xr:uid="{00000000-0005-0000-0000-0000ED300000}"/>
    <cellStyle name="_산출근거(광양)_죽림2교-상부_죽림1교-상부_철거공수량(1122)_깨기" xfId="20427" xr:uid="{00000000-0005-0000-0000-0000EE300000}"/>
    <cellStyle name="_산출근거(광양)_죽림2교-상부_죽림1교-상부_철거공수량(1122)_깨기-1" xfId="20428" xr:uid="{00000000-0005-0000-0000-0000EF300000}"/>
    <cellStyle name="_산출근거(광양)_죽림2교-상부_죽림1교-상부_철거공수량(1122)_깨기집계표" xfId="20429" xr:uid="{00000000-0005-0000-0000-0000F0300000}"/>
    <cellStyle name="_산출근거(광양)_죽림2교-상부_죽림1교-상부_철거공수량_기존구조물깨기" xfId="20430" xr:uid="{00000000-0005-0000-0000-0000F1300000}"/>
    <cellStyle name="_산출근거(광양)_죽림2교-상부_죽림1교-상부_철거공수량_깨기" xfId="20431" xr:uid="{00000000-0005-0000-0000-0000F2300000}"/>
    <cellStyle name="_산출근거(광양)_죽림2교-상부_죽림1교-상부_철거공수량_깨기-1" xfId="20432" xr:uid="{00000000-0005-0000-0000-0000F3300000}"/>
    <cellStyle name="_산출근거(광양)_죽림2교-상부_죽림1교-상부_철거공수량_깨기집계표" xfId="20433" xr:uid="{00000000-0005-0000-0000-0000F4300000}"/>
    <cellStyle name="_산출근거(광양)_죽림2교-상부_철거공및포장공(현동교)" xfId="20434" xr:uid="{00000000-0005-0000-0000-0000F5300000}"/>
    <cellStyle name="_산출근거(광양)_죽림2교-상부_철거공및포장공(현동교)_기존구조물깨기" xfId="20435" xr:uid="{00000000-0005-0000-0000-0000F6300000}"/>
    <cellStyle name="_산출근거(광양)_죽림2교-상부_철거공및포장공(현동교)_깨기" xfId="20436" xr:uid="{00000000-0005-0000-0000-0000F7300000}"/>
    <cellStyle name="_산출근거(광양)_죽림2교-상부_철거공및포장공(현동교)_깨기-1" xfId="20437" xr:uid="{00000000-0005-0000-0000-0000F8300000}"/>
    <cellStyle name="_산출근거(광양)_죽림2교-상부_철거공및포장공(현동교)_깨기집계표" xfId="20438" xr:uid="{00000000-0005-0000-0000-0000F9300000}"/>
    <cellStyle name="_산출근거(광양)_죽림2교-상부_철거공수량" xfId="20439" xr:uid="{00000000-0005-0000-0000-0000FA300000}"/>
    <cellStyle name="_산출근거(광양)_죽림2교-상부_철거공수량(1122)" xfId="20440" xr:uid="{00000000-0005-0000-0000-0000FB300000}"/>
    <cellStyle name="_산출근거(광양)_죽림2교-상부_철거공수량(1122)_기존구조물깨기" xfId="20441" xr:uid="{00000000-0005-0000-0000-0000FC300000}"/>
    <cellStyle name="_산출근거(광양)_죽림2교-상부_철거공수량(1122)_깨기" xfId="20442" xr:uid="{00000000-0005-0000-0000-0000FD300000}"/>
    <cellStyle name="_산출근거(광양)_죽림2교-상부_철거공수량(1122)_깨기-1" xfId="20443" xr:uid="{00000000-0005-0000-0000-0000FE300000}"/>
    <cellStyle name="_산출근거(광양)_죽림2교-상부_철거공수량(1122)_깨기집계표" xfId="20444" xr:uid="{00000000-0005-0000-0000-0000FF300000}"/>
    <cellStyle name="_산출근거(광양)_죽림2교-상부_철거공수량_기존구조물깨기" xfId="20445" xr:uid="{00000000-0005-0000-0000-000000310000}"/>
    <cellStyle name="_산출근거(광양)_죽림2교-상부_철거공수량_깨기" xfId="20446" xr:uid="{00000000-0005-0000-0000-000001310000}"/>
    <cellStyle name="_산출근거(광양)_죽림2교-상부_철거공수량_깨기-1" xfId="20447" xr:uid="{00000000-0005-0000-0000-000002310000}"/>
    <cellStyle name="_산출근거(광양)_죽림2교-상부_철거공수량_깨기집계표" xfId="20448" xr:uid="{00000000-0005-0000-0000-000003310000}"/>
    <cellStyle name="_산출근거(광양)_죽림2교-상부-1" xfId="20449" xr:uid="{00000000-0005-0000-0000-000004310000}"/>
    <cellStyle name="_산출근거(광양)_죽림2교-상부-1_01-소탄교-총괄수량집계표1" xfId="20450" xr:uid="{00000000-0005-0000-0000-000005310000}"/>
    <cellStyle name="_산출근거(광양)_죽림2교-상부-1_01-소탄교-총괄수량집계표1_총괄수량집계표" xfId="20451" xr:uid="{00000000-0005-0000-0000-000006310000}"/>
    <cellStyle name="_산출근거(광양)_죽림2교-상부-1_1.광하1교-주요자재집계표" xfId="20452" xr:uid="{00000000-0005-0000-0000-000007310000}"/>
    <cellStyle name="_산출근거(광양)_죽림2교-상부-1_1.광하1교-주요자재집계표_01-소탄교-총괄수량집계표1" xfId="20453" xr:uid="{00000000-0005-0000-0000-000008310000}"/>
    <cellStyle name="_산출근거(광양)_죽림2교-상부-1_1.광하1교-주요자재집계표_01-소탄교-총괄수량집계표1_총괄수량집계표" xfId="20454" xr:uid="{00000000-0005-0000-0000-000009310000}"/>
    <cellStyle name="_산출근거(광양)_죽림2교-상부-1_4.광석교-상부수량집계" xfId="20455" xr:uid="{00000000-0005-0000-0000-00000A310000}"/>
    <cellStyle name="_산출근거(광양)_죽림2교-상부-1_4.광석교-상부수량집계_01-소탄교-총괄수량집계표1" xfId="20456" xr:uid="{00000000-0005-0000-0000-00000B310000}"/>
    <cellStyle name="_산출근거(광양)_죽림2교-상부-1_4.광석교-상부수량집계_01-소탄교-총괄수량집계표1_총괄수량집계표" xfId="20457" xr:uid="{00000000-0005-0000-0000-00000C310000}"/>
    <cellStyle name="_산출근거(광양)_죽림2교-상부-1_x주요자재집계표" xfId="20458" xr:uid="{00000000-0005-0000-0000-00000D310000}"/>
    <cellStyle name="_산출근거(광양)_죽림2교-상부-1_x주요자재집계표_01-소탄교-총괄수량집계표1" xfId="20459" xr:uid="{00000000-0005-0000-0000-00000E310000}"/>
    <cellStyle name="_산출근거(광양)_죽림2교-상부-1_x주요자재집계표_01-소탄교-총괄수량집계표1_총괄수량집계표" xfId="20460" xr:uid="{00000000-0005-0000-0000-00000F310000}"/>
    <cellStyle name="_산출근거(광양)_죽림2교-상부-1_구조물주요자재(3공구)" xfId="20461" xr:uid="{00000000-0005-0000-0000-000010310000}"/>
    <cellStyle name="_산출근거(광양)_죽림2교-상부-1_구조물주요자재(3공구)_01-소탄교-총괄수량집계표1" xfId="20462" xr:uid="{00000000-0005-0000-0000-000011310000}"/>
    <cellStyle name="_산출근거(광양)_죽림2교-상부-1_구조물주요자재(3공구)_01-소탄교-총괄수량집계표1_총괄수량집계표" xfId="20463" xr:uid="{00000000-0005-0000-0000-000012310000}"/>
    <cellStyle name="_산출근거(광양)_죽림2교-상부-1_구조물주요자재(3공구)_1.광하1교-주요자재집계표" xfId="20464" xr:uid="{00000000-0005-0000-0000-000013310000}"/>
    <cellStyle name="_산출근거(광양)_죽림2교-상부-1_구조물주요자재(3공구)_1.광하1교-주요자재집계표_01-소탄교-총괄수량집계표1" xfId="20465" xr:uid="{00000000-0005-0000-0000-000014310000}"/>
    <cellStyle name="_산출근거(광양)_죽림2교-상부-1_구조물주요자재(3공구)_1.광하1교-주요자재집계표_01-소탄교-총괄수량집계표1_총괄수량집계표" xfId="20466" xr:uid="{00000000-0005-0000-0000-000015310000}"/>
    <cellStyle name="_산출근거(광양)_죽림2교-상부-1_구조물주요자재(3공구)_4.광석교-상부수량집계" xfId="20467" xr:uid="{00000000-0005-0000-0000-000016310000}"/>
    <cellStyle name="_산출근거(광양)_죽림2교-상부-1_구조물주요자재(3공구)_4.광석교-상부수량집계_01-소탄교-총괄수량집계표1" xfId="20468" xr:uid="{00000000-0005-0000-0000-000017310000}"/>
    <cellStyle name="_산출근거(광양)_죽림2교-상부-1_구조물주요자재(3공구)_4.광석교-상부수량집계_01-소탄교-총괄수량집계표1_총괄수량집계표" xfId="20469" xr:uid="{00000000-0005-0000-0000-000018310000}"/>
    <cellStyle name="_산출근거(광양)_죽림2교-상부-1_구조물주요자재(3공구)_x주요자재집계표" xfId="20470" xr:uid="{00000000-0005-0000-0000-000019310000}"/>
    <cellStyle name="_산출근거(광양)_죽림2교-상부-1_구조물주요자재(3공구)_x주요자재집계표_01-소탄교-총괄수량집계표1" xfId="20471" xr:uid="{00000000-0005-0000-0000-00001A310000}"/>
    <cellStyle name="_산출근거(광양)_죽림2교-상부-1_구조물주요자재(3공구)_x주요자재집계표_01-소탄교-총괄수량집계표1_총괄수량집계표" xfId="20472" xr:uid="{00000000-0005-0000-0000-00001B310000}"/>
    <cellStyle name="_산출근거(광양)_죽림2교-상부-1_구조물주요자재(3공구)_기존구조물깨기" xfId="20473" xr:uid="{00000000-0005-0000-0000-00001C310000}"/>
    <cellStyle name="_산출근거(광양)_죽림2교-상부-1_구조물주요자재(3공구)_깨기" xfId="20474" xr:uid="{00000000-0005-0000-0000-00001D310000}"/>
    <cellStyle name="_산출근거(광양)_죽림2교-상부-1_구조물주요자재(3공구)_깨기-1" xfId="20475" xr:uid="{00000000-0005-0000-0000-00001E310000}"/>
    <cellStyle name="_산출근거(광양)_죽림2교-상부-1_구조물주요자재(3공구)_깨기집계표" xfId="20476" xr:uid="{00000000-0005-0000-0000-00001F310000}"/>
    <cellStyle name="_산출근거(광양)_죽림2교-상부-1_구조물주요자재(3공구)_주요자재집계표" xfId="20477" xr:uid="{00000000-0005-0000-0000-000020310000}"/>
    <cellStyle name="_산출근거(광양)_죽림2교-상부-1_구조물주요자재(3공구)_주요자재집계표_01-소탄교-총괄수량집계표1" xfId="20478" xr:uid="{00000000-0005-0000-0000-000021310000}"/>
    <cellStyle name="_산출근거(광양)_죽림2교-상부-1_구조물주요자재(3공구)_주요자재집계표_01-소탄교-총괄수량집계표1_총괄수량집계표" xfId="20479" xr:uid="{00000000-0005-0000-0000-000022310000}"/>
    <cellStyle name="_산출근거(광양)_죽림2교-상부-1_구조물주요자재(3공구)_철거공및포장공(현동교)" xfId="20480" xr:uid="{00000000-0005-0000-0000-000023310000}"/>
    <cellStyle name="_산출근거(광양)_죽림2교-상부-1_구조물주요자재(3공구)_철거공및포장공(현동교)_기존구조물깨기" xfId="20481" xr:uid="{00000000-0005-0000-0000-000024310000}"/>
    <cellStyle name="_산출근거(광양)_죽림2교-상부-1_구조물주요자재(3공구)_철거공및포장공(현동교)_깨기" xfId="20482" xr:uid="{00000000-0005-0000-0000-000025310000}"/>
    <cellStyle name="_산출근거(광양)_죽림2교-상부-1_구조물주요자재(3공구)_철거공및포장공(현동교)_깨기-1" xfId="20483" xr:uid="{00000000-0005-0000-0000-000026310000}"/>
    <cellStyle name="_산출근거(광양)_죽림2교-상부-1_구조물주요자재(3공구)_철거공및포장공(현동교)_깨기집계표" xfId="20484" xr:uid="{00000000-0005-0000-0000-000027310000}"/>
    <cellStyle name="_산출근거(광양)_죽림2교-상부-1_구조물주요자재(3공구)_철거공수량" xfId="20485" xr:uid="{00000000-0005-0000-0000-000028310000}"/>
    <cellStyle name="_산출근거(광양)_죽림2교-상부-1_구조물주요자재(3공구)_철거공수량(1122)" xfId="20486" xr:uid="{00000000-0005-0000-0000-000029310000}"/>
    <cellStyle name="_산출근거(광양)_죽림2교-상부-1_구조물주요자재(3공구)_철거공수량(1122)_기존구조물깨기" xfId="20487" xr:uid="{00000000-0005-0000-0000-00002A310000}"/>
    <cellStyle name="_산출근거(광양)_죽림2교-상부-1_구조물주요자재(3공구)_철거공수량(1122)_깨기" xfId="20488" xr:uid="{00000000-0005-0000-0000-00002B310000}"/>
    <cellStyle name="_산출근거(광양)_죽림2교-상부-1_구조물주요자재(3공구)_철거공수량(1122)_깨기-1" xfId="20489" xr:uid="{00000000-0005-0000-0000-00002C310000}"/>
    <cellStyle name="_산출근거(광양)_죽림2교-상부-1_구조물주요자재(3공구)_철거공수량(1122)_깨기집계표" xfId="20490" xr:uid="{00000000-0005-0000-0000-00002D310000}"/>
    <cellStyle name="_산출근거(광양)_죽림2교-상부-1_구조물주요자재(3공구)_철거공수량_기존구조물깨기" xfId="20491" xr:uid="{00000000-0005-0000-0000-00002E310000}"/>
    <cellStyle name="_산출근거(광양)_죽림2교-상부-1_구조물주요자재(3공구)_철거공수량_깨기" xfId="20492" xr:uid="{00000000-0005-0000-0000-00002F310000}"/>
    <cellStyle name="_산출근거(광양)_죽림2교-상부-1_구조물주요자재(3공구)_철거공수량_깨기-1" xfId="20493" xr:uid="{00000000-0005-0000-0000-000030310000}"/>
    <cellStyle name="_산출근거(광양)_죽림2교-상부-1_구조물주요자재(3공구)_철거공수량_깨기집계표" xfId="20494" xr:uid="{00000000-0005-0000-0000-000031310000}"/>
    <cellStyle name="_산출근거(광양)_죽림2교-상부-1_기존구조물깨기" xfId="20495" xr:uid="{00000000-0005-0000-0000-000032310000}"/>
    <cellStyle name="_산출근거(광양)_죽림2교-상부-1_깨기" xfId="20496" xr:uid="{00000000-0005-0000-0000-000033310000}"/>
    <cellStyle name="_산출근거(광양)_죽림2교-상부-1_깨기-1" xfId="20497" xr:uid="{00000000-0005-0000-0000-000034310000}"/>
    <cellStyle name="_산출근거(광양)_죽림2교-상부-1_깨기집계표" xfId="20498" xr:uid="{00000000-0005-0000-0000-000035310000}"/>
    <cellStyle name="_산출근거(광양)_죽림2교-상부-1_주요자재집계표" xfId="20499" xr:uid="{00000000-0005-0000-0000-000036310000}"/>
    <cellStyle name="_산출근거(광양)_죽림2교-상부-1_주요자재집계표_01-소탄교-총괄수량집계표1" xfId="20500" xr:uid="{00000000-0005-0000-0000-000037310000}"/>
    <cellStyle name="_산출근거(광양)_죽림2교-상부-1_주요자재집계표_01-소탄교-총괄수량집계표1_총괄수량집계표" xfId="20501" xr:uid="{00000000-0005-0000-0000-000038310000}"/>
    <cellStyle name="_산출근거(광양)_죽림2교-상부-1_죽림1교-상부" xfId="20502" xr:uid="{00000000-0005-0000-0000-000039310000}"/>
    <cellStyle name="_산출근거(광양)_죽림2교-상부-1_죽림1교-상부_01-소탄교-총괄수량집계표1" xfId="20503" xr:uid="{00000000-0005-0000-0000-00003A310000}"/>
    <cellStyle name="_산출근거(광양)_죽림2교-상부-1_죽림1교-상부_01-소탄교-총괄수량집계표1_총괄수량집계표" xfId="20504" xr:uid="{00000000-0005-0000-0000-00003B310000}"/>
    <cellStyle name="_산출근거(광양)_죽림2교-상부-1_죽림1교-상부_1.광하1교-주요자재집계표" xfId="20505" xr:uid="{00000000-0005-0000-0000-00003C310000}"/>
    <cellStyle name="_산출근거(광양)_죽림2교-상부-1_죽림1교-상부_1.광하1교-주요자재집계표_01-소탄교-총괄수량집계표1" xfId="20506" xr:uid="{00000000-0005-0000-0000-00003D310000}"/>
    <cellStyle name="_산출근거(광양)_죽림2교-상부-1_죽림1교-상부_1.광하1교-주요자재집계표_01-소탄교-총괄수량집계표1_총괄수량집계표" xfId="20507" xr:uid="{00000000-0005-0000-0000-00003E310000}"/>
    <cellStyle name="_산출근거(광양)_죽림2교-상부-1_죽림1교-상부_4.광석교-상부수량집계" xfId="20508" xr:uid="{00000000-0005-0000-0000-00003F310000}"/>
    <cellStyle name="_산출근거(광양)_죽림2교-상부-1_죽림1교-상부_4.광석교-상부수량집계_01-소탄교-총괄수량집계표1" xfId="20509" xr:uid="{00000000-0005-0000-0000-000040310000}"/>
    <cellStyle name="_산출근거(광양)_죽림2교-상부-1_죽림1교-상부_4.광석교-상부수량집계_01-소탄교-총괄수량집계표1_총괄수량집계표" xfId="20510" xr:uid="{00000000-0005-0000-0000-000041310000}"/>
    <cellStyle name="_산출근거(광양)_죽림2교-상부-1_죽림1교-상부_x주요자재집계표" xfId="20511" xr:uid="{00000000-0005-0000-0000-000042310000}"/>
    <cellStyle name="_산출근거(광양)_죽림2교-상부-1_죽림1교-상부_x주요자재집계표_01-소탄교-총괄수량집계표1" xfId="20512" xr:uid="{00000000-0005-0000-0000-000043310000}"/>
    <cellStyle name="_산출근거(광양)_죽림2교-상부-1_죽림1교-상부_x주요자재집계표_01-소탄교-총괄수량집계표1_총괄수량집계표" xfId="20513" xr:uid="{00000000-0005-0000-0000-000044310000}"/>
    <cellStyle name="_산출근거(광양)_죽림2교-상부-1_죽림1교-상부_구조물주요자재(3공구)" xfId="20514" xr:uid="{00000000-0005-0000-0000-000045310000}"/>
    <cellStyle name="_산출근거(광양)_죽림2교-상부-1_죽림1교-상부_구조물주요자재(3공구)_01-소탄교-총괄수량집계표1" xfId="20515" xr:uid="{00000000-0005-0000-0000-000046310000}"/>
    <cellStyle name="_산출근거(광양)_죽림2교-상부-1_죽림1교-상부_구조물주요자재(3공구)_01-소탄교-총괄수량집계표1_총괄수량집계표" xfId="20516" xr:uid="{00000000-0005-0000-0000-000047310000}"/>
    <cellStyle name="_산출근거(광양)_죽림2교-상부-1_죽림1교-상부_구조물주요자재(3공구)_1.광하1교-주요자재집계표" xfId="20517" xr:uid="{00000000-0005-0000-0000-000048310000}"/>
    <cellStyle name="_산출근거(광양)_죽림2교-상부-1_죽림1교-상부_구조물주요자재(3공구)_1.광하1교-주요자재집계표_01-소탄교-총괄수량집계표1" xfId="20518" xr:uid="{00000000-0005-0000-0000-000049310000}"/>
    <cellStyle name="_산출근거(광양)_죽림2교-상부-1_죽림1교-상부_구조물주요자재(3공구)_1.광하1교-주요자재집계표_01-소탄교-총괄수량집계표1_총괄수량집계표" xfId="20519" xr:uid="{00000000-0005-0000-0000-00004A310000}"/>
    <cellStyle name="_산출근거(광양)_죽림2교-상부-1_죽림1교-상부_구조물주요자재(3공구)_4.광석교-상부수량집계" xfId="20520" xr:uid="{00000000-0005-0000-0000-00004B310000}"/>
    <cellStyle name="_산출근거(광양)_죽림2교-상부-1_죽림1교-상부_구조물주요자재(3공구)_4.광석교-상부수량집계_01-소탄교-총괄수량집계표1" xfId="20521" xr:uid="{00000000-0005-0000-0000-00004C310000}"/>
    <cellStyle name="_산출근거(광양)_죽림2교-상부-1_죽림1교-상부_구조물주요자재(3공구)_4.광석교-상부수량집계_01-소탄교-총괄수량집계표1_총괄수량집계표" xfId="20522" xr:uid="{00000000-0005-0000-0000-00004D310000}"/>
    <cellStyle name="_산출근거(광양)_죽림2교-상부-1_죽림1교-상부_구조물주요자재(3공구)_x주요자재집계표" xfId="20523" xr:uid="{00000000-0005-0000-0000-00004E310000}"/>
    <cellStyle name="_산출근거(광양)_죽림2교-상부-1_죽림1교-상부_구조물주요자재(3공구)_x주요자재집계표_01-소탄교-총괄수량집계표1" xfId="20524" xr:uid="{00000000-0005-0000-0000-00004F310000}"/>
    <cellStyle name="_산출근거(광양)_죽림2교-상부-1_죽림1교-상부_구조물주요자재(3공구)_x주요자재집계표_01-소탄교-총괄수량집계표1_총괄수량집계표" xfId="20525" xr:uid="{00000000-0005-0000-0000-000050310000}"/>
    <cellStyle name="_산출근거(광양)_죽림2교-상부-1_죽림1교-상부_구조물주요자재(3공구)_기존구조물깨기" xfId="20526" xr:uid="{00000000-0005-0000-0000-000051310000}"/>
    <cellStyle name="_산출근거(광양)_죽림2교-상부-1_죽림1교-상부_구조물주요자재(3공구)_깨기" xfId="20527" xr:uid="{00000000-0005-0000-0000-000052310000}"/>
    <cellStyle name="_산출근거(광양)_죽림2교-상부-1_죽림1교-상부_구조물주요자재(3공구)_깨기-1" xfId="20528" xr:uid="{00000000-0005-0000-0000-000053310000}"/>
    <cellStyle name="_산출근거(광양)_죽림2교-상부-1_죽림1교-상부_구조물주요자재(3공구)_깨기집계표" xfId="20529" xr:uid="{00000000-0005-0000-0000-000054310000}"/>
    <cellStyle name="_산출근거(광양)_죽림2교-상부-1_죽림1교-상부_구조물주요자재(3공구)_주요자재집계표" xfId="20530" xr:uid="{00000000-0005-0000-0000-000055310000}"/>
    <cellStyle name="_산출근거(광양)_죽림2교-상부-1_죽림1교-상부_구조물주요자재(3공구)_주요자재집계표_01-소탄교-총괄수량집계표1" xfId="20531" xr:uid="{00000000-0005-0000-0000-000056310000}"/>
    <cellStyle name="_산출근거(광양)_죽림2교-상부-1_죽림1교-상부_구조물주요자재(3공구)_주요자재집계표_01-소탄교-총괄수량집계표1_총괄수량집계표" xfId="20532" xr:uid="{00000000-0005-0000-0000-000057310000}"/>
    <cellStyle name="_산출근거(광양)_죽림2교-상부-1_죽림1교-상부_구조물주요자재(3공구)_철거공및포장공(현동교)" xfId="20533" xr:uid="{00000000-0005-0000-0000-000058310000}"/>
    <cellStyle name="_산출근거(광양)_죽림2교-상부-1_죽림1교-상부_구조물주요자재(3공구)_철거공및포장공(현동교)_기존구조물깨기" xfId="20534" xr:uid="{00000000-0005-0000-0000-000059310000}"/>
    <cellStyle name="_산출근거(광양)_죽림2교-상부-1_죽림1교-상부_구조물주요자재(3공구)_철거공및포장공(현동교)_깨기" xfId="20535" xr:uid="{00000000-0005-0000-0000-00005A310000}"/>
    <cellStyle name="_산출근거(광양)_죽림2교-상부-1_죽림1교-상부_구조물주요자재(3공구)_철거공및포장공(현동교)_깨기-1" xfId="20536" xr:uid="{00000000-0005-0000-0000-00005B310000}"/>
    <cellStyle name="_산출근거(광양)_죽림2교-상부-1_죽림1교-상부_구조물주요자재(3공구)_철거공및포장공(현동교)_깨기집계표" xfId="20537" xr:uid="{00000000-0005-0000-0000-00005C310000}"/>
    <cellStyle name="_산출근거(광양)_죽림2교-상부-1_죽림1교-상부_구조물주요자재(3공구)_철거공수량" xfId="20538" xr:uid="{00000000-0005-0000-0000-00005D310000}"/>
    <cellStyle name="_산출근거(광양)_죽림2교-상부-1_죽림1교-상부_구조물주요자재(3공구)_철거공수량(1122)" xfId="20539" xr:uid="{00000000-0005-0000-0000-00005E310000}"/>
    <cellStyle name="_산출근거(광양)_죽림2교-상부-1_죽림1교-상부_구조물주요자재(3공구)_철거공수량(1122)_기존구조물깨기" xfId="20540" xr:uid="{00000000-0005-0000-0000-00005F310000}"/>
    <cellStyle name="_산출근거(광양)_죽림2교-상부-1_죽림1교-상부_구조물주요자재(3공구)_철거공수량(1122)_깨기" xfId="20541" xr:uid="{00000000-0005-0000-0000-000060310000}"/>
    <cellStyle name="_산출근거(광양)_죽림2교-상부-1_죽림1교-상부_구조물주요자재(3공구)_철거공수량(1122)_깨기-1" xfId="20542" xr:uid="{00000000-0005-0000-0000-000061310000}"/>
    <cellStyle name="_산출근거(광양)_죽림2교-상부-1_죽림1교-상부_구조물주요자재(3공구)_철거공수량(1122)_깨기집계표" xfId="20543" xr:uid="{00000000-0005-0000-0000-000062310000}"/>
    <cellStyle name="_산출근거(광양)_죽림2교-상부-1_죽림1교-상부_구조물주요자재(3공구)_철거공수량_기존구조물깨기" xfId="20544" xr:uid="{00000000-0005-0000-0000-000063310000}"/>
    <cellStyle name="_산출근거(광양)_죽림2교-상부-1_죽림1교-상부_구조물주요자재(3공구)_철거공수량_깨기" xfId="20545" xr:uid="{00000000-0005-0000-0000-000064310000}"/>
    <cellStyle name="_산출근거(광양)_죽림2교-상부-1_죽림1교-상부_구조물주요자재(3공구)_철거공수량_깨기-1" xfId="20546" xr:uid="{00000000-0005-0000-0000-000065310000}"/>
    <cellStyle name="_산출근거(광양)_죽림2교-상부-1_죽림1교-상부_구조물주요자재(3공구)_철거공수량_깨기집계표" xfId="20547" xr:uid="{00000000-0005-0000-0000-000066310000}"/>
    <cellStyle name="_산출근거(광양)_죽림2교-상부-1_죽림1교-상부_기존구조물깨기" xfId="20548" xr:uid="{00000000-0005-0000-0000-000067310000}"/>
    <cellStyle name="_산출근거(광양)_죽림2교-상부-1_죽림1교-상부_깨기" xfId="20549" xr:uid="{00000000-0005-0000-0000-000068310000}"/>
    <cellStyle name="_산출근거(광양)_죽림2교-상부-1_죽림1교-상부_깨기-1" xfId="20550" xr:uid="{00000000-0005-0000-0000-000069310000}"/>
    <cellStyle name="_산출근거(광양)_죽림2교-상부-1_죽림1교-상부_깨기집계표" xfId="20551" xr:uid="{00000000-0005-0000-0000-00006A310000}"/>
    <cellStyle name="_산출근거(광양)_죽림2교-상부-1_죽림1교-상부_주요자재집계표" xfId="20552" xr:uid="{00000000-0005-0000-0000-00006B310000}"/>
    <cellStyle name="_산출근거(광양)_죽림2교-상부-1_죽림1교-상부_주요자재집계표_01-소탄교-총괄수량집계표1" xfId="20553" xr:uid="{00000000-0005-0000-0000-00006C310000}"/>
    <cellStyle name="_산출근거(광양)_죽림2교-상부-1_죽림1교-상부_주요자재집계표_01-소탄교-총괄수량집계표1_총괄수량집계표" xfId="20554" xr:uid="{00000000-0005-0000-0000-00006D310000}"/>
    <cellStyle name="_산출근거(광양)_죽림2교-상부-1_죽림1교-상부_철거공및포장공(현동교)" xfId="20555" xr:uid="{00000000-0005-0000-0000-00006E310000}"/>
    <cellStyle name="_산출근거(광양)_죽림2교-상부-1_죽림1교-상부_철거공및포장공(현동교)_기존구조물깨기" xfId="20556" xr:uid="{00000000-0005-0000-0000-00006F310000}"/>
    <cellStyle name="_산출근거(광양)_죽림2교-상부-1_죽림1교-상부_철거공및포장공(현동교)_깨기" xfId="20557" xr:uid="{00000000-0005-0000-0000-000070310000}"/>
    <cellStyle name="_산출근거(광양)_죽림2교-상부-1_죽림1교-상부_철거공및포장공(현동교)_깨기-1" xfId="20558" xr:uid="{00000000-0005-0000-0000-000071310000}"/>
    <cellStyle name="_산출근거(광양)_죽림2교-상부-1_죽림1교-상부_철거공및포장공(현동교)_깨기집계표" xfId="20559" xr:uid="{00000000-0005-0000-0000-000072310000}"/>
    <cellStyle name="_산출근거(광양)_죽림2교-상부-1_죽림1교-상부_철거공수량" xfId="20560" xr:uid="{00000000-0005-0000-0000-000073310000}"/>
    <cellStyle name="_산출근거(광양)_죽림2교-상부-1_죽림1교-상부_철거공수량(1122)" xfId="20561" xr:uid="{00000000-0005-0000-0000-000074310000}"/>
    <cellStyle name="_산출근거(광양)_죽림2교-상부-1_죽림1교-상부_철거공수량(1122)_기존구조물깨기" xfId="20562" xr:uid="{00000000-0005-0000-0000-000075310000}"/>
    <cellStyle name="_산출근거(광양)_죽림2교-상부-1_죽림1교-상부_철거공수량(1122)_깨기" xfId="20563" xr:uid="{00000000-0005-0000-0000-000076310000}"/>
    <cellStyle name="_산출근거(광양)_죽림2교-상부-1_죽림1교-상부_철거공수량(1122)_깨기-1" xfId="20564" xr:uid="{00000000-0005-0000-0000-000077310000}"/>
    <cellStyle name="_산출근거(광양)_죽림2교-상부-1_죽림1교-상부_철거공수량(1122)_깨기집계표" xfId="20565" xr:uid="{00000000-0005-0000-0000-000078310000}"/>
    <cellStyle name="_산출근거(광양)_죽림2교-상부-1_죽림1교-상부_철거공수량_기존구조물깨기" xfId="20566" xr:uid="{00000000-0005-0000-0000-000079310000}"/>
    <cellStyle name="_산출근거(광양)_죽림2교-상부-1_죽림1교-상부_철거공수량_깨기" xfId="20567" xr:uid="{00000000-0005-0000-0000-00007A310000}"/>
    <cellStyle name="_산출근거(광양)_죽림2교-상부-1_죽림1교-상부_철거공수량_깨기-1" xfId="20568" xr:uid="{00000000-0005-0000-0000-00007B310000}"/>
    <cellStyle name="_산출근거(광양)_죽림2교-상부-1_죽림1교-상부_철거공수량_깨기집계표" xfId="20569" xr:uid="{00000000-0005-0000-0000-00007C310000}"/>
    <cellStyle name="_산출근거(광양)_죽림2교-상부-1_철거공및포장공(현동교)" xfId="20570" xr:uid="{00000000-0005-0000-0000-00007D310000}"/>
    <cellStyle name="_산출근거(광양)_죽림2교-상부-1_철거공및포장공(현동교)_기존구조물깨기" xfId="20571" xr:uid="{00000000-0005-0000-0000-00007E310000}"/>
    <cellStyle name="_산출근거(광양)_죽림2교-상부-1_철거공및포장공(현동교)_깨기" xfId="20572" xr:uid="{00000000-0005-0000-0000-00007F310000}"/>
    <cellStyle name="_산출근거(광양)_죽림2교-상부-1_철거공및포장공(현동교)_깨기-1" xfId="20573" xr:uid="{00000000-0005-0000-0000-000080310000}"/>
    <cellStyle name="_산출근거(광양)_죽림2교-상부-1_철거공및포장공(현동교)_깨기집계표" xfId="20574" xr:uid="{00000000-0005-0000-0000-000081310000}"/>
    <cellStyle name="_산출근거(광양)_죽림2교-상부-1_철거공수량" xfId="20575" xr:uid="{00000000-0005-0000-0000-000082310000}"/>
    <cellStyle name="_산출근거(광양)_죽림2교-상부-1_철거공수량(1122)" xfId="20576" xr:uid="{00000000-0005-0000-0000-000083310000}"/>
    <cellStyle name="_산출근거(광양)_죽림2교-상부-1_철거공수량(1122)_기존구조물깨기" xfId="20577" xr:uid="{00000000-0005-0000-0000-000084310000}"/>
    <cellStyle name="_산출근거(광양)_죽림2교-상부-1_철거공수량(1122)_깨기" xfId="20578" xr:uid="{00000000-0005-0000-0000-000085310000}"/>
    <cellStyle name="_산출근거(광양)_죽림2교-상부-1_철거공수량(1122)_깨기-1" xfId="20579" xr:uid="{00000000-0005-0000-0000-000086310000}"/>
    <cellStyle name="_산출근거(광양)_죽림2교-상부-1_철거공수량(1122)_깨기집계표" xfId="20580" xr:uid="{00000000-0005-0000-0000-000087310000}"/>
    <cellStyle name="_산출근거(광양)_죽림2교-상부-1_철거공수량_기존구조물깨기" xfId="20581" xr:uid="{00000000-0005-0000-0000-000088310000}"/>
    <cellStyle name="_산출근거(광양)_죽림2교-상부-1_철거공수량_깨기" xfId="20582" xr:uid="{00000000-0005-0000-0000-000089310000}"/>
    <cellStyle name="_산출근거(광양)_죽림2교-상부-1_철거공수량_깨기-1" xfId="20583" xr:uid="{00000000-0005-0000-0000-00008A310000}"/>
    <cellStyle name="_산출근거(광양)_죽림2교-상부-1_철거공수량_깨기집계표" xfId="20584" xr:uid="{00000000-0005-0000-0000-00008B310000}"/>
    <cellStyle name="_산출근거(광양)_철거공및포장공(현동교)" xfId="20585" xr:uid="{00000000-0005-0000-0000-00008C310000}"/>
    <cellStyle name="_산출근거(광양)_철거공및포장공(현동교)_기존구조물깨기" xfId="20586" xr:uid="{00000000-0005-0000-0000-00008D310000}"/>
    <cellStyle name="_산출근거(광양)_철거공및포장공(현동교)_깨기" xfId="20587" xr:uid="{00000000-0005-0000-0000-00008E310000}"/>
    <cellStyle name="_산출근거(광양)_철거공및포장공(현동교)_깨기-1" xfId="20588" xr:uid="{00000000-0005-0000-0000-00008F310000}"/>
    <cellStyle name="_산출근거(광양)_철거공및포장공(현동교)_깨기집계표" xfId="20589" xr:uid="{00000000-0005-0000-0000-000090310000}"/>
    <cellStyle name="_산출근거(광양)_철거공수량" xfId="20590" xr:uid="{00000000-0005-0000-0000-000091310000}"/>
    <cellStyle name="_산출근거(광양)_철거공수량(1122)" xfId="20591" xr:uid="{00000000-0005-0000-0000-000092310000}"/>
    <cellStyle name="_산출근거(광양)_철거공수량(1122)_기존구조물깨기" xfId="20592" xr:uid="{00000000-0005-0000-0000-000093310000}"/>
    <cellStyle name="_산출근거(광양)_철거공수량(1122)_깨기" xfId="20593" xr:uid="{00000000-0005-0000-0000-000094310000}"/>
    <cellStyle name="_산출근거(광양)_철거공수량(1122)_깨기-1" xfId="20594" xr:uid="{00000000-0005-0000-0000-000095310000}"/>
    <cellStyle name="_산출근거(광양)_철거공수량(1122)_깨기집계표" xfId="20595" xr:uid="{00000000-0005-0000-0000-000096310000}"/>
    <cellStyle name="_산출근거(광양)_철거공수량_기존구조물깨기" xfId="20596" xr:uid="{00000000-0005-0000-0000-000097310000}"/>
    <cellStyle name="_산출근거(광양)_철거공수량_깨기" xfId="20597" xr:uid="{00000000-0005-0000-0000-000098310000}"/>
    <cellStyle name="_산출근거(광양)_철거공수량_깨기-1" xfId="20598" xr:uid="{00000000-0005-0000-0000-000099310000}"/>
    <cellStyle name="_산출근거(광양)_철거공수량_깨기집계표" xfId="20599" xr:uid="{00000000-0005-0000-0000-00009A310000}"/>
    <cellStyle name="_산출근거(목포)" xfId="20600" xr:uid="{00000000-0005-0000-0000-00009B310000}"/>
    <cellStyle name="_산출근거(목포)_01-소탄교-총괄수량집계표1" xfId="20601" xr:uid="{00000000-0005-0000-0000-00009C310000}"/>
    <cellStyle name="_산출근거(목포)_01-소탄교-총괄수량집계표1_총괄수량집계표" xfId="20602" xr:uid="{00000000-0005-0000-0000-00009D310000}"/>
    <cellStyle name="_산출근거(목포)_05-안적교-BEST" xfId="20603" xr:uid="{00000000-0005-0000-0000-00009E310000}"/>
    <cellStyle name="_산출근거(목포)_1.광하1교-주요자재집계표" xfId="20604" xr:uid="{00000000-0005-0000-0000-00009F310000}"/>
    <cellStyle name="_산출근거(목포)_1.광하1교-주요자재집계표_01-소탄교-총괄수량집계표1" xfId="20605" xr:uid="{00000000-0005-0000-0000-0000A0310000}"/>
    <cellStyle name="_산출근거(목포)_1.광하1교-주요자재집계표_01-소탄교-총괄수량집계표1_총괄수량집계표" xfId="20606" xr:uid="{00000000-0005-0000-0000-0000A1310000}"/>
    <cellStyle name="_산출근거(목포)_4.광석교-상부수량집계" xfId="20607" xr:uid="{00000000-0005-0000-0000-0000A2310000}"/>
    <cellStyle name="_산출근거(목포)_4.광석교-상부수량집계_01-소탄교-총괄수량집계표1" xfId="20608" xr:uid="{00000000-0005-0000-0000-0000A3310000}"/>
    <cellStyle name="_산출근거(목포)_4.광석교-상부수량집계_01-소탄교-총괄수량집계표1_총괄수량집계표" xfId="20609" xr:uid="{00000000-0005-0000-0000-0000A4310000}"/>
    <cellStyle name="_산출근거(목포)_x주요자재집계표" xfId="20610" xr:uid="{00000000-0005-0000-0000-0000A5310000}"/>
    <cellStyle name="_산출근거(목포)_x주요자재집계표_01-소탄교-총괄수량집계표1" xfId="20611" xr:uid="{00000000-0005-0000-0000-0000A6310000}"/>
    <cellStyle name="_산출근거(목포)_x주요자재집계표_01-소탄교-총괄수량집계표1_총괄수량집계표" xfId="20612" xr:uid="{00000000-0005-0000-0000-0000A7310000}"/>
    <cellStyle name="_산출근거(목포)_교대교각수량집계표" xfId="20613" xr:uid="{00000000-0005-0000-0000-0000A8310000}"/>
    <cellStyle name="_산출근거(목포)_교량별총괄집계(신리5교)" xfId="20614" xr:uid="{00000000-0005-0000-0000-0000A9310000}"/>
    <cellStyle name="_산출근거(목포)_교량별총괄집계(신리5교)_01-소탄교-총괄수량집계표1" xfId="20615" xr:uid="{00000000-0005-0000-0000-0000AA310000}"/>
    <cellStyle name="_산출근거(목포)_교량별총괄집계(신리5교)_01-소탄교-총괄수량집계표1_총괄수량집계표" xfId="20616" xr:uid="{00000000-0005-0000-0000-0000AB310000}"/>
    <cellStyle name="_산출근거(목포)_교량별총괄집계(신리5교)_05-안적교-BEST" xfId="20617" xr:uid="{00000000-0005-0000-0000-0000AC310000}"/>
    <cellStyle name="_산출근거(목포)_교량별총괄집계(신리5교)_교대교각수량집계표" xfId="20618" xr:uid="{00000000-0005-0000-0000-0000AD310000}"/>
    <cellStyle name="_산출근거(목포)_교량별총괄집계(신리5교)_기존구조물깨기" xfId="20619" xr:uid="{00000000-0005-0000-0000-0000AE310000}"/>
    <cellStyle name="_산출근거(목포)_교량별총괄집계(신리5교)_깨기" xfId="20620" xr:uid="{00000000-0005-0000-0000-0000AF310000}"/>
    <cellStyle name="_산출근거(목포)_교량별총괄집계(신리5교)_깨기-1" xfId="20621" xr:uid="{00000000-0005-0000-0000-0000B0310000}"/>
    <cellStyle name="_산출근거(목포)_교량별총괄집계(신리5교)_깨기집계표" xfId="20622" xr:uid="{00000000-0005-0000-0000-0000B1310000}"/>
    <cellStyle name="_산출근거(목포)_교량별총괄집계(신리5교)_철거공및포장공(현동교)" xfId="20623" xr:uid="{00000000-0005-0000-0000-0000B2310000}"/>
    <cellStyle name="_산출근거(목포)_교량별총괄집계(신리5교)_철거공및포장공(현동교)_기존구조물깨기" xfId="20624" xr:uid="{00000000-0005-0000-0000-0000B3310000}"/>
    <cellStyle name="_산출근거(목포)_교량별총괄집계(신리5교)_철거공및포장공(현동교)_깨기" xfId="20625" xr:uid="{00000000-0005-0000-0000-0000B4310000}"/>
    <cellStyle name="_산출근거(목포)_교량별총괄집계(신리5교)_철거공및포장공(현동교)_깨기-1" xfId="20626" xr:uid="{00000000-0005-0000-0000-0000B5310000}"/>
    <cellStyle name="_산출근거(목포)_교량별총괄집계(신리5교)_철거공및포장공(현동교)_깨기집계표" xfId="20627" xr:uid="{00000000-0005-0000-0000-0000B6310000}"/>
    <cellStyle name="_산출근거(목포)_교량별총괄집계(신리5교)_철거공수량" xfId="20628" xr:uid="{00000000-0005-0000-0000-0000B7310000}"/>
    <cellStyle name="_산출근거(목포)_교량별총괄집계(신리5교)_철거공수량(1122)" xfId="20629" xr:uid="{00000000-0005-0000-0000-0000B8310000}"/>
    <cellStyle name="_산출근거(목포)_교량별총괄집계(신리5교)_철거공수량(1122)_기존구조물깨기" xfId="20630" xr:uid="{00000000-0005-0000-0000-0000B9310000}"/>
    <cellStyle name="_산출근거(목포)_교량별총괄집계(신리5교)_철거공수량(1122)_깨기" xfId="20631" xr:uid="{00000000-0005-0000-0000-0000BA310000}"/>
    <cellStyle name="_산출근거(목포)_교량별총괄집계(신리5교)_철거공수량(1122)_깨기-1" xfId="20632" xr:uid="{00000000-0005-0000-0000-0000BB310000}"/>
    <cellStyle name="_산출근거(목포)_교량별총괄집계(신리5교)_철거공수량(1122)_깨기집계표" xfId="20633" xr:uid="{00000000-0005-0000-0000-0000BC310000}"/>
    <cellStyle name="_산출근거(목포)_교량별총괄집계(신리5교)_철거공수량_기존구조물깨기" xfId="20634" xr:uid="{00000000-0005-0000-0000-0000BD310000}"/>
    <cellStyle name="_산출근거(목포)_교량별총괄집계(신리5교)_철거공수량_깨기" xfId="20635" xr:uid="{00000000-0005-0000-0000-0000BE310000}"/>
    <cellStyle name="_산출근거(목포)_교량별총괄집계(신리5교)_철거공수량_깨기-1" xfId="20636" xr:uid="{00000000-0005-0000-0000-0000BF310000}"/>
    <cellStyle name="_산출근거(목포)_교량별총괄집계(신리5교)_철거공수량_깨기집계표" xfId="20637" xr:uid="{00000000-0005-0000-0000-0000C0310000}"/>
    <cellStyle name="_산출근거(목포)_구조물주요자재(3공구)" xfId="20638" xr:uid="{00000000-0005-0000-0000-0000C1310000}"/>
    <cellStyle name="_산출근거(목포)_구조물주요자재(3공구)_01-소탄교-총괄수량집계표1" xfId="20639" xr:uid="{00000000-0005-0000-0000-0000C2310000}"/>
    <cellStyle name="_산출근거(목포)_구조물주요자재(3공구)_01-소탄교-총괄수량집계표1_총괄수량집계표" xfId="20640" xr:uid="{00000000-0005-0000-0000-0000C3310000}"/>
    <cellStyle name="_산출근거(목포)_구조물주요자재(3공구)_1.광하1교-주요자재집계표" xfId="20641" xr:uid="{00000000-0005-0000-0000-0000C4310000}"/>
    <cellStyle name="_산출근거(목포)_구조물주요자재(3공구)_1.광하1교-주요자재집계표_01-소탄교-총괄수량집계표1" xfId="20642" xr:uid="{00000000-0005-0000-0000-0000C5310000}"/>
    <cellStyle name="_산출근거(목포)_구조물주요자재(3공구)_1.광하1교-주요자재집계표_01-소탄교-총괄수량집계표1_총괄수량집계표" xfId="20643" xr:uid="{00000000-0005-0000-0000-0000C6310000}"/>
    <cellStyle name="_산출근거(목포)_구조물주요자재(3공구)_4.광석교-상부수량집계" xfId="20644" xr:uid="{00000000-0005-0000-0000-0000C7310000}"/>
    <cellStyle name="_산출근거(목포)_구조물주요자재(3공구)_4.광석교-상부수량집계_01-소탄교-총괄수량집계표1" xfId="20645" xr:uid="{00000000-0005-0000-0000-0000C8310000}"/>
    <cellStyle name="_산출근거(목포)_구조물주요자재(3공구)_4.광석교-상부수량집계_01-소탄교-총괄수량집계표1_총괄수량집계표" xfId="20646" xr:uid="{00000000-0005-0000-0000-0000C9310000}"/>
    <cellStyle name="_산출근거(목포)_구조물주요자재(3공구)_x주요자재집계표" xfId="20647" xr:uid="{00000000-0005-0000-0000-0000CA310000}"/>
    <cellStyle name="_산출근거(목포)_구조물주요자재(3공구)_x주요자재집계표_01-소탄교-총괄수량집계표1" xfId="20648" xr:uid="{00000000-0005-0000-0000-0000CB310000}"/>
    <cellStyle name="_산출근거(목포)_구조물주요자재(3공구)_x주요자재집계표_01-소탄교-총괄수량집계표1_총괄수량집계표" xfId="20649" xr:uid="{00000000-0005-0000-0000-0000CC310000}"/>
    <cellStyle name="_산출근거(목포)_구조물주요자재(3공구)_기존구조물깨기" xfId="20650" xr:uid="{00000000-0005-0000-0000-0000CD310000}"/>
    <cellStyle name="_산출근거(목포)_구조물주요자재(3공구)_깨기" xfId="20651" xr:uid="{00000000-0005-0000-0000-0000CE310000}"/>
    <cellStyle name="_산출근거(목포)_구조물주요자재(3공구)_깨기-1" xfId="20652" xr:uid="{00000000-0005-0000-0000-0000CF310000}"/>
    <cellStyle name="_산출근거(목포)_구조물주요자재(3공구)_깨기집계표" xfId="20653" xr:uid="{00000000-0005-0000-0000-0000D0310000}"/>
    <cellStyle name="_산출근거(목포)_구조물주요자재(3공구)_주요자재집계표" xfId="20654" xr:uid="{00000000-0005-0000-0000-0000D1310000}"/>
    <cellStyle name="_산출근거(목포)_구조물주요자재(3공구)_주요자재집계표_01-소탄교-총괄수량집계표1" xfId="20655" xr:uid="{00000000-0005-0000-0000-0000D2310000}"/>
    <cellStyle name="_산출근거(목포)_구조물주요자재(3공구)_주요자재집계표_01-소탄교-총괄수량집계표1_총괄수량집계표" xfId="20656" xr:uid="{00000000-0005-0000-0000-0000D3310000}"/>
    <cellStyle name="_산출근거(목포)_구조물주요자재(3공구)_철거공및포장공(현동교)" xfId="20657" xr:uid="{00000000-0005-0000-0000-0000D4310000}"/>
    <cellStyle name="_산출근거(목포)_구조물주요자재(3공구)_철거공및포장공(현동교)_기존구조물깨기" xfId="20658" xr:uid="{00000000-0005-0000-0000-0000D5310000}"/>
    <cellStyle name="_산출근거(목포)_구조물주요자재(3공구)_철거공및포장공(현동교)_깨기" xfId="20659" xr:uid="{00000000-0005-0000-0000-0000D6310000}"/>
    <cellStyle name="_산출근거(목포)_구조물주요자재(3공구)_철거공및포장공(현동교)_깨기-1" xfId="20660" xr:uid="{00000000-0005-0000-0000-0000D7310000}"/>
    <cellStyle name="_산출근거(목포)_구조물주요자재(3공구)_철거공및포장공(현동교)_깨기집계표" xfId="20661" xr:uid="{00000000-0005-0000-0000-0000D8310000}"/>
    <cellStyle name="_산출근거(목포)_구조물주요자재(3공구)_철거공수량" xfId="20662" xr:uid="{00000000-0005-0000-0000-0000D9310000}"/>
    <cellStyle name="_산출근거(목포)_구조물주요자재(3공구)_철거공수량(1122)" xfId="20663" xr:uid="{00000000-0005-0000-0000-0000DA310000}"/>
    <cellStyle name="_산출근거(목포)_구조물주요자재(3공구)_철거공수량(1122)_기존구조물깨기" xfId="20664" xr:uid="{00000000-0005-0000-0000-0000DB310000}"/>
    <cellStyle name="_산출근거(목포)_구조물주요자재(3공구)_철거공수량(1122)_깨기" xfId="20665" xr:uid="{00000000-0005-0000-0000-0000DC310000}"/>
    <cellStyle name="_산출근거(목포)_구조물주요자재(3공구)_철거공수량(1122)_깨기-1" xfId="20666" xr:uid="{00000000-0005-0000-0000-0000DD310000}"/>
    <cellStyle name="_산출근거(목포)_구조물주요자재(3공구)_철거공수량(1122)_깨기집계표" xfId="20667" xr:uid="{00000000-0005-0000-0000-0000DE310000}"/>
    <cellStyle name="_산출근거(목포)_구조물주요자재(3공구)_철거공수량_기존구조물깨기" xfId="20668" xr:uid="{00000000-0005-0000-0000-0000DF310000}"/>
    <cellStyle name="_산출근거(목포)_구조물주요자재(3공구)_철거공수량_깨기" xfId="20669" xr:uid="{00000000-0005-0000-0000-0000E0310000}"/>
    <cellStyle name="_산출근거(목포)_구조물주요자재(3공구)_철거공수량_깨기-1" xfId="20670" xr:uid="{00000000-0005-0000-0000-0000E1310000}"/>
    <cellStyle name="_산출근거(목포)_구조물주요자재(3공구)_철거공수량_깨기집계표" xfId="20671" xr:uid="{00000000-0005-0000-0000-0000E2310000}"/>
    <cellStyle name="_산출근거(목포)_기존구조물깨기" xfId="20672" xr:uid="{00000000-0005-0000-0000-0000E3310000}"/>
    <cellStyle name="_산출근거(목포)_깨기" xfId="20673" xr:uid="{00000000-0005-0000-0000-0000E4310000}"/>
    <cellStyle name="_산출근거(목포)_깨기-1" xfId="20674" xr:uid="{00000000-0005-0000-0000-0000E5310000}"/>
    <cellStyle name="_산출근거(목포)_깨기집계표" xfId="20675" xr:uid="{00000000-0005-0000-0000-0000E6310000}"/>
    <cellStyle name="_산출근거(목포)_신리5교 상부" xfId="20676" xr:uid="{00000000-0005-0000-0000-0000E7310000}"/>
    <cellStyle name="_산출근거(목포)_신리5교 상부_01-소탄교-총괄수량집계표1" xfId="20677" xr:uid="{00000000-0005-0000-0000-0000E8310000}"/>
    <cellStyle name="_산출근거(목포)_신리5교 상부_01-소탄교-총괄수량집계표1_총괄수량집계표" xfId="20678" xr:uid="{00000000-0005-0000-0000-0000E9310000}"/>
    <cellStyle name="_산출근거(목포)_신리5교 상부_05-안적교-BEST" xfId="20679" xr:uid="{00000000-0005-0000-0000-0000EA310000}"/>
    <cellStyle name="_산출근거(목포)_신리5교 상부_교대교각수량집계표" xfId="20680" xr:uid="{00000000-0005-0000-0000-0000EB310000}"/>
    <cellStyle name="_산출근거(목포)_신리6교 상부" xfId="20681" xr:uid="{00000000-0005-0000-0000-0000EC310000}"/>
    <cellStyle name="_산출근거(목포)_신리6교 상부_01-소탄교-총괄수량집계표1" xfId="20682" xr:uid="{00000000-0005-0000-0000-0000ED310000}"/>
    <cellStyle name="_산출근거(목포)_신리6교 상부_01-소탄교-총괄수량집계표1_총괄수량집계표" xfId="20683" xr:uid="{00000000-0005-0000-0000-0000EE310000}"/>
    <cellStyle name="_산출근거(목포)_신리6교 상부_05-안적교-BEST" xfId="20684" xr:uid="{00000000-0005-0000-0000-0000EF310000}"/>
    <cellStyle name="_산출근거(목포)_신리6교 상부_교대교각수량집계표" xfId="20685" xr:uid="{00000000-0005-0000-0000-0000F0310000}"/>
    <cellStyle name="_산출근거(목포)_주요자재집계표" xfId="20686" xr:uid="{00000000-0005-0000-0000-0000F1310000}"/>
    <cellStyle name="_산출근거(목포)_주요자재집계표_01-소탄교-총괄수량집계표1" xfId="20687" xr:uid="{00000000-0005-0000-0000-0000F2310000}"/>
    <cellStyle name="_산출근거(목포)_주요자재집계표_01-소탄교-총괄수량집계표1_총괄수량집계표" xfId="20688" xr:uid="{00000000-0005-0000-0000-0000F3310000}"/>
    <cellStyle name="_산출근거(목포)_죽림1교-상부" xfId="20689" xr:uid="{00000000-0005-0000-0000-0000F4310000}"/>
    <cellStyle name="_산출근거(목포)_죽림1교-상부_01-소탄교-총괄수량집계표1" xfId="20690" xr:uid="{00000000-0005-0000-0000-0000F5310000}"/>
    <cellStyle name="_산출근거(목포)_죽림1교-상부_01-소탄교-총괄수량집계표1_총괄수량집계표" xfId="20691" xr:uid="{00000000-0005-0000-0000-0000F6310000}"/>
    <cellStyle name="_산출근거(목포)_죽림1교-상부_1.광하1교-주요자재집계표" xfId="20692" xr:uid="{00000000-0005-0000-0000-0000F7310000}"/>
    <cellStyle name="_산출근거(목포)_죽림1교-상부_1.광하1교-주요자재집계표_01-소탄교-총괄수량집계표1" xfId="20693" xr:uid="{00000000-0005-0000-0000-0000F8310000}"/>
    <cellStyle name="_산출근거(목포)_죽림1교-상부_1.광하1교-주요자재집계표_01-소탄교-총괄수량집계표1_총괄수량집계표" xfId="20694" xr:uid="{00000000-0005-0000-0000-0000F9310000}"/>
    <cellStyle name="_산출근거(목포)_죽림1교-상부_4.광석교-상부수량집계" xfId="20695" xr:uid="{00000000-0005-0000-0000-0000FA310000}"/>
    <cellStyle name="_산출근거(목포)_죽림1교-상부_4.광석교-상부수량집계_01-소탄교-총괄수량집계표1" xfId="20696" xr:uid="{00000000-0005-0000-0000-0000FB310000}"/>
    <cellStyle name="_산출근거(목포)_죽림1교-상부_4.광석교-상부수량집계_01-소탄교-총괄수량집계표1_총괄수량집계표" xfId="20697" xr:uid="{00000000-0005-0000-0000-0000FC310000}"/>
    <cellStyle name="_산출근거(목포)_죽림1교-상부_x주요자재집계표" xfId="20698" xr:uid="{00000000-0005-0000-0000-0000FD310000}"/>
    <cellStyle name="_산출근거(목포)_죽림1교-상부_x주요자재집계표_01-소탄교-총괄수량집계표1" xfId="20699" xr:uid="{00000000-0005-0000-0000-0000FE310000}"/>
    <cellStyle name="_산출근거(목포)_죽림1교-상부_x주요자재집계표_01-소탄교-총괄수량집계표1_총괄수량집계표" xfId="20700" xr:uid="{00000000-0005-0000-0000-0000FF310000}"/>
    <cellStyle name="_산출근거(목포)_죽림1교-상부_구조물주요자재(3공구)" xfId="20701" xr:uid="{00000000-0005-0000-0000-000000320000}"/>
    <cellStyle name="_산출근거(목포)_죽림1교-상부_구조물주요자재(3공구)_01-소탄교-총괄수량집계표1" xfId="20702" xr:uid="{00000000-0005-0000-0000-000001320000}"/>
    <cellStyle name="_산출근거(목포)_죽림1교-상부_구조물주요자재(3공구)_01-소탄교-총괄수량집계표1_총괄수량집계표" xfId="20703" xr:uid="{00000000-0005-0000-0000-000002320000}"/>
    <cellStyle name="_산출근거(목포)_죽림1교-상부_구조물주요자재(3공구)_1.광하1교-주요자재집계표" xfId="20704" xr:uid="{00000000-0005-0000-0000-000003320000}"/>
    <cellStyle name="_산출근거(목포)_죽림1교-상부_구조물주요자재(3공구)_1.광하1교-주요자재집계표_01-소탄교-총괄수량집계표1" xfId="20705" xr:uid="{00000000-0005-0000-0000-000004320000}"/>
    <cellStyle name="_산출근거(목포)_죽림1교-상부_구조물주요자재(3공구)_1.광하1교-주요자재집계표_01-소탄교-총괄수량집계표1_총괄수량집계표" xfId="20706" xr:uid="{00000000-0005-0000-0000-000005320000}"/>
    <cellStyle name="_산출근거(목포)_죽림1교-상부_구조물주요자재(3공구)_4.광석교-상부수량집계" xfId="20707" xr:uid="{00000000-0005-0000-0000-000006320000}"/>
    <cellStyle name="_산출근거(목포)_죽림1교-상부_구조물주요자재(3공구)_4.광석교-상부수량집계_01-소탄교-총괄수량집계표1" xfId="20708" xr:uid="{00000000-0005-0000-0000-000007320000}"/>
    <cellStyle name="_산출근거(목포)_죽림1교-상부_구조물주요자재(3공구)_4.광석교-상부수량집계_01-소탄교-총괄수량집계표1_총괄수량집계표" xfId="20709" xr:uid="{00000000-0005-0000-0000-000008320000}"/>
    <cellStyle name="_산출근거(목포)_죽림1교-상부_구조물주요자재(3공구)_x주요자재집계표" xfId="20710" xr:uid="{00000000-0005-0000-0000-000009320000}"/>
    <cellStyle name="_산출근거(목포)_죽림1교-상부_구조물주요자재(3공구)_x주요자재집계표_01-소탄교-총괄수량집계표1" xfId="20711" xr:uid="{00000000-0005-0000-0000-00000A320000}"/>
    <cellStyle name="_산출근거(목포)_죽림1교-상부_구조물주요자재(3공구)_x주요자재집계표_01-소탄교-총괄수량집계표1_총괄수량집계표" xfId="20712" xr:uid="{00000000-0005-0000-0000-00000B320000}"/>
    <cellStyle name="_산출근거(목포)_죽림1교-상부_구조물주요자재(3공구)_기존구조물깨기" xfId="20713" xr:uid="{00000000-0005-0000-0000-00000C320000}"/>
    <cellStyle name="_산출근거(목포)_죽림1교-상부_구조물주요자재(3공구)_깨기" xfId="20714" xr:uid="{00000000-0005-0000-0000-00000D320000}"/>
    <cellStyle name="_산출근거(목포)_죽림1교-상부_구조물주요자재(3공구)_깨기-1" xfId="20715" xr:uid="{00000000-0005-0000-0000-00000E320000}"/>
    <cellStyle name="_산출근거(목포)_죽림1교-상부_구조물주요자재(3공구)_깨기집계표" xfId="20716" xr:uid="{00000000-0005-0000-0000-00000F320000}"/>
    <cellStyle name="_산출근거(목포)_죽림1교-상부_구조물주요자재(3공구)_주요자재집계표" xfId="20717" xr:uid="{00000000-0005-0000-0000-000010320000}"/>
    <cellStyle name="_산출근거(목포)_죽림1교-상부_구조물주요자재(3공구)_주요자재집계표_01-소탄교-총괄수량집계표1" xfId="20718" xr:uid="{00000000-0005-0000-0000-000011320000}"/>
    <cellStyle name="_산출근거(목포)_죽림1교-상부_구조물주요자재(3공구)_주요자재집계표_01-소탄교-총괄수량집계표1_총괄수량집계표" xfId="20719" xr:uid="{00000000-0005-0000-0000-000012320000}"/>
    <cellStyle name="_산출근거(목포)_죽림1교-상부_구조물주요자재(3공구)_철거공및포장공(현동교)" xfId="20720" xr:uid="{00000000-0005-0000-0000-000013320000}"/>
    <cellStyle name="_산출근거(목포)_죽림1교-상부_구조물주요자재(3공구)_철거공및포장공(현동교)_기존구조물깨기" xfId="20721" xr:uid="{00000000-0005-0000-0000-000014320000}"/>
    <cellStyle name="_산출근거(목포)_죽림1교-상부_구조물주요자재(3공구)_철거공및포장공(현동교)_깨기" xfId="20722" xr:uid="{00000000-0005-0000-0000-000015320000}"/>
    <cellStyle name="_산출근거(목포)_죽림1교-상부_구조물주요자재(3공구)_철거공및포장공(현동교)_깨기-1" xfId="20723" xr:uid="{00000000-0005-0000-0000-000016320000}"/>
    <cellStyle name="_산출근거(목포)_죽림1교-상부_구조물주요자재(3공구)_철거공및포장공(현동교)_깨기집계표" xfId="20724" xr:uid="{00000000-0005-0000-0000-000017320000}"/>
    <cellStyle name="_산출근거(목포)_죽림1교-상부_구조물주요자재(3공구)_철거공수량" xfId="20725" xr:uid="{00000000-0005-0000-0000-000018320000}"/>
    <cellStyle name="_산출근거(목포)_죽림1교-상부_구조물주요자재(3공구)_철거공수량(1122)" xfId="20726" xr:uid="{00000000-0005-0000-0000-000019320000}"/>
    <cellStyle name="_산출근거(목포)_죽림1교-상부_구조물주요자재(3공구)_철거공수량(1122)_기존구조물깨기" xfId="20727" xr:uid="{00000000-0005-0000-0000-00001A320000}"/>
    <cellStyle name="_산출근거(목포)_죽림1교-상부_구조물주요자재(3공구)_철거공수량(1122)_깨기" xfId="20728" xr:uid="{00000000-0005-0000-0000-00001B320000}"/>
    <cellStyle name="_산출근거(목포)_죽림1교-상부_구조물주요자재(3공구)_철거공수량(1122)_깨기-1" xfId="20729" xr:uid="{00000000-0005-0000-0000-00001C320000}"/>
    <cellStyle name="_산출근거(목포)_죽림1교-상부_구조물주요자재(3공구)_철거공수량(1122)_깨기집계표" xfId="20730" xr:uid="{00000000-0005-0000-0000-00001D320000}"/>
    <cellStyle name="_산출근거(목포)_죽림1교-상부_구조물주요자재(3공구)_철거공수량_기존구조물깨기" xfId="20731" xr:uid="{00000000-0005-0000-0000-00001E320000}"/>
    <cellStyle name="_산출근거(목포)_죽림1교-상부_구조물주요자재(3공구)_철거공수량_깨기" xfId="20732" xr:uid="{00000000-0005-0000-0000-00001F320000}"/>
    <cellStyle name="_산출근거(목포)_죽림1교-상부_구조물주요자재(3공구)_철거공수량_깨기-1" xfId="20733" xr:uid="{00000000-0005-0000-0000-000020320000}"/>
    <cellStyle name="_산출근거(목포)_죽림1교-상부_구조물주요자재(3공구)_철거공수량_깨기집계표" xfId="20734" xr:uid="{00000000-0005-0000-0000-000021320000}"/>
    <cellStyle name="_산출근거(목포)_죽림1교-상부_기존구조물깨기" xfId="20735" xr:uid="{00000000-0005-0000-0000-000022320000}"/>
    <cellStyle name="_산출근거(목포)_죽림1교-상부_깨기" xfId="20736" xr:uid="{00000000-0005-0000-0000-000023320000}"/>
    <cellStyle name="_산출근거(목포)_죽림1교-상부_깨기-1" xfId="20737" xr:uid="{00000000-0005-0000-0000-000024320000}"/>
    <cellStyle name="_산출근거(목포)_죽림1교-상부_깨기집계표" xfId="20738" xr:uid="{00000000-0005-0000-0000-000025320000}"/>
    <cellStyle name="_산출근거(목포)_죽림1교-상부_주요자재집계표" xfId="20739" xr:uid="{00000000-0005-0000-0000-000026320000}"/>
    <cellStyle name="_산출근거(목포)_죽림1교-상부_주요자재집계표_01-소탄교-총괄수량집계표1" xfId="20740" xr:uid="{00000000-0005-0000-0000-000027320000}"/>
    <cellStyle name="_산출근거(목포)_죽림1교-상부_주요자재집계표_01-소탄교-총괄수량집계표1_총괄수량집계표" xfId="20741" xr:uid="{00000000-0005-0000-0000-000028320000}"/>
    <cellStyle name="_산출근거(목포)_죽림1교-상부_철거공및포장공(현동교)" xfId="20742" xr:uid="{00000000-0005-0000-0000-000029320000}"/>
    <cellStyle name="_산출근거(목포)_죽림1교-상부_철거공및포장공(현동교)_기존구조물깨기" xfId="20743" xr:uid="{00000000-0005-0000-0000-00002A320000}"/>
    <cellStyle name="_산출근거(목포)_죽림1교-상부_철거공및포장공(현동교)_깨기" xfId="20744" xr:uid="{00000000-0005-0000-0000-00002B320000}"/>
    <cellStyle name="_산출근거(목포)_죽림1교-상부_철거공및포장공(현동교)_깨기-1" xfId="20745" xr:uid="{00000000-0005-0000-0000-00002C320000}"/>
    <cellStyle name="_산출근거(목포)_죽림1교-상부_철거공및포장공(현동교)_깨기집계표" xfId="20746" xr:uid="{00000000-0005-0000-0000-00002D320000}"/>
    <cellStyle name="_산출근거(목포)_죽림1교-상부_철거공수량" xfId="20747" xr:uid="{00000000-0005-0000-0000-00002E320000}"/>
    <cellStyle name="_산출근거(목포)_죽림1교-상부_철거공수량(1122)" xfId="20748" xr:uid="{00000000-0005-0000-0000-00002F320000}"/>
    <cellStyle name="_산출근거(목포)_죽림1교-상부_철거공수량(1122)_기존구조물깨기" xfId="20749" xr:uid="{00000000-0005-0000-0000-000030320000}"/>
    <cellStyle name="_산출근거(목포)_죽림1교-상부_철거공수량(1122)_깨기" xfId="20750" xr:uid="{00000000-0005-0000-0000-000031320000}"/>
    <cellStyle name="_산출근거(목포)_죽림1교-상부_철거공수량(1122)_깨기-1" xfId="20751" xr:uid="{00000000-0005-0000-0000-000032320000}"/>
    <cellStyle name="_산출근거(목포)_죽림1교-상부_철거공수량(1122)_깨기집계표" xfId="20752" xr:uid="{00000000-0005-0000-0000-000033320000}"/>
    <cellStyle name="_산출근거(목포)_죽림1교-상부_철거공수량_기존구조물깨기" xfId="20753" xr:uid="{00000000-0005-0000-0000-000034320000}"/>
    <cellStyle name="_산출근거(목포)_죽림1교-상부_철거공수량_깨기" xfId="20754" xr:uid="{00000000-0005-0000-0000-000035320000}"/>
    <cellStyle name="_산출근거(목포)_죽림1교-상부_철거공수량_깨기-1" xfId="20755" xr:uid="{00000000-0005-0000-0000-000036320000}"/>
    <cellStyle name="_산출근거(목포)_죽림1교-상부_철거공수량_깨기집계표" xfId="20756" xr:uid="{00000000-0005-0000-0000-000037320000}"/>
    <cellStyle name="_산출근거(목포)_죽림2교-상부" xfId="20757" xr:uid="{00000000-0005-0000-0000-000038320000}"/>
    <cellStyle name="_산출근거(목포)_죽림2교-상부_01-소탄교-총괄수량집계표1" xfId="20758" xr:uid="{00000000-0005-0000-0000-000039320000}"/>
    <cellStyle name="_산출근거(목포)_죽림2교-상부_01-소탄교-총괄수량집계표1_총괄수량집계표" xfId="20759" xr:uid="{00000000-0005-0000-0000-00003A320000}"/>
    <cellStyle name="_산출근거(목포)_죽림2교-상부_1.광하1교-주요자재집계표" xfId="20760" xr:uid="{00000000-0005-0000-0000-00003B320000}"/>
    <cellStyle name="_산출근거(목포)_죽림2교-상부_1.광하1교-주요자재집계표_01-소탄교-총괄수량집계표1" xfId="20761" xr:uid="{00000000-0005-0000-0000-00003C320000}"/>
    <cellStyle name="_산출근거(목포)_죽림2교-상부_1.광하1교-주요자재집계표_01-소탄교-총괄수량집계표1_총괄수량집계표" xfId="20762" xr:uid="{00000000-0005-0000-0000-00003D320000}"/>
    <cellStyle name="_산출근거(목포)_죽림2교-상부_4.광석교-상부수량집계" xfId="20763" xr:uid="{00000000-0005-0000-0000-00003E320000}"/>
    <cellStyle name="_산출근거(목포)_죽림2교-상부_4.광석교-상부수량집계_01-소탄교-총괄수량집계표1" xfId="20764" xr:uid="{00000000-0005-0000-0000-00003F320000}"/>
    <cellStyle name="_산출근거(목포)_죽림2교-상부_4.광석교-상부수량집계_01-소탄교-총괄수량집계표1_총괄수량집계표" xfId="20765" xr:uid="{00000000-0005-0000-0000-000040320000}"/>
    <cellStyle name="_산출근거(목포)_죽림2교-상부_x주요자재집계표" xfId="20766" xr:uid="{00000000-0005-0000-0000-000041320000}"/>
    <cellStyle name="_산출근거(목포)_죽림2교-상부_x주요자재집계표_01-소탄교-총괄수량집계표1" xfId="20767" xr:uid="{00000000-0005-0000-0000-000042320000}"/>
    <cellStyle name="_산출근거(목포)_죽림2교-상부_x주요자재집계표_01-소탄교-총괄수량집계표1_총괄수량집계표" xfId="20768" xr:uid="{00000000-0005-0000-0000-000043320000}"/>
    <cellStyle name="_산출근거(목포)_죽림2교-상부_구조물주요자재(3공구)" xfId="20769" xr:uid="{00000000-0005-0000-0000-000044320000}"/>
    <cellStyle name="_산출근거(목포)_죽림2교-상부_구조물주요자재(3공구)_01-소탄교-총괄수량집계표1" xfId="20770" xr:uid="{00000000-0005-0000-0000-000045320000}"/>
    <cellStyle name="_산출근거(목포)_죽림2교-상부_구조물주요자재(3공구)_01-소탄교-총괄수량집계표1_총괄수량집계표" xfId="20771" xr:uid="{00000000-0005-0000-0000-000046320000}"/>
    <cellStyle name="_산출근거(목포)_죽림2교-상부_구조물주요자재(3공구)_1.광하1교-주요자재집계표" xfId="20772" xr:uid="{00000000-0005-0000-0000-000047320000}"/>
    <cellStyle name="_산출근거(목포)_죽림2교-상부_구조물주요자재(3공구)_1.광하1교-주요자재집계표_01-소탄교-총괄수량집계표1" xfId="20773" xr:uid="{00000000-0005-0000-0000-000048320000}"/>
    <cellStyle name="_산출근거(목포)_죽림2교-상부_구조물주요자재(3공구)_1.광하1교-주요자재집계표_01-소탄교-총괄수량집계표1_총괄수량집계표" xfId="20774" xr:uid="{00000000-0005-0000-0000-000049320000}"/>
    <cellStyle name="_산출근거(목포)_죽림2교-상부_구조물주요자재(3공구)_4.광석교-상부수량집계" xfId="20775" xr:uid="{00000000-0005-0000-0000-00004A320000}"/>
    <cellStyle name="_산출근거(목포)_죽림2교-상부_구조물주요자재(3공구)_4.광석교-상부수량집계_01-소탄교-총괄수량집계표1" xfId="20776" xr:uid="{00000000-0005-0000-0000-00004B320000}"/>
    <cellStyle name="_산출근거(목포)_죽림2교-상부_구조물주요자재(3공구)_4.광석교-상부수량집계_01-소탄교-총괄수량집계표1_총괄수량집계표" xfId="20777" xr:uid="{00000000-0005-0000-0000-00004C320000}"/>
    <cellStyle name="_산출근거(목포)_죽림2교-상부_구조물주요자재(3공구)_x주요자재집계표" xfId="20778" xr:uid="{00000000-0005-0000-0000-00004D320000}"/>
    <cellStyle name="_산출근거(목포)_죽림2교-상부_구조물주요자재(3공구)_x주요자재집계표_01-소탄교-총괄수량집계표1" xfId="20779" xr:uid="{00000000-0005-0000-0000-00004E320000}"/>
    <cellStyle name="_산출근거(목포)_죽림2교-상부_구조물주요자재(3공구)_x주요자재집계표_01-소탄교-총괄수량집계표1_총괄수량집계표" xfId="20780" xr:uid="{00000000-0005-0000-0000-00004F320000}"/>
    <cellStyle name="_산출근거(목포)_죽림2교-상부_구조물주요자재(3공구)_기존구조물깨기" xfId="20781" xr:uid="{00000000-0005-0000-0000-000050320000}"/>
    <cellStyle name="_산출근거(목포)_죽림2교-상부_구조물주요자재(3공구)_깨기" xfId="20782" xr:uid="{00000000-0005-0000-0000-000051320000}"/>
    <cellStyle name="_산출근거(목포)_죽림2교-상부_구조물주요자재(3공구)_깨기-1" xfId="20783" xr:uid="{00000000-0005-0000-0000-000052320000}"/>
    <cellStyle name="_산출근거(목포)_죽림2교-상부_구조물주요자재(3공구)_깨기집계표" xfId="20784" xr:uid="{00000000-0005-0000-0000-000053320000}"/>
    <cellStyle name="_산출근거(목포)_죽림2교-상부_구조물주요자재(3공구)_주요자재집계표" xfId="20785" xr:uid="{00000000-0005-0000-0000-000054320000}"/>
    <cellStyle name="_산출근거(목포)_죽림2교-상부_구조물주요자재(3공구)_주요자재집계표_01-소탄교-총괄수량집계표1" xfId="20786" xr:uid="{00000000-0005-0000-0000-000055320000}"/>
    <cellStyle name="_산출근거(목포)_죽림2교-상부_구조물주요자재(3공구)_주요자재집계표_01-소탄교-총괄수량집계표1_총괄수량집계표" xfId="20787" xr:uid="{00000000-0005-0000-0000-000056320000}"/>
    <cellStyle name="_산출근거(목포)_죽림2교-상부_구조물주요자재(3공구)_철거공및포장공(현동교)" xfId="20788" xr:uid="{00000000-0005-0000-0000-000057320000}"/>
    <cellStyle name="_산출근거(목포)_죽림2교-상부_구조물주요자재(3공구)_철거공및포장공(현동교)_기존구조물깨기" xfId="20789" xr:uid="{00000000-0005-0000-0000-000058320000}"/>
    <cellStyle name="_산출근거(목포)_죽림2교-상부_구조물주요자재(3공구)_철거공및포장공(현동교)_깨기" xfId="20790" xr:uid="{00000000-0005-0000-0000-000059320000}"/>
    <cellStyle name="_산출근거(목포)_죽림2교-상부_구조물주요자재(3공구)_철거공및포장공(현동교)_깨기-1" xfId="20791" xr:uid="{00000000-0005-0000-0000-00005A320000}"/>
    <cellStyle name="_산출근거(목포)_죽림2교-상부_구조물주요자재(3공구)_철거공및포장공(현동교)_깨기집계표" xfId="20792" xr:uid="{00000000-0005-0000-0000-00005B320000}"/>
    <cellStyle name="_산출근거(목포)_죽림2교-상부_구조물주요자재(3공구)_철거공수량" xfId="20793" xr:uid="{00000000-0005-0000-0000-00005C320000}"/>
    <cellStyle name="_산출근거(목포)_죽림2교-상부_구조물주요자재(3공구)_철거공수량(1122)" xfId="20794" xr:uid="{00000000-0005-0000-0000-00005D320000}"/>
    <cellStyle name="_산출근거(목포)_죽림2교-상부_구조물주요자재(3공구)_철거공수량(1122)_기존구조물깨기" xfId="20795" xr:uid="{00000000-0005-0000-0000-00005E320000}"/>
    <cellStyle name="_산출근거(목포)_죽림2교-상부_구조물주요자재(3공구)_철거공수량(1122)_깨기" xfId="20796" xr:uid="{00000000-0005-0000-0000-00005F320000}"/>
    <cellStyle name="_산출근거(목포)_죽림2교-상부_구조물주요자재(3공구)_철거공수량(1122)_깨기-1" xfId="20797" xr:uid="{00000000-0005-0000-0000-000060320000}"/>
    <cellStyle name="_산출근거(목포)_죽림2교-상부_구조물주요자재(3공구)_철거공수량(1122)_깨기집계표" xfId="20798" xr:uid="{00000000-0005-0000-0000-000061320000}"/>
    <cellStyle name="_산출근거(목포)_죽림2교-상부_구조물주요자재(3공구)_철거공수량_기존구조물깨기" xfId="20799" xr:uid="{00000000-0005-0000-0000-000062320000}"/>
    <cellStyle name="_산출근거(목포)_죽림2교-상부_구조물주요자재(3공구)_철거공수량_깨기" xfId="20800" xr:uid="{00000000-0005-0000-0000-000063320000}"/>
    <cellStyle name="_산출근거(목포)_죽림2교-상부_구조물주요자재(3공구)_철거공수량_깨기-1" xfId="20801" xr:uid="{00000000-0005-0000-0000-000064320000}"/>
    <cellStyle name="_산출근거(목포)_죽림2교-상부_구조물주요자재(3공구)_철거공수량_깨기집계표" xfId="20802" xr:uid="{00000000-0005-0000-0000-000065320000}"/>
    <cellStyle name="_산출근거(목포)_죽림2교-상부_기존구조물깨기" xfId="20803" xr:uid="{00000000-0005-0000-0000-000066320000}"/>
    <cellStyle name="_산출근거(목포)_죽림2교-상부_깨기" xfId="20804" xr:uid="{00000000-0005-0000-0000-000067320000}"/>
    <cellStyle name="_산출근거(목포)_죽림2교-상부_깨기-1" xfId="20805" xr:uid="{00000000-0005-0000-0000-000068320000}"/>
    <cellStyle name="_산출근거(목포)_죽림2교-상부_깨기집계표" xfId="20806" xr:uid="{00000000-0005-0000-0000-000069320000}"/>
    <cellStyle name="_산출근거(목포)_죽림2교-상부_주요자재집계표" xfId="20807" xr:uid="{00000000-0005-0000-0000-00006A320000}"/>
    <cellStyle name="_산출근거(목포)_죽림2교-상부_주요자재집계표_01-소탄교-총괄수량집계표1" xfId="20808" xr:uid="{00000000-0005-0000-0000-00006B320000}"/>
    <cellStyle name="_산출근거(목포)_죽림2교-상부_주요자재집계표_01-소탄교-총괄수량집계표1_총괄수량집계표" xfId="20809" xr:uid="{00000000-0005-0000-0000-00006C320000}"/>
    <cellStyle name="_산출근거(목포)_죽림2교-상부_죽림1교-상부" xfId="20810" xr:uid="{00000000-0005-0000-0000-00006D320000}"/>
    <cellStyle name="_산출근거(목포)_죽림2교-상부_죽림1교-상부_01-소탄교-총괄수량집계표1" xfId="20811" xr:uid="{00000000-0005-0000-0000-00006E320000}"/>
    <cellStyle name="_산출근거(목포)_죽림2교-상부_죽림1교-상부_01-소탄교-총괄수량집계표1_총괄수량집계표" xfId="20812" xr:uid="{00000000-0005-0000-0000-00006F320000}"/>
    <cellStyle name="_산출근거(목포)_죽림2교-상부_죽림1교-상부_1.광하1교-주요자재집계표" xfId="20813" xr:uid="{00000000-0005-0000-0000-000070320000}"/>
    <cellStyle name="_산출근거(목포)_죽림2교-상부_죽림1교-상부_1.광하1교-주요자재집계표_01-소탄교-총괄수량집계표1" xfId="20814" xr:uid="{00000000-0005-0000-0000-000071320000}"/>
    <cellStyle name="_산출근거(목포)_죽림2교-상부_죽림1교-상부_1.광하1교-주요자재집계표_01-소탄교-총괄수량집계표1_총괄수량집계표" xfId="20815" xr:uid="{00000000-0005-0000-0000-000072320000}"/>
    <cellStyle name="_산출근거(목포)_죽림2교-상부_죽림1교-상부_4.광석교-상부수량집계" xfId="20816" xr:uid="{00000000-0005-0000-0000-000073320000}"/>
    <cellStyle name="_산출근거(목포)_죽림2교-상부_죽림1교-상부_4.광석교-상부수량집계_01-소탄교-총괄수량집계표1" xfId="20817" xr:uid="{00000000-0005-0000-0000-000074320000}"/>
    <cellStyle name="_산출근거(목포)_죽림2교-상부_죽림1교-상부_4.광석교-상부수량집계_01-소탄교-총괄수량집계표1_총괄수량집계표" xfId="20818" xr:uid="{00000000-0005-0000-0000-000075320000}"/>
    <cellStyle name="_산출근거(목포)_죽림2교-상부_죽림1교-상부_x주요자재집계표" xfId="20819" xr:uid="{00000000-0005-0000-0000-000076320000}"/>
    <cellStyle name="_산출근거(목포)_죽림2교-상부_죽림1교-상부_x주요자재집계표_01-소탄교-총괄수량집계표1" xfId="20820" xr:uid="{00000000-0005-0000-0000-000077320000}"/>
    <cellStyle name="_산출근거(목포)_죽림2교-상부_죽림1교-상부_x주요자재집계표_01-소탄교-총괄수량집계표1_총괄수량집계표" xfId="20821" xr:uid="{00000000-0005-0000-0000-000078320000}"/>
    <cellStyle name="_산출근거(목포)_죽림2교-상부_죽림1교-상부_구조물주요자재(3공구)" xfId="20822" xr:uid="{00000000-0005-0000-0000-000079320000}"/>
    <cellStyle name="_산출근거(목포)_죽림2교-상부_죽림1교-상부_구조물주요자재(3공구)_01-소탄교-총괄수량집계표1" xfId="20823" xr:uid="{00000000-0005-0000-0000-00007A320000}"/>
    <cellStyle name="_산출근거(목포)_죽림2교-상부_죽림1교-상부_구조물주요자재(3공구)_01-소탄교-총괄수량집계표1_총괄수량집계표" xfId="20824" xr:uid="{00000000-0005-0000-0000-00007B320000}"/>
    <cellStyle name="_산출근거(목포)_죽림2교-상부_죽림1교-상부_구조물주요자재(3공구)_1.광하1교-주요자재집계표" xfId="20825" xr:uid="{00000000-0005-0000-0000-00007C320000}"/>
    <cellStyle name="_산출근거(목포)_죽림2교-상부_죽림1교-상부_구조물주요자재(3공구)_1.광하1교-주요자재집계표_01-소탄교-총괄수량집계표1" xfId="20826" xr:uid="{00000000-0005-0000-0000-00007D320000}"/>
    <cellStyle name="_산출근거(목포)_죽림2교-상부_죽림1교-상부_구조물주요자재(3공구)_1.광하1교-주요자재집계표_01-소탄교-총괄수량집계표1_총괄수량집계표" xfId="20827" xr:uid="{00000000-0005-0000-0000-00007E320000}"/>
    <cellStyle name="_산출근거(목포)_죽림2교-상부_죽림1교-상부_구조물주요자재(3공구)_4.광석교-상부수량집계" xfId="20828" xr:uid="{00000000-0005-0000-0000-00007F320000}"/>
    <cellStyle name="_산출근거(목포)_죽림2교-상부_죽림1교-상부_구조물주요자재(3공구)_4.광석교-상부수량집계_01-소탄교-총괄수량집계표1" xfId="20829" xr:uid="{00000000-0005-0000-0000-000080320000}"/>
    <cellStyle name="_산출근거(목포)_죽림2교-상부_죽림1교-상부_구조물주요자재(3공구)_4.광석교-상부수량집계_01-소탄교-총괄수량집계표1_총괄수량집계표" xfId="20830" xr:uid="{00000000-0005-0000-0000-000081320000}"/>
    <cellStyle name="_산출근거(목포)_죽림2교-상부_죽림1교-상부_구조물주요자재(3공구)_x주요자재집계표" xfId="20831" xr:uid="{00000000-0005-0000-0000-000082320000}"/>
    <cellStyle name="_산출근거(목포)_죽림2교-상부_죽림1교-상부_구조물주요자재(3공구)_x주요자재집계표_01-소탄교-총괄수량집계표1" xfId="20832" xr:uid="{00000000-0005-0000-0000-000083320000}"/>
    <cellStyle name="_산출근거(목포)_죽림2교-상부_죽림1교-상부_구조물주요자재(3공구)_x주요자재집계표_01-소탄교-총괄수량집계표1_총괄수량집계표" xfId="20833" xr:uid="{00000000-0005-0000-0000-000084320000}"/>
    <cellStyle name="_산출근거(목포)_죽림2교-상부_죽림1교-상부_구조물주요자재(3공구)_기존구조물깨기" xfId="20834" xr:uid="{00000000-0005-0000-0000-000085320000}"/>
    <cellStyle name="_산출근거(목포)_죽림2교-상부_죽림1교-상부_구조물주요자재(3공구)_깨기" xfId="20835" xr:uid="{00000000-0005-0000-0000-000086320000}"/>
    <cellStyle name="_산출근거(목포)_죽림2교-상부_죽림1교-상부_구조물주요자재(3공구)_깨기-1" xfId="20836" xr:uid="{00000000-0005-0000-0000-000087320000}"/>
    <cellStyle name="_산출근거(목포)_죽림2교-상부_죽림1교-상부_구조물주요자재(3공구)_깨기집계표" xfId="20837" xr:uid="{00000000-0005-0000-0000-000088320000}"/>
    <cellStyle name="_산출근거(목포)_죽림2교-상부_죽림1교-상부_구조물주요자재(3공구)_주요자재집계표" xfId="20838" xr:uid="{00000000-0005-0000-0000-000089320000}"/>
    <cellStyle name="_산출근거(목포)_죽림2교-상부_죽림1교-상부_구조물주요자재(3공구)_주요자재집계표_01-소탄교-총괄수량집계표1" xfId="20839" xr:uid="{00000000-0005-0000-0000-00008A320000}"/>
    <cellStyle name="_산출근거(목포)_죽림2교-상부_죽림1교-상부_구조물주요자재(3공구)_주요자재집계표_01-소탄교-총괄수량집계표1_총괄수량집계표" xfId="20840" xr:uid="{00000000-0005-0000-0000-00008B320000}"/>
    <cellStyle name="_산출근거(목포)_죽림2교-상부_죽림1교-상부_구조물주요자재(3공구)_철거공및포장공(현동교)" xfId="20841" xr:uid="{00000000-0005-0000-0000-00008C320000}"/>
    <cellStyle name="_산출근거(목포)_죽림2교-상부_죽림1교-상부_구조물주요자재(3공구)_철거공및포장공(현동교)_기존구조물깨기" xfId="20842" xr:uid="{00000000-0005-0000-0000-00008D320000}"/>
    <cellStyle name="_산출근거(목포)_죽림2교-상부_죽림1교-상부_구조물주요자재(3공구)_철거공및포장공(현동교)_깨기" xfId="20843" xr:uid="{00000000-0005-0000-0000-00008E320000}"/>
    <cellStyle name="_산출근거(목포)_죽림2교-상부_죽림1교-상부_구조물주요자재(3공구)_철거공및포장공(현동교)_깨기-1" xfId="20844" xr:uid="{00000000-0005-0000-0000-00008F320000}"/>
    <cellStyle name="_산출근거(목포)_죽림2교-상부_죽림1교-상부_구조물주요자재(3공구)_철거공및포장공(현동교)_깨기집계표" xfId="20845" xr:uid="{00000000-0005-0000-0000-000090320000}"/>
    <cellStyle name="_산출근거(목포)_죽림2교-상부_죽림1교-상부_구조물주요자재(3공구)_철거공수량" xfId="20846" xr:uid="{00000000-0005-0000-0000-000091320000}"/>
    <cellStyle name="_산출근거(목포)_죽림2교-상부_죽림1교-상부_구조물주요자재(3공구)_철거공수량(1122)" xfId="20847" xr:uid="{00000000-0005-0000-0000-000092320000}"/>
    <cellStyle name="_산출근거(목포)_죽림2교-상부_죽림1교-상부_구조물주요자재(3공구)_철거공수량(1122)_기존구조물깨기" xfId="20848" xr:uid="{00000000-0005-0000-0000-000093320000}"/>
    <cellStyle name="_산출근거(목포)_죽림2교-상부_죽림1교-상부_구조물주요자재(3공구)_철거공수량(1122)_깨기" xfId="20849" xr:uid="{00000000-0005-0000-0000-000094320000}"/>
    <cellStyle name="_산출근거(목포)_죽림2교-상부_죽림1교-상부_구조물주요자재(3공구)_철거공수량(1122)_깨기-1" xfId="20850" xr:uid="{00000000-0005-0000-0000-000095320000}"/>
    <cellStyle name="_산출근거(목포)_죽림2교-상부_죽림1교-상부_구조물주요자재(3공구)_철거공수량(1122)_깨기집계표" xfId="20851" xr:uid="{00000000-0005-0000-0000-000096320000}"/>
    <cellStyle name="_산출근거(목포)_죽림2교-상부_죽림1교-상부_구조물주요자재(3공구)_철거공수량_기존구조물깨기" xfId="20852" xr:uid="{00000000-0005-0000-0000-000097320000}"/>
    <cellStyle name="_산출근거(목포)_죽림2교-상부_죽림1교-상부_구조물주요자재(3공구)_철거공수량_깨기" xfId="20853" xr:uid="{00000000-0005-0000-0000-000098320000}"/>
    <cellStyle name="_산출근거(목포)_죽림2교-상부_죽림1교-상부_구조물주요자재(3공구)_철거공수량_깨기-1" xfId="20854" xr:uid="{00000000-0005-0000-0000-000099320000}"/>
    <cellStyle name="_산출근거(목포)_죽림2교-상부_죽림1교-상부_구조물주요자재(3공구)_철거공수량_깨기집계표" xfId="20855" xr:uid="{00000000-0005-0000-0000-00009A320000}"/>
    <cellStyle name="_산출근거(목포)_죽림2교-상부_죽림1교-상부_기존구조물깨기" xfId="20856" xr:uid="{00000000-0005-0000-0000-00009B320000}"/>
    <cellStyle name="_산출근거(목포)_죽림2교-상부_죽림1교-상부_깨기" xfId="20857" xr:uid="{00000000-0005-0000-0000-00009C320000}"/>
    <cellStyle name="_산출근거(목포)_죽림2교-상부_죽림1교-상부_깨기-1" xfId="20858" xr:uid="{00000000-0005-0000-0000-00009D320000}"/>
    <cellStyle name="_산출근거(목포)_죽림2교-상부_죽림1교-상부_깨기집계표" xfId="20859" xr:uid="{00000000-0005-0000-0000-00009E320000}"/>
    <cellStyle name="_산출근거(목포)_죽림2교-상부_죽림1교-상부_주요자재집계표" xfId="20860" xr:uid="{00000000-0005-0000-0000-00009F320000}"/>
    <cellStyle name="_산출근거(목포)_죽림2교-상부_죽림1교-상부_주요자재집계표_01-소탄교-총괄수량집계표1" xfId="20861" xr:uid="{00000000-0005-0000-0000-0000A0320000}"/>
    <cellStyle name="_산출근거(목포)_죽림2교-상부_죽림1교-상부_주요자재집계표_01-소탄교-총괄수량집계표1_총괄수량집계표" xfId="20862" xr:uid="{00000000-0005-0000-0000-0000A1320000}"/>
    <cellStyle name="_산출근거(목포)_죽림2교-상부_죽림1교-상부_철거공및포장공(현동교)" xfId="20863" xr:uid="{00000000-0005-0000-0000-0000A2320000}"/>
    <cellStyle name="_산출근거(목포)_죽림2교-상부_죽림1교-상부_철거공및포장공(현동교)_기존구조물깨기" xfId="20864" xr:uid="{00000000-0005-0000-0000-0000A3320000}"/>
    <cellStyle name="_산출근거(목포)_죽림2교-상부_죽림1교-상부_철거공및포장공(현동교)_깨기" xfId="20865" xr:uid="{00000000-0005-0000-0000-0000A4320000}"/>
    <cellStyle name="_산출근거(목포)_죽림2교-상부_죽림1교-상부_철거공및포장공(현동교)_깨기-1" xfId="20866" xr:uid="{00000000-0005-0000-0000-0000A5320000}"/>
    <cellStyle name="_산출근거(목포)_죽림2교-상부_죽림1교-상부_철거공및포장공(현동교)_깨기집계표" xfId="20867" xr:uid="{00000000-0005-0000-0000-0000A6320000}"/>
    <cellStyle name="_산출근거(목포)_죽림2교-상부_죽림1교-상부_철거공수량" xfId="20868" xr:uid="{00000000-0005-0000-0000-0000A7320000}"/>
    <cellStyle name="_산출근거(목포)_죽림2교-상부_죽림1교-상부_철거공수량(1122)" xfId="20869" xr:uid="{00000000-0005-0000-0000-0000A8320000}"/>
    <cellStyle name="_산출근거(목포)_죽림2교-상부_죽림1교-상부_철거공수량(1122)_기존구조물깨기" xfId="20870" xr:uid="{00000000-0005-0000-0000-0000A9320000}"/>
    <cellStyle name="_산출근거(목포)_죽림2교-상부_죽림1교-상부_철거공수량(1122)_깨기" xfId="20871" xr:uid="{00000000-0005-0000-0000-0000AA320000}"/>
    <cellStyle name="_산출근거(목포)_죽림2교-상부_죽림1교-상부_철거공수량(1122)_깨기-1" xfId="20872" xr:uid="{00000000-0005-0000-0000-0000AB320000}"/>
    <cellStyle name="_산출근거(목포)_죽림2교-상부_죽림1교-상부_철거공수량(1122)_깨기집계표" xfId="20873" xr:uid="{00000000-0005-0000-0000-0000AC320000}"/>
    <cellStyle name="_산출근거(목포)_죽림2교-상부_죽림1교-상부_철거공수량_기존구조물깨기" xfId="20874" xr:uid="{00000000-0005-0000-0000-0000AD320000}"/>
    <cellStyle name="_산출근거(목포)_죽림2교-상부_죽림1교-상부_철거공수량_깨기" xfId="20875" xr:uid="{00000000-0005-0000-0000-0000AE320000}"/>
    <cellStyle name="_산출근거(목포)_죽림2교-상부_죽림1교-상부_철거공수량_깨기-1" xfId="20876" xr:uid="{00000000-0005-0000-0000-0000AF320000}"/>
    <cellStyle name="_산출근거(목포)_죽림2교-상부_죽림1교-상부_철거공수량_깨기집계표" xfId="20877" xr:uid="{00000000-0005-0000-0000-0000B0320000}"/>
    <cellStyle name="_산출근거(목포)_죽림2교-상부_철거공및포장공(현동교)" xfId="20878" xr:uid="{00000000-0005-0000-0000-0000B1320000}"/>
    <cellStyle name="_산출근거(목포)_죽림2교-상부_철거공및포장공(현동교)_기존구조물깨기" xfId="20879" xr:uid="{00000000-0005-0000-0000-0000B2320000}"/>
    <cellStyle name="_산출근거(목포)_죽림2교-상부_철거공및포장공(현동교)_깨기" xfId="20880" xr:uid="{00000000-0005-0000-0000-0000B3320000}"/>
    <cellStyle name="_산출근거(목포)_죽림2교-상부_철거공및포장공(현동교)_깨기-1" xfId="20881" xr:uid="{00000000-0005-0000-0000-0000B4320000}"/>
    <cellStyle name="_산출근거(목포)_죽림2교-상부_철거공및포장공(현동교)_깨기집계표" xfId="20882" xr:uid="{00000000-0005-0000-0000-0000B5320000}"/>
    <cellStyle name="_산출근거(목포)_죽림2교-상부_철거공수량" xfId="20883" xr:uid="{00000000-0005-0000-0000-0000B6320000}"/>
    <cellStyle name="_산출근거(목포)_죽림2교-상부_철거공수량(1122)" xfId="20884" xr:uid="{00000000-0005-0000-0000-0000B7320000}"/>
    <cellStyle name="_산출근거(목포)_죽림2교-상부_철거공수량(1122)_기존구조물깨기" xfId="20885" xr:uid="{00000000-0005-0000-0000-0000B8320000}"/>
    <cellStyle name="_산출근거(목포)_죽림2교-상부_철거공수량(1122)_깨기" xfId="20886" xr:uid="{00000000-0005-0000-0000-0000B9320000}"/>
    <cellStyle name="_산출근거(목포)_죽림2교-상부_철거공수량(1122)_깨기-1" xfId="20887" xr:uid="{00000000-0005-0000-0000-0000BA320000}"/>
    <cellStyle name="_산출근거(목포)_죽림2교-상부_철거공수량(1122)_깨기집계표" xfId="20888" xr:uid="{00000000-0005-0000-0000-0000BB320000}"/>
    <cellStyle name="_산출근거(목포)_죽림2교-상부_철거공수량_기존구조물깨기" xfId="20889" xr:uid="{00000000-0005-0000-0000-0000BC320000}"/>
    <cellStyle name="_산출근거(목포)_죽림2교-상부_철거공수량_깨기" xfId="20890" xr:uid="{00000000-0005-0000-0000-0000BD320000}"/>
    <cellStyle name="_산출근거(목포)_죽림2교-상부_철거공수량_깨기-1" xfId="20891" xr:uid="{00000000-0005-0000-0000-0000BE320000}"/>
    <cellStyle name="_산출근거(목포)_죽림2교-상부_철거공수량_깨기집계표" xfId="20892" xr:uid="{00000000-0005-0000-0000-0000BF320000}"/>
    <cellStyle name="_산출근거(목포)_죽림2교-상부-1" xfId="20893" xr:uid="{00000000-0005-0000-0000-0000C0320000}"/>
    <cellStyle name="_산출근거(목포)_죽림2교-상부-1_01-소탄교-총괄수량집계표1" xfId="20894" xr:uid="{00000000-0005-0000-0000-0000C1320000}"/>
    <cellStyle name="_산출근거(목포)_죽림2교-상부-1_01-소탄교-총괄수량집계표1_총괄수량집계표" xfId="20895" xr:uid="{00000000-0005-0000-0000-0000C2320000}"/>
    <cellStyle name="_산출근거(목포)_죽림2교-상부-1_1.광하1교-주요자재집계표" xfId="20896" xr:uid="{00000000-0005-0000-0000-0000C3320000}"/>
    <cellStyle name="_산출근거(목포)_죽림2교-상부-1_1.광하1교-주요자재집계표_01-소탄교-총괄수량집계표1" xfId="20897" xr:uid="{00000000-0005-0000-0000-0000C4320000}"/>
    <cellStyle name="_산출근거(목포)_죽림2교-상부-1_1.광하1교-주요자재집계표_01-소탄교-총괄수량집계표1_총괄수량집계표" xfId="20898" xr:uid="{00000000-0005-0000-0000-0000C5320000}"/>
    <cellStyle name="_산출근거(목포)_죽림2교-상부-1_4.광석교-상부수량집계" xfId="20899" xr:uid="{00000000-0005-0000-0000-0000C6320000}"/>
    <cellStyle name="_산출근거(목포)_죽림2교-상부-1_4.광석교-상부수량집계_01-소탄교-총괄수량집계표1" xfId="20900" xr:uid="{00000000-0005-0000-0000-0000C7320000}"/>
    <cellStyle name="_산출근거(목포)_죽림2교-상부-1_4.광석교-상부수량집계_01-소탄교-총괄수량집계표1_총괄수량집계표" xfId="20901" xr:uid="{00000000-0005-0000-0000-0000C8320000}"/>
    <cellStyle name="_산출근거(목포)_죽림2교-상부-1_x주요자재집계표" xfId="20902" xr:uid="{00000000-0005-0000-0000-0000C9320000}"/>
    <cellStyle name="_산출근거(목포)_죽림2교-상부-1_x주요자재집계표_01-소탄교-총괄수량집계표1" xfId="20903" xr:uid="{00000000-0005-0000-0000-0000CA320000}"/>
    <cellStyle name="_산출근거(목포)_죽림2교-상부-1_x주요자재집계표_01-소탄교-총괄수량집계표1_총괄수량집계표" xfId="20904" xr:uid="{00000000-0005-0000-0000-0000CB320000}"/>
    <cellStyle name="_산출근거(목포)_죽림2교-상부-1_구조물주요자재(3공구)" xfId="20905" xr:uid="{00000000-0005-0000-0000-0000CC320000}"/>
    <cellStyle name="_산출근거(목포)_죽림2교-상부-1_구조물주요자재(3공구)_01-소탄교-총괄수량집계표1" xfId="20906" xr:uid="{00000000-0005-0000-0000-0000CD320000}"/>
    <cellStyle name="_산출근거(목포)_죽림2교-상부-1_구조물주요자재(3공구)_01-소탄교-총괄수량집계표1_총괄수량집계표" xfId="20907" xr:uid="{00000000-0005-0000-0000-0000CE320000}"/>
    <cellStyle name="_산출근거(목포)_죽림2교-상부-1_구조물주요자재(3공구)_1.광하1교-주요자재집계표" xfId="20908" xr:uid="{00000000-0005-0000-0000-0000CF320000}"/>
    <cellStyle name="_산출근거(목포)_죽림2교-상부-1_구조물주요자재(3공구)_1.광하1교-주요자재집계표_01-소탄교-총괄수량집계표1" xfId="20909" xr:uid="{00000000-0005-0000-0000-0000D0320000}"/>
    <cellStyle name="_산출근거(목포)_죽림2교-상부-1_구조물주요자재(3공구)_1.광하1교-주요자재집계표_01-소탄교-총괄수량집계표1_총괄수량집계표" xfId="20910" xr:uid="{00000000-0005-0000-0000-0000D1320000}"/>
    <cellStyle name="_산출근거(목포)_죽림2교-상부-1_구조물주요자재(3공구)_4.광석교-상부수량집계" xfId="20911" xr:uid="{00000000-0005-0000-0000-0000D2320000}"/>
    <cellStyle name="_산출근거(목포)_죽림2교-상부-1_구조물주요자재(3공구)_4.광석교-상부수량집계_01-소탄교-총괄수량집계표1" xfId="20912" xr:uid="{00000000-0005-0000-0000-0000D3320000}"/>
    <cellStyle name="_산출근거(목포)_죽림2교-상부-1_구조물주요자재(3공구)_4.광석교-상부수량집계_01-소탄교-총괄수량집계표1_총괄수량집계표" xfId="20913" xr:uid="{00000000-0005-0000-0000-0000D4320000}"/>
    <cellStyle name="_산출근거(목포)_죽림2교-상부-1_구조물주요자재(3공구)_x주요자재집계표" xfId="20914" xr:uid="{00000000-0005-0000-0000-0000D5320000}"/>
    <cellStyle name="_산출근거(목포)_죽림2교-상부-1_구조물주요자재(3공구)_x주요자재집계표_01-소탄교-총괄수량집계표1" xfId="20915" xr:uid="{00000000-0005-0000-0000-0000D6320000}"/>
    <cellStyle name="_산출근거(목포)_죽림2교-상부-1_구조물주요자재(3공구)_x주요자재집계표_01-소탄교-총괄수량집계표1_총괄수량집계표" xfId="20916" xr:uid="{00000000-0005-0000-0000-0000D7320000}"/>
    <cellStyle name="_산출근거(목포)_죽림2교-상부-1_구조물주요자재(3공구)_기존구조물깨기" xfId="20917" xr:uid="{00000000-0005-0000-0000-0000D8320000}"/>
    <cellStyle name="_산출근거(목포)_죽림2교-상부-1_구조물주요자재(3공구)_깨기" xfId="20918" xr:uid="{00000000-0005-0000-0000-0000D9320000}"/>
    <cellStyle name="_산출근거(목포)_죽림2교-상부-1_구조물주요자재(3공구)_깨기-1" xfId="20919" xr:uid="{00000000-0005-0000-0000-0000DA320000}"/>
    <cellStyle name="_산출근거(목포)_죽림2교-상부-1_구조물주요자재(3공구)_깨기집계표" xfId="20920" xr:uid="{00000000-0005-0000-0000-0000DB320000}"/>
    <cellStyle name="_산출근거(목포)_죽림2교-상부-1_구조물주요자재(3공구)_주요자재집계표" xfId="20921" xr:uid="{00000000-0005-0000-0000-0000DC320000}"/>
    <cellStyle name="_산출근거(목포)_죽림2교-상부-1_구조물주요자재(3공구)_주요자재집계표_01-소탄교-총괄수량집계표1" xfId="20922" xr:uid="{00000000-0005-0000-0000-0000DD320000}"/>
    <cellStyle name="_산출근거(목포)_죽림2교-상부-1_구조물주요자재(3공구)_주요자재집계표_01-소탄교-총괄수량집계표1_총괄수량집계표" xfId="20923" xr:uid="{00000000-0005-0000-0000-0000DE320000}"/>
    <cellStyle name="_산출근거(목포)_죽림2교-상부-1_구조물주요자재(3공구)_철거공및포장공(현동교)" xfId="20924" xr:uid="{00000000-0005-0000-0000-0000DF320000}"/>
    <cellStyle name="_산출근거(목포)_죽림2교-상부-1_구조물주요자재(3공구)_철거공및포장공(현동교)_기존구조물깨기" xfId="20925" xr:uid="{00000000-0005-0000-0000-0000E0320000}"/>
    <cellStyle name="_산출근거(목포)_죽림2교-상부-1_구조물주요자재(3공구)_철거공및포장공(현동교)_깨기" xfId="20926" xr:uid="{00000000-0005-0000-0000-0000E1320000}"/>
    <cellStyle name="_산출근거(목포)_죽림2교-상부-1_구조물주요자재(3공구)_철거공및포장공(현동교)_깨기-1" xfId="20927" xr:uid="{00000000-0005-0000-0000-0000E2320000}"/>
    <cellStyle name="_산출근거(목포)_죽림2교-상부-1_구조물주요자재(3공구)_철거공및포장공(현동교)_깨기집계표" xfId="20928" xr:uid="{00000000-0005-0000-0000-0000E3320000}"/>
    <cellStyle name="_산출근거(목포)_죽림2교-상부-1_구조물주요자재(3공구)_철거공수량" xfId="20929" xr:uid="{00000000-0005-0000-0000-0000E4320000}"/>
    <cellStyle name="_산출근거(목포)_죽림2교-상부-1_구조물주요자재(3공구)_철거공수량(1122)" xfId="20930" xr:uid="{00000000-0005-0000-0000-0000E5320000}"/>
    <cellStyle name="_산출근거(목포)_죽림2교-상부-1_구조물주요자재(3공구)_철거공수량(1122)_기존구조물깨기" xfId="20931" xr:uid="{00000000-0005-0000-0000-0000E6320000}"/>
    <cellStyle name="_산출근거(목포)_죽림2교-상부-1_구조물주요자재(3공구)_철거공수량(1122)_깨기" xfId="20932" xr:uid="{00000000-0005-0000-0000-0000E7320000}"/>
    <cellStyle name="_산출근거(목포)_죽림2교-상부-1_구조물주요자재(3공구)_철거공수량(1122)_깨기-1" xfId="20933" xr:uid="{00000000-0005-0000-0000-0000E8320000}"/>
    <cellStyle name="_산출근거(목포)_죽림2교-상부-1_구조물주요자재(3공구)_철거공수량(1122)_깨기집계표" xfId="20934" xr:uid="{00000000-0005-0000-0000-0000E9320000}"/>
    <cellStyle name="_산출근거(목포)_죽림2교-상부-1_구조물주요자재(3공구)_철거공수량_기존구조물깨기" xfId="20935" xr:uid="{00000000-0005-0000-0000-0000EA320000}"/>
    <cellStyle name="_산출근거(목포)_죽림2교-상부-1_구조물주요자재(3공구)_철거공수량_깨기" xfId="20936" xr:uid="{00000000-0005-0000-0000-0000EB320000}"/>
    <cellStyle name="_산출근거(목포)_죽림2교-상부-1_구조물주요자재(3공구)_철거공수량_깨기-1" xfId="20937" xr:uid="{00000000-0005-0000-0000-0000EC320000}"/>
    <cellStyle name="_산출근거(목포)_죽림2교-상부-1_구조물주요자재(3공구)_철거공수량_깨기집계표" xfId="20938" xr:uid="{00000000-0005-0000-0000-0000ED320000}"/>
    <cellStyle name="_산출근거(목포)_죽림2교-상부-1_기존구조물깨기" xfId="20939" xr:uid="{00000000-0005-0000-0000-0000EE320000}"/>
    <cellStyle name="_산출근거(목포)_죽림2교-상부-1_깨기" xfId="20940" xr:uid="{00000000-0005-0000-0000-0000EF320000}"/>
    <cellStyle name="_산출근거(목포)_죽림2교-상부-1_깨기-1" xfId="20941" xr:uid="{00000000-0005-0000-0000-0000F0320000}"/>
    <cellStyle name="_산출근거(목포)_죽림2교-상부-1_깨기집계표" xfId="20942" xr:uid="{00000000-0005-0000-0000-0000F1320000}"/>
    <cellStyle name="_산출근거(목포)_죽림2교-상부-1_주요자재집계표" xfId="20943" xr:uid="{00000000-0005-0000-0000-0000F2320000}"/>
    <cellStyle name="_산출근거(목포)_죽림2교-상부-1_주요자재집계표_01-소탄교-총괄수량집계표1" xfId="20944" xr:uid="{00000000-0005-0000-0000-0000F3320000}"/>
    <cellStyle name="_산출근거(목포)_죽림2교-상부-1_주요자재집계표_01-소탄교-총괄수량집계표1_총괄수량집계표" xfId="20945" xr:uid="{00000000-0005-0000-0000-0000F4320000}"/>
    <cellStyle name="_산출근거(목포)_죽림2교-상부-1_죽림1교-상부" xfId="20946" xr:uid="{00000000-0005-0000-0000-0000F5320000}"/>
    <cellStyle name="_산출근거(목포)_죽림2교-상부-1_죽림1교-상부_01-소탄교-총괄수량집계표1" xfId="20947" xr:uid="{00000000-0005-0000-0000-0000F6320000}"/>
    <cellStyle name="_산출근거(목포)_죽림2교-상부-1_죽림1교-상부_01-소탄교-총괄수량집계표1_총괄수량집계표" xfId="20948" xr:uid="{00000000-0005-0000-0000-0000F7320000}"/>
    <cellStyle name="_산출근거(목포)_죽림2교-상부-1_죽림1교-상부_1.광하1교-주요자재집계표" xfId="20949" xr:uid="{00000000-0005-0000-0000-0000F8320000}"/>
    <cellStyle name="_산출근거(목포)_죽림2교-상부-1_죽림1교-상부_1.광하1교-주요자재집계표_01-소탄교-총괄수량집계표1" xfId="20950" xr:uid="{00000000-0005-0000-0000-0000F9320000}"/>
    <cellStyle name="_산출근거(목포)_죽림2교-상부-1_죽림1교-상부_1.광하1교-주요자재집계표_01-소탄교-총괄수량집계표1_총괄수량집계표" xfId="20951" xr:uid="{00000000-0005-0000-0000-0000FA320000}"/>
    <cellStyle name="_산출근거(목포)_죽림2교-상부-1_죽림1교-상부_4.광석교-상부수량집계" xfId="20952" xr:uid="{00000000-0005-0000-0000-0000FB320000}"/>
    <cellStyle name="_산출근거(목포)_죽림2교-상부-1_죽림1교-상부_4.광석교-상부수량집계_01-소탄교-총괄수량집계표1" xfId="20953" xr:uid="{00000000-0005-0000-0000-0000FC320000}"/>
    <cellStyle name="_산출근거(목포)_죽림2교-상부-1_죽림1교-상부_4.광석교-상부수량집계_01-소탄교-총괄수량집계표1_총괄수량집계표" xfId="20954" xr:uid="{00000000-0005-0000-0000-0000FD320000}"/>
    <cellStyle name="_산출근거(목포)_죽림2교-상부-1_죽림1교-상부_x주요자재집계표" xfId="20955" xr:uid="{00000000-0005-0000-0000-0000FE320000}"/>
    <cellStyle name="_산출근거(목포)_죽림2교-상부-1_죽림1교-상부_x주요자재집계표_01-소탄교-총괄수량집계표1" xfId="20956" xr:uid="{00000000-0005-0000-0000-0000FF320000}"/>
    <cellStyle name="_산출근거(목포)_죽림2교-상부-1_죽림1교-상부_x주요자재집계표_01-소탄교-총괄수량집계표1_총괄수량집계표" xfId="20957" xr:uid="{00000000-0005-0000-0000-000000330000}"/>
    <cellStyle name="_산출근거(목포)_죽림2교-상부-1_죽림1교-상부_구조물주요자재(3공구)" xfId="20958" xr:uid="{00000000-0005-0000-0000-000001330000}"/>
    <cellStyle name="_산출근거(목포)_죽림2교-상부-1_죽림1교-상부_구조물주요자재(3공구)_01-소탄교-총괄수량집계표1" xfId="20959" xr:uid="{00000000-0005-0000-0000-000002330000}"/>
    <cellStyle name="_산출근거(목포)_죽림2교-상부-1_죽림1교-상부_구조물주요자재(3공구)_01-소탄교-총괄수량집계표1_총괄수량집계표" xfId="20960" xr:uid="{00000000-0005-0000-0000-000003330000}"/>
    <cellStyle name="_산출근거(목포)_죽림2교-상부-1_죽림1교-상부_구조물주요자재(3공구)_1.광하1교-주요자재집계표" xfId="20961" xr:uid="{00000000-0005-0000-0000-000004330000}"/>
    <cellStyle name="_산출근거(목포)_죽림2교-상부-1_죽림1교-상부_구조물주요자재(3공구)_1.광하1교-주요자재집계표_01-소탄교-총괄수량집계표1" xfId="20962" xr:uid="{00000000-0005-0000-0000-000005330000}"/>
    <cellStyle name="_산출근거(목포)_죽림2교-상부-1_죽림1교-상부_구조물주요자재(3공구)_1.광하1교-주요자재집계표_01-소탄교-총괄수량집계표1_총괄수량집계표" xfId="20963" xr:uid="{00000000-0005-0000-0000-000006330000}"/>
    <cellStyle name="_산출근거(목포)_죽림2교-상부-1_죽림1교-상부_구조물주요자재(3공구)_4.광석교-상부수량집계" xfId="20964" xr:uid="{00000000-0005-0000-0000-000007330000}"/>
    <cellStyle name="_산출근거(목포)_죽림2교-상부-1_죽림1교-상부_구조물주요자재(3공구)_4.광석교-상부수량집계_01-소탄교-총괄수량집계표1" xfId="20965" xr:uid="{00000000-0005-0000-0000-000008330000}"/>
    <cellStyle name="_산출근거(목포)_죽림2교-상부-1_죽림1교-상부_구조물주요자재(3공구)_4.광석교-상부수량집계_01-소탄교-총괄수량집계표1_총괄수량집계표" xfId="20966" xr:uid="{00000000-0005-0000-0000-000009330000}"/>
    <cellStyle name="_산출근거(목포)_죽림2교-상부-1_죽림1교-상부_구조물주요자재(3공구)_x주요자재집계표" xfId="20967" xr:uid="{00000000-0005-0000-0000-00000A330000}"/>
    <cellStyle name="_산출근거(목포)_죽림2교-상부-1_죽림1교-상부_구조물주요자재(3공구)_x주요자재집계표_01-소탄교-총괄수량집계표1" xfId="20968" xr:uid="{00000000-0005-0000-0000-00000B330000}"/>
    <cellStyle name="_산출근거(목포)_죽림2교-상부-1_죽림1교-상부_구조물주요자재(3공구)_x주요자재집계표_01-소탄교-총괄수량집계표1_총괄수량집계표" xfId="20969" xr:uid="{00000000-0005-0000-0000-00000C330000}"/>
    <cellStyle name="_산출근거(목포)_죽림2교-상부-1_죽림1교-상부_구조물주요자재(3공구)_기존구조물깨기" xfId="20970" xr:uid="{00000000-0005-0000-0000-00000D330000}"/>
    <cellStyle name="_산출근거(목포)_죽림2교-상부-1_죽림1교-상부_구조물주요자재(3공구)_깨기" xfId="20971" xr:uid="{00000000-0005-0000-0000-00000E330000}"/>
    <cellStyle name="_산출근거(목포)_죽림2교-상부-1_죽림1교-상부_구조물주요자재(3공구)_깨기-1" xfId="20972" xr:uid="{00000000-0005-0000-0000-00000F330000}"/>
    <cellStyle name="_산출근거(목포)_죽림2교-상부-1_죽림1교-상부_구조물주요자재(3공구)_깨기집계표" xfId="20973" xr:uid="{00000000-0005-0000-0000-000010330000}"/>
    <cellStyle name="_산출근거(목포)_죽림2교-상부-1_죽림1교-상부_구조물주요자재(3공구)_주요자재집계표" xfId="20974" xr:uid="{00000000-0005-0000-0000-000011330000}"/>
    <cellStyle name="_산출근거(목포)_죽림2교-상부-1_죽림1교-상부_구조물주요자재(3공구)_주요자재집계표_01-소탄교-총괄수량집계표1" xfId="20975" xr:uid="{00000000-0005-0000-0000-000012330000}"/>
    <cellStyle name="_산출근거(목포)_죽림2교-상부-1_죽림1교-상부_구조물주요자재(3공구)_주요자재집계표_01-소탄교-총괄수량집계표1_총괄수량집계표" xfId="20976" xr:uid="{00000000-0005-0000-0000-000013330000}"/>
    <cellStyle name="_산출근거(목포)_죽림2교-상부-1_죽림1교-상부_구조물주요자재(3공구)_철거공및포장공(현동교)" xfId="20977" xr:uid="{00000000-0005-0000-0000-000014330000}"/>
    <cellStyle name="_산출근거(목포)_죽림2교-상부-1_죽림1교-상부_구조물주요자재(3공구)_철거공및포장공(현동교)_기존구조물깨기" xfId="20978" xr:uid="{00000000-0005-0000-0000-000015330000}"/>
    <cellStyle name="_산출근거(목포)_죽림2교-상부-1_죽림1교-상부_구조물주요자재(3공구)_철거공및포장공(현동교)_깨기" xfId="20979" xr:uid="{00000000-0005-0000-0000-000016330000}"/>
    <cellStyle name="_산출근거(목포)_죽림2교-상부-1_죽림1교-상부_구조물주요자재(3공구)_철거공및포장공(현동교)_깨기-1" xfId="20980" xr:uid="{00000000-0005-0000-0000-000017330000}"/>
    <cellStyle name="_산출근거(목포)_죽림2교-상부-1_죽림1교-상부_구조물주요자재(3공구)_철거공및포장공(현동교)_깨기집계표" xfId="20981" xr:uid="{00000000-0005-0000-0000-000018330000}"/>
    <cellStyle name="_산출근거(목포)_죽림2교-상부-1_죽림1교-상부_구조물주요자재(3공구)_철거공수량" xfId="20982" xr:uid="{00000000-0005-0000-0000-000019330000}"/>
    <cellStyle name="_산출근거(목포)_죽림2교-상부-1_죽림1교-상부_구조물주요자재(3공구)_철거공수량(1122)" xfId="20983" xr:uid="{00000000-0005-0000-0000-00001A330000}"/>
    <cellStyle name="_산출근거(목포)_죽림2교-상부-1_죽림1교-상부_구조물주요자재(3공구)_철거공수량(1122)_기존구조물깨기" xfId="20984" xr:uid="{00000000-0005-0000-0000-00001B330000}"/>
    <cellStyle name="_산출근거(목포)_죽림2교-상부-1_죽림1교-상부_구조물주요자재(3공구)_철거공수량(1122)_깨기" xfId="20985" xr:uid="{00000000-0005-0000-0000-00001C330000}"/>
    <cellStyle name="_산출근거(목포)_죽림2교-상부-1_죽림1교-상부_구조물주요자재(3공구)_철거공수량(1122)_깨기-1" xfId="20986" xr:uid="{00000000-0005-0000-0000-00001D330000}"/>
    <cellStyle name="_산출근거(목포)_죽림2교-상부-1_죽림1교-상부_구조물주요자재(3공구)_철거공수량(1122)_깨기집계표" xfId="20987" xr:uid="{00000000-0005-0000-0000-00001E330000}"/>
    <cellStyle name="_산출근거(목포)_죽림2교-상부-1_죽림1교-상부_구조물주요자재(3공구)_철거공수량_기존구조물깨기" xfId="20988" xr:uid="{00000000-0005-0000-0000-00001F330000}"/>
    <cellStyle name="_산출근거(목포)_죽림2교-상부-1_죽림1교-상부_구조물주요자재(3공구)_철거공수량_깨기" xfId="20989" xr:uid="{00000000-0005-0000-0000-000020330000}"/>
    <cellStyle name="_산출근거(목포)_죽림2교-상부-1_죽림1교-상부_구조물주요자재(3공구)_철거공수량_깨기-1" xfId="20990" xr:uid="{00000000-0005-0000-0000-000021330000}"/>
    <cellStyle name="_산출근거(목포)_죽림2교-상부-1_죽림1교-상부_구조물주요자재(3공구)_철거공수량_깨기집계표" xfId="20991" xr:uid="{00000000-0005-0000-0000-000022330000}"/>
    <cellStyle name="_산출근거(목포)_죽림2교-상부-1_죽림1교-상부_기존구조물깨기" xfId="20992" xr:uid="{00000000-0005-0000-0000-000023330000}"/>
    <cellStyle name="_산출근거(목포)_죽림2교-상부-1_죽림1교-상부_깨기" xfId="20993" xr:uid="{00000000-0005-0000-0000-000024330000}"/>
    <cellStyle name="_산출근거(목포)_죽림2교-상부-1_죽림1교-상부_깨기-1" xfId="20994" xr:uid="{00000000-0005-0000-0000-000025330000}"/>
    <cellStyle name="_산출근거(목포)_죽림2교-상부-1_죽림1교-상부_깨기집계표" xfId="20995" xr:uid="{00000000-0005-0000-0000-000026330000}"/>
    <cellStyle name="_산출근거(목포)_죽림2교-상부-1_죽림1교-상부_주요자재집계표" xfId="20996" xr:uid="{00000000-0005-0000-0000-000027330000}"/>
    <cellStyle name="_산출근거(목포)_죽림2교-상부-1_죽림1교-상부_주요자재집계표_01-소탄교-총괄수량집계표1" xfId="20997" xr:uid="{00000000-0005-0000-0000-000028330000}"/>
    <cellStyle name="_산출근거(목포)_죽림2교-상부-1_죽림1교-상부_주요자재집계표_01-소탄교-총괄수량집계표1_총괄수량집계표" xfId="20998" xr:uid="{00000000-0005-0000-0000-000029330000}"/>
    <cellStyle name="_산출근거(목포)_죽림2교-상부-1_죽림1교-상부_철거공및포장공(현동교)" xfId="20999" xr:uid="{00000000-0005-0000-0000-00002A330000}"/>
    <cellStyle name="_산출근거(목포)_죽림2교-상부-1_죽림1교-상부_철거공및포장공(현동교)_기존구조물깨기" xfId="21000" xr:uid="{00000000-0005-0000-0000-00002B330000}"/>
    <cellStyle name="_산출근거(목포)_죽림2교-상부-1_죽림1교-상부_철거공및포장공(현동교)_깨기" xfId="21001" xr:uid="{00000000-0005-0000-0000-00002C330000}"/>
    <cellStyle name="_산출근거(목포)_죽림2교-상부-1_죽림1교-상부_철거공및포장공(현동교)_깨기-1" xfId="21002" xr:uid="{00000000-0005-0000-0000-00002D330000}"/>
    <cellStyle name="_산출근거(목포)_죽림2교-상부-1_죽림1교-상부_철거공및포장공(현동교)_깨기집계표" xfId="21003" xr:uid="{00000000-0005-0000-0000-00002E330000}"/>
    <cellStyle name="_산출근거(목포)_죽림2교-상부-1_죽림1교-상부_철거공수량" xfId="21004" xr:uid="{00000000-0005-0000-0000-00002F330000}"/>
    <cellStyle name="_산출근거(목포)_죽림2교-상부-1_죽림1교-상부_철거공수량(1122)" xfId="21005" xr:uid="{00000000-0005-0000-0000-000030330000}"/>
    <cellStyle name="_산출근거(목포)_죽림2교-상부-1_죽림1교-상부_철거공수량(1122)_기존구조물깨기" xfId="21006" xr:uid="{00000000-0005-0000-0000-000031330000}"/>
    <cellStyle name="_산출근거(목포)_죽림2교-상부-1_죽림1교-상부_철거공수량(1122)_깨기" xfId="21007" xr:uid="{00000000-0005-0000-0000-000032330000}"/>
    <cellStyle name="_산출근거(목포)_죽림2교-상부-1_죽림1교-상부_철거공수량(1122)_깨기-1" xfId="21008" xr:uid="{00000000-0005-0000-0000-000033330000}"/>
    <cellStyle name="_산출근거(목포)_죽림2교-상부-1_죽림1교-상부_철거공수량(1122)_깨기집계표" xfId="21009" xr:uid="{00000000-0005-0000-0000-000034330000}"/>
    <cellStyle name="_산출근거(목포)_죽림2교-상부-1_죽림1교-상부_철거공수량_기존구조물깨기" xfId="21010" xr:uid="{00000000-0005-0000-0000-000035330000}"/>
    <cellStyle name="_산출근거(목포)_죽림2교-상부-1_죽림1교-상부_철거공수량_깨기" xfId="21011" xr:uid="{00000000-0005-0000-0000-000036330000}"/>
    <cellStyle name="_산출근거(목포)_죽림2교-상부-1_죽림1교-상부_철거공수량_깨기-1" xfId="21012" xr:uid="{00000000-0005-0000-0000-000037330000}"/>
    <cellStyle name="_산출근거(목포)_죽림2교-상부-1_죽림1교-상부_철거공수량_깨기집계표" xfId="21013" xr:uid="{00000000-0005-0000-0000-000038330000}"/>
    <cellStyle name="_산출근거(목포)_죽림2교-상부-1_철거공및포장공(현동교)" xfId="21014" xr:uid="{00000000-0005-0000-0000-000039330000}"/>
    <cellStyle name="_산출근거(목포)_죽림2교-상부-1_철거공및포장공(현동교)_기존구조물깨기" xfId="21015" xr:uid="{00000000-0005-0000-0000-00003A330000}"/>
    <cellStyle name="_산출근거(목포)_죽림2교-상부-1_철거공및포장공(현동교)_깨기" xfId="21016" xr:uid="{00000000-0005-0000-0000-00003B330000}"/>
    <cellStyle name="_산출근거(목포)_죽림2교-상부-1_철거공및포장공(현동교)_깨기-1" xfId="21017" xr:uid="{00000000-0005-0000-0000-00003C330000}"/>
    <cellStyle name="_산출근거(목포)_죽림2교-상부-1_철거공및포장공(현동교)_깨기집계표" xfId="21018" xr:uid="{00000000-0005-0000-0000-00003D330000}"/>
    <cellStyle name="_산출근거(목포)_죽림2교-상부-1_철거공수량" xfId="21019" xr:uid="{00000000-0005-0000-0000-00003E330000}"/>
    <cellStyle name="_산출근거(목포)_죽림2교-상부-1_철거공수량(1122)" xfId="21020" xr:uid="{00000000-0005-0000-0000-00003F330000}"/>
    <cellStyle name="_산출근거(목포)_죽림2교-상부-1_철거공수량(1122)_기존구조물깨기" xfId="21021" xr:uid="{00000000-0005-0000-0000-000040330000}"/>
    <cellStyle name="_산출근거(목포)_죽림2교-상부-1_철거공수량(1122)_깨기" xfId="21022" xr:uid="{00000000-0005-0000-0000-000041330000}"/>
    <cellStyle name="_산출근거(목포)_죽림2교-상부-1_철거공수량(1122)_깨기-1" xfId="21023" xr:uid="{00000000-0005-0000-0000-000042330000}"/>
    <cellStyle name="_산출근거(목포)_죽림2교-상부-1_철거공수량(1122)_깨기집계표" xfId="21024" xr:uid="{00000000-0005-0000-0000-000043330000}"/>
    <cellStyle name="_산출근거(목포)_죽림2교-상부-1_철거공수량_기존구조물깨기" xfId="21025" xr:uid="{00000000-0005-0000-0000-000044330000}"/>
    <cellStyle name="_산출근거(목포)_죽림2교-상부-1_철거공수량_깨기" xfId="21026" xr:uid="{00000000-0005-0000-0000-000045330000}"/>
    <cellStyle name="_산출근거(목포)_죽림2교-상부-1_철거공수량_깨기-1" xfId="21027" xr:uid="{00000000-0005-0000-0000-000046330000}"/>
    <cellStyle name="_산출근거(목포)_죽림2교-상부-1_철거공수량_깨기집계표" xfId="21028" xr:uid="{00000000-0005-0000-0000-000047330000}"/>
    <cellStyle name="_산출근거(목포)_철거공및포장공(현동교)" xfId="21029" xr:uid="{00000000-0005-0000-0000-000048330000}"/>
    <cellStyle name="_산출근거(목포)_철거공및포장공(현동교)_기존구조물깨기" xfId="21030" xr:uid="{00000000-0005-0000-0000-000049330000}"/>
    <cellStyle name="_산출근거(목포)_철거공및포장공(현동교)_깨기" xfId="21031" xr:uid="{00000000-0005-0000-0000-00004A330000}"/>
    <cellStyle name="_산출근거(목포)_철거공및포장공(현동교)_깨기-1" xfId="21032" xr:uid="{00000000-0005-0000-0000-00004B330000}"/>
    <cellStyle name="_산출근거(목포)_철거공및포장공(현동교)_깨기집계표" xfId="21033" xr:uid="{00000000-0005-0000-0000-00004C330000}"/>
    <cellStyle name="_산출근거(목포)_철거공수량" xfId="21034" xr:uid="{00000000-0005-0000-0000-00004D330000}"/>
    <cellStyle name="_산출근거(목포)_철거공수량(1122)" xfId="21035" xr:uid="{00000000-0005-0000-0000-00004E330000}"/>
    <cellStyle name="_산출근거(목포)_철거공수량(1122)_기존구조물깨기" xfId="21036" xr:uid="{00000000-0005-0000-0000-00004F330000}"/>
    <cellStyle name="_산출근거(목포)_철거공수량(1122)_깨기" xfId="21037" xr:uid="{00000000-0005-0000-0000-000050330000}"/>
    <cellStyle name="_산출근거(목포)_철거공수량(1122)_깨기-1" xfId="21038" xr:uid="{00000000-0005-0000-0000-000051330000}"/>
    <cellStyle name="_산출근거(목포)_철거공수량(1122)_깨기집계표" xfId="21039" xr:uid="{00000000-0005-0000-0000-000052330000}"/>
    <cellStyle name="_산출근거(목포)_철거공수량_기존구조물깨기" xfId="21040" xr:uid="{00000000-0005-0000-0000-000053330000}"/>
    <cellStyle name="_산출근거(목포)_철거공수량_깨기" xfId="21041" xr:uid="{00000000-0005-0000-0000-000054330000}"/>
    <cellStyle name="_산출근거(목포)_철거공수량_깨기-1" xfId="21042" xr:uid="{00000000-0005-0000-0000-000055330000}"/>
    <cellStyle name="_산출근거(목포)_철거공수량_깨기집계표" xfId="21043" xr:uid="{00000000-0005-0000-0000-000056330000}"/>
    <cellStyle name="_삼덕원수량" xfId="21044" xr:uid="{00000000-0005-0000-0000-000057330000}"/>
    <cellStyle name="_삼덕원수량_수량산출(어2)" xfId="21045" xr:uid="{00000000-0005-0000-0000-000058330000}"/>
    <cellStyle name="_삼덕원수량_수하1리 응달말보 도수로수량" xfId="21046" xr:uid="{00000000-0005-0000-0000-000059330000}"/>
    <cellStyle name="_삼막천합류" xfId="21047" xr:uid="{00000000-0005-0000-0000-00005A330000}"/>
    <cellStyle name="_삼막천합류_소학1지구수량산출서" xfId="21048" xr:uid="{00000000-0005-0000-0000-00005B330000}"/>
    <cellStyle name="_삼막천합류_소학1지구수량산출서_소학1지구수량산출서" xfId="21049" xr:uid="{00000000-0005-0000-0000-00005C330000}"/>
    <cellStyle name="_삼막천합류_소학1지구수량산출서_소학1지구수량산출서_소학1지구수량산출서" xfId="21050" xr:uid="{00000000-0005-0000-0000-00005D330000}"/>
    <cellStyle name="_삼막천합류_소학1지구수량산출서_소학1지구수량산출서_소학1지구수량산출서_소학1지구수량산출서" xfId="21051" xr:uid="{00000000-0005-0000-0000-00005E330000}"/>
    <cellStyle name="_삼막천합류_소학1지구수량산출서_신복3지구수량산출서" xfId="21052" xr:uid="{00000000-0005-0000-0000-00005F330000}"/>
    <cellStyle name="_삼막천합류_신복3지구수량산출서" xfId="21053" xr:uid="{00000000-0005-0000-0000-000060330000}"/>
    <cellStyle name="_삼막천합류_신복3지구수량산출서_신복3지구수량산출서" xfId="21054" xr:uid="{00000000-0005-0000-0000-000061330000}"/>
    <cellStyle name="_삼성전자 갑지" xfId="9647" xr:uid="{00000000-0005-0000-0000-000062330000}"/>
    <cellStyle name="_삼성천합류" xfId="21055" xr:uid="{00000000-0005-0000-0000-000063330000}"/>
    <cellStyle name="_삼성천합류_소학1지구수량산출서" xfId="21056" xr:uid="{00000000-0005-0000-0000-000064330000}"/>
    <cellStyle name="_삼성천합류_소학1지구수량산출서_소학1지구수량산출서" xfId="21057" xr:uid="{00000000-0005-0000-0000-000065330000}"/>
    <cellStyle name="_삼성천합류_소학1지구수량산출서_소학1지구수량산출서_소학1지구수량산출서" xfId="21058" xr:uid="{00000000-0005-0000-0000-000066330000}"/>
    <cellStyle name="_삼성천합류_소학1지구수량산출서_소학1지구수량산출서_소학1지구수량산출서_소학1지구수량산출서" xfId="21059" xr:uid="{00000000-0005-0000-0000-000067330000}"/>
    <cellStyle name="_삼성천합류_소학1지구수량산출서_신복3지구수량산출서" xfId="21060" xr:uid="{00000000-0005-0000-0000-000068330000}"/>
    <cellStyle name="_삼성천합류_신복3지구수량산출서" xfId="21061" xr:uid="{00000000-0005-0000-0000-000069330000}"/>
    <cellStyle name="_삼성천합류_신복3지구수량산출서_신복3지구수량산출서" xfId="21062" xr:uid="{00000000-0005-0000-0000-00006A330000}"/>
    <cellStyle name="_상리~사천간국도4차로공사내역" xfId="9648" xr:uid="{00000000-0005-0000-0000-00006B330000}"/>
    <cellStyle name="_상부수량집계표" xfId="21063" xr:uid="{00000000-0005-0000-0000-00006C330000}"/>
    <cellStyle name="_상부수량집계표_강재집계표" xfId="21064" xr:uid="{00000000-0005-0000-0000-00006D330000}"/>
    <cellStyle name="_상부수량집계표_강재집계표_귀운교 총괄 집계표" xfId="21065" xr:uid="{00000000-0005-0000-0000-00006E330000}"/>
    <cellStyle name="_상부수량집계표_귀운교 총괄 집계표" xfId="21066" xr:uid="{00000000-0005-0000-0000-00006F330000}"/>
    <cellStyle name="_상월1교상부" xfId="21067" xr:uid="{00000000-0005-0000-0000-000070330000}"/>
    <cellStyle name="_상월1교상부_상월1교상부" xfId="21068" xr:uid="{00000000-0005-0000-0000-000071330000}"/>
    <cellStyle name="_상월1교상부_상월2교상부" xfId="21069" xr:uid="{00000000-0005-0000-0000-000072330000}"/>
    <cellStyle name="_상월1교상부_상월천교상부" xfId="21070" xr:uid="{00000000-0005-0000-0000-000073330000}"/>
    <cellStyle name="_상하가교-BOX수량" xfId="21071" xr:uid="{00000000-0005-0000-0000-000074330000}"/>
    <cellStyle name="_상하가교-BOX수량_4.라메르-포장공" xfId="21072" xr:uid="{00000000-0005-0000-0000-000075330000}"/>
    <cellStyle name="_상하가교-BOX수량_4.라메르-포장공_4.라메르-포장공" xfId="21073" xr:uid="{00000000-0005-0000-0000-000076330000}"/>
    <cellStyle name="_상하가교-BOX수량_5.(1구간)포장공" xfId="21074" xr:uid="{00000000-0005-0000-0000-000077330000}"/>
    <cellStyle name="_상하가교-BOX수량_5.(1구간)포장공_4.라메르-포장공" xfId="21075" xr:uid="{00000000-0005-0000-0000-000078330000}"/>
    <cellStyle name="_상하가교-BOX수량_5.(1구간)포장공_4.라메르-포장공_4.라메르-포장공" xfId="21076" xr:uid="{00000000-0005-0000-0000-000079330000}"/>
    <cellStyle name="_상홍리 1공구 (집계포함)" xfId="12363" xr:uid="{00000000-0005-0000-0000-00007A330000}"/>
    <cellStyle name="_상홍리 2공구 수량" xfId="12364" xr:uid="{00000000-0005-0000-0000-00007B330000}"/>
    <cellStyle name="_새들초등학교(동성)" xfId="9649" xr:uid="{00000000-0005-0000-0000-00007C330000}"/>
    <cellStyle name="_서면 석축 및 수로관설치 공사" xfId="21077" xr:uid="{00000000-0005-0000-0000-00007D330000}"/>
    <cellStyle name="_서울대학교사범대교육정보관(에스와이비작업완료)" xfId="9650" xr:uid="{00000000-0005-0000-0000-00007E330000}"/>
    <cellStyle name="_서울우유 거창공장 치즈 전문동 증축공사 견적서-화성종합건설(주)(1)" xfId="9651" xr:uid="{00000000-0005-0000-0000-00007F330000}"/>
    <cellStyle name="_서울우유 아차산 지점 견적서(06(1).04.18)" xfId="9652" xr:uid="{00000000-0005-0000-0000-000080330000}"/>
    <cellStyle name="_서울우유3공장견적서(1)" xfId="9653" xr:uid="{00000000-0005-0000-0000-000081330000}"/>
    <cellStyle name="_서울우유견적서(1)" xfId="9654" xr:uid="{00000000-0005-0000-0000-000082330000}"/>
    <cellStyle name="_서울우유치즈공장견적서-(선우)(1)(1)" xfId="9655" xr:uid="{00000000-0005-0000-0000-000083330000}"/>
    <cellStyle name="_서울화일초(덕동)" xfId="9656" xr:uid="{00000000-0005-0000-0000-000084330000}"/>
    <cellStyle name="_서창초" xfId="21078" xr:uid="{00000000-0005-0000-0000-000085330000}"/>
    <cellStyle name="_석고보드-차음시트" xfId="9657" xr:uid="{00000000-0005-0000-0000-000086330000}"/>
    <cellStyle name="_석수고" xfId="9658" xr:uid="{00000000-0005-0000-0000-000087330000}"/>
    <cellStyle name="_석은희지압보도_re수량산출1111_2차 수량산출 1 " xfId="21079" xr:uid="{00000000-0005-0000-0000-000088330000}"/>
    <cellStyle name="_석은희지압보도_내역서-최종0223_re수량산출1111_2차 수량산출 1 " xfId="21080" xr:uid="{00000000-0005-0000-0000-000089330000}"/>
    <cellStyle name="_석축공" xfId="21081" xr:uid="{00000000-0005-0000-0000-00008A330000}"/>
    <cellStyle name="_석축수량" xfId="21082" xr:uid="{00000000-0005-0000-0000-00008B330000}"/>
    <cellStyle name="_석호2교 교각 토공" xfId="21083" xr:uid="{00000000-0005-0000-0000-00008C330000}"/>
    <cellStyle name="_선암 수량산출서" xfId="21084" xr:uid="{00000000-0005-0000-0000-00008D330000}"/>
    <cellStyle name="_선암도로폐기물" xfId="21085" xr:uid="{00000000-0005-0000-0000-00008E330000}"/>
    <cellStyle name="_설계변경 1차(시동)" xfId="21086" xr:uid="{00000000-0005-0000-0000-00008F330000}"/>
    <cellStyle name="_설계변경(유산2)" xfId="21087" xr:uid="{00000000-0005-0000-0000-000090330000}"/>
    <cellStyle name="_설계변경내역서(총체1회)2" xfId="9659" xr:uid="{00000000-0005-0000-0000-000091330000}"/>
    <cellStyle name="_설계변경원가계산서" xfId="9660" xr:uid="{00000000-0005-0000-0000-000092330000}"/>
    <cellStyle name="_설계서-광산로" xfId="9661" xr:uid="{00000000-0005-0000-0000-000093330000}"/>
    <cellStyle name="_설비내역" xfId="9662" xr:uid="{00000000-0005-0000-0000-000094330000}"/>
    <cellStyle name="_설비내역서" xfId="9663" xr:uid="{00000000-0005-0000-0000-000095330000}"/>
    <cellStyle name="_성내천 고지배수로 토공(동림)" xfId="21088" xr:uid="{00000000-0005-0000-0000-000096330000}"/>
    <cellStyle name="_성내천(학주)" xfId="21089" xr:uid="{00000000-0005-0000-0000-000097330000}"/>
    <cellStyle name="_성내천-가도" xfId="21090" xr:uid="{00000000-0005-0000-0000-000098330000}"/>
    <cellStyle name="_성덕2교수량" xfId="21091" xr:uid="{00000000-0005-0000-0000-000099330000}"/>
    <cellStyle name="_성덕2교수량_본체-구조물수량" xfId="21092" xr:uid="{00000000-0005-0000-0000-00009A330000}"/>
    <cellStyle name="_성덕2교수량_본체-구조물수량_본체-구조물수량" xfId="21093" xr:uid="{00000000-0005-0000-0000-00009B330000}"/>
    <cellStyle name="_성덕2교수량_본체-구조물수량_전체총괄" xfId="21094" xr:uid="{00000000-0005-0000-0000-00009C330000}"/>
    <cellStyle name="_성덕초,명진초,신길(토목)" xfId="9664" xr:uid="{00000000-0005-0000-0000-00009D330000}"/>
    <cellStyle name="_성산배수지건설공사(덕동)" xfId="9665" xr:uid="{00000000-0005-0000-0000-00009E330000}"/>
    <cellStyle name="_성산천1지구-설계예산서" xfId="21095" xr:uid="{00000000-0005-0000-0000-00009F330000}"/>
    <cellStyle name="_세륜세차시설(수량)" xfId="21096" xr:uid="{00000000-0005-0000-0000-0000A0330000}"/>
    <cellStyle name="_세무소 내부공사 설계예산서(02)" xfId="9666" xr:uid="{00000000-0005-0000-0000-0000A1330000}"/>
    <cellStyle name="_세월교개수" xfId="21097" xr:uid="{00000000-0005-0000-0000-0000A2330000}"/>
    <cellStyle name="_센터설비(장비) " xfId="21098" xr:uid="{00000000-0005-0000-0000-0000A3330000}"/>
    <cellStyle name="_소교량(1)총괄집계표" xfId="21099" xr:uid="{00000000-0005-0000-0000-0000A4330000}"/>
    <cellStyle name="_소학1지구수량산출서" xfId="21100" xr:uid="{00000000-0005-0000-0000-0000A5330000}"/>
    <cellStyle name="_소학1지구수량산출서_소학1지구수량산출서" xfId="21101" xr:uid="{00000000-0005-0000-0000-0000A6330000}"/>
    <cellStyle name="_소학1지구수량산출서_소학1지구수량산출서_소학1지구수량산출서" xfId="21102" xr:uid="{00000000-0005-0000-0000-0000A7330000}"/>
    <cellStyle name="_소학1지구수량산출서_소학1지구수량산출서_소학1지구수량산출서_소학1지구수량산출서" xfId="21103" xr:uid="{00000000-0005-0000-0000-0000A8330000}"/>
    <cellStyle name="_소학1지구수량산출서_소학1지구수량산출서_소학1지구수량산출서_소학1지구수량산출서_소학1지구수량산출서" xfId="21104" xr:uid="{00000000-0005-0000-0000-0000A9330000}"/>
    <cellStyle name="_소학1지구수량산출서_소학1지구수량산출서_신복3지구수량산출서" xfId="21105" xr:uid="{00000000-0005-0000-0000-0000AA330000}"/>
    <cellStyle name="_소학1지구수량산출서_신복3지구수량산출서" xfId="21106" xr:uid="{00000000-0005-0000-0000-0000AB330000}"/>
    <cellStyle name="_소학1지구수량산출서_신복3지구수량산출서_신복3지구수량산출서" xfId="21107" xr:uid="{00000000-0005-0000-0000-0000AC330000}"/>
    <cellStyle name="_송산고(백산하도급포함)" xfId="9667" xr:uid="{00000000-0005-0000-0000-0000AD330000}"/>
    <cellStyle name="_수 량 연화.내감" xfId="3621" xr:uid="{00000000-0005-0000-0000-0000AE330000}"/>
    <cellStyle name="_수 량 연화.내감 2" xfId="3622" xr:uid="{00000000-0005-0000-0000-0000AF330000}"/>
    <cellStyle name="_수공(성남)설계" xfId="21108" xr:uid="{00000000-0005-0000-0000-0000B0330000}"/>
    <cellStyle name="_수공(성남)설계_수량산출서" xfId="21109" xr:uid="{00000000-0005-0000-0000-0000B1330000}"/>
    <cellStyle name="_수공(성남)설계_수량산출서(원동천교)" xfId="21110" xr:uid="{00000000-0005-0000-0000-0000B2330000}"/>
    <cellStyle name="_수공(성남)설계_원동천(상)우물통보수공사-1" xfId="21111" xr:uid="{00000000-0005-0000-0000-0000B3330000}"/>
    <cellStyle name="_수공(성남)설계_원동천교(상)외-수량수정" xfId="21112" xr:uid="{00000000-0005-0000-0000-0000B4330000}"/>
    <cellStyle name="_수공(성남)설계_원동천교(상)외-수량수정_수량산출서" xfId="21113" xr:uid="{00000000-0005-0000-0000-0000B5330000}"/>
    <cellStyle name="_수공(성남)설계_원동천교(상)외-수량수정_수량산출서(원동천교)" xfId="21114" xr:uid="{00000000-0005-0000-0000-0000B6330000}"/>
    <cellStyle name="_수공(성남)설계_원동천교(상)외-수량수정_원동천(상)우물통보수공사-1" xfId="21115" xr:uid="{00000000-0005-0000-0000-0000B7330000}"/>
    <cellStyle name="_수공(성남)설계_원동천교(상)외-수량수정_원동천내역산출(상하행)7기-4" xfId="21116" xr:uid="{00000000-0005-0000-0000-0000B8330000}"/>
    <cellStyle name="_수공(성남)설계_원동천교(상)외-수량수정_진단건설(수정본-건식공법)" xfId="21117" xr:uid="{00000000-0005-0000-0000-0000B9330000}"/>
    <cellStyle name="_수공(성남)설계_원동천교(상)외-수량수정_최종수정분_하천대교보수보강공사" xfId="21118" xr:uid="{00000000-0005-0000-0000-0000BA330000}"/>
    <cellStyle name="_수공(성남)설계_원동천교(상)외-수량수정_하천대교계약내역서" xfId="21119" xr:uid="{00000000-0005-0000-0000-0000BB330000}"/>
    <cellStyle name="_수공(성남)설계_원동천교(상)외-수량수정_하천대교보수보강공사(단가수정070407)" xfId="21120" xr:uid="{00000000-0005-0000-0000-0000BC330000}"/>
    <cellStyle name="_수공(성남)설계_원동천교(상)외-수량수정_하천대교보수보강공사(수정)-1" xfId="21121" xr:uid="{00000000-0005-0000-0000-0000BD330000}"/>
    <cellStyle name="_수공(성남)설계_원동천교(상)외-수량수정_하천대교보수보강공사(최종수량수정)" xfId="21122" xr:uid="{00000000-0005-0000-0000-0000BE330000}"/>
    <cellStyle name="_수공(성남)설계_원동천교(상)외-수량수정_회야강요-수량산출서(수정본-선구)" xfId="21123" xr:uid="{00000000-0005-0000-0000-0000BF330000}"/>
    <cellStyle name="_수공(성남)설계_원동천내역산출(상하행)7기-4" xfId="21124" xr:uid="{00000000-0005-0000-0000-0000C0330000}"/>
    <cellStyle name="_수공(성남)설계_인천계양 까치마을 태화,한진아파트 공사내역서(제출용1)" xfId="21125" xr:uid="{00000000-0005-0000-0000-0000C1330000}"/>
    <cellStyle name="_수공(성남)설계_인천계양 까치마을 태화,한진아파트 공사내역서(제출용1)_계양구 도두리마을 동남 아파트 하자보수공사비산출서(자오)" xfId="21126" xr:uid="{00000000-0005-0000-0000-0000C2330000}"/>
    <cellStyle name="_수공(성남)설계_인천계양 까치마을 태화,한진아파트 공사내역서(제출용1)_계양구 도두리마을 동남 아파트 하자보수공사비산출서(자오)_수량산출서" xfId="21127" xr:uid="{00000000-0005-0000-0000-0000C3330000}"/>
    <cellStyle name="_수공(성남)설계_인천계양 까치마을 태화,한진아파트 공사내역서(제출용1)_계양구 도두리마을 동남 아파트 하자보수공사비산출서(자오)_수량산출서(원동천교)" xfId="21128" xr:uid="{00000000-0005-0000-0000-0000C4330000}"/>
    <cellStyle name="_수공(성남)설계_인천계양 까치마을 태화,한진아파트 공사내역서(제출용1)_계양구 도두리마을 동남 아파트 하자보수공사비산출서(자오)_원동천(상)우물통보수공사-1" xfId="21129" xr:uid="{00000000-0005-0000-0000-0000C5330000}"/>
    <cellStyle name="_수공(성남)설계_인천계양 까치마을 태화,한진아파트 공사내역서(제출용1)_계양구 도두리마을 동남 아파트 하자보수공사비산출서(자오)_원동천교(상)외-수량수정" xfId="21130" xr:uid="{00000000-0005-0000-0000-0000C6330000}"/>
    <cellStyle name="_수공(성남)설계_인천계양 까치마을 태화,한진아파트 공사내역서(제출용1)_계양구 도두리마을 동남 아파트 하자보수공사비산출서(자오)_원동천교(상)외-수량수정_수량산출서" xfId="21131" xr:uid="{00000000-0005-0000-0000-0000C7330000}"/>
    <cellStyle name="_수공(성남)설계_인천계양 까치마을 태화,한진아파트 공사내역서(제출용1)_계양구 도두리마을 동남 아파트 하자보수공사비산출서(자오)_원동천교(상)외-수량수정_수량산출서(원동천교)" xfId="21132" xr:uid="{00000000-0005-0000-0000-0000C8330000}"/>
    <cellStyle name="_수공(성남)설계_인천계양 까치마을 태화,한진아파트 공사내역서(제출용1)_계양구 도두리마을 동남 아파트 하자보수공사비산출서(자오)_원동천교(상)외-수량수정_원동천(상)우물통보수공사-1" xfId="21133" xr:uid="{00000000-0005-0000-0000-0000C9330000}"/>
    <cellStyle name="_수공(성남)설계_인천계양 까치마을 태화,한진아파트 공사내역서(제출용1)_계양구 도두리마을 동남 아파트 하자보수공사비산출서(자오)_원동천교(상)외-수량수정_원동천내역산출(상하행)7기-4" xfId="21134" xr:uid="{00000000-0005-0000-0000-0000CA330000}"/>
    <cellStyle name="_수공(성남)설계_인천계양 까치마을 태화,한진아파트 공사내역서(제출용1)_계양구 도두리마을 동남 아파트 하자보수공사비산출서(자오)_원동천교(상)외-수량수정_진단건설(수정본-건식공법)" xfId="21135" xr:uid="{00000000-0005-0000-0000-0000CB330000}"/>
    <cellStyle name="_수공(성남)설계_인천계양 까치마을 태화,한진아파트 공사내역서(제출용1)_계양구 도두리마을 동남 아파트 하자보수공사비산출서(자오)_원동천교(상)외-수량수정_최종수정분_하천대교보수보강공사" xfId="21136" xr:uid="{00000000-0005-0000-0000-0000CC330000}"/>
    <cellStyle name="_수공(성남)설계_인천계양 까치마을 태화,한진아파트 공사내역서(제출용1)_계양구 도두리마을 동남 아파트 하자보수공사비산출서(자오)_원동천교(상)외-수량수정_하천대교계약내역서" xfId="21137" xr:uid="{00000000-0005-0000-0000-0000CD330000}"/>
    <cellStyle name="_수공(성남)설계_인천계양 까치마을 태화,한진아파트 공사내역서(제출용1)_계양구 도두리마을 동남 아파트 하자보수공사비산출서(자오)_원동천교(상)외-수량수정_하천대교보수보강공사(단가수정070407)" xfId="21138" xr:uid="{00000000-0005-0000-0000-0000CE330000}"/>
    <cellStyle name="_수공(성남)설계_인천계양 까치마을 태화,한진아파트 공사내역서(제출용1)_계양구 도두리마을 동남 아파트 하자보수공사비산출서(자오)_원동천교(상)외-수량수정_하천대교보수보강공사(수정)-1" xfId="21139" xr:uid="{00000000-0005-0000-0000-0000CF330000}"/>
    <cellStyle name="_수공(성남)설계_인천계양 까치마을 태화,한진아파트 공사내역서(제출용1)_계양구 도두리마을 동남 아파트 하자보수공사비산출서(자오)_원동천교(상)외-수량수정_하천대교보수보강공사(최종수량수정)" xfId="21140" xr:uid="{00000000-0005-0000-0000-0000D0330000}"/>
    <cellStyle name="_수공(성남)설계_인천계양 까치마을 태화,한진아파트 공사내역서(제출용1)_계양구 도두리마을 동남 아파트 하자보수공사비산출서(자오)_원동천교(상)외-수량수정_회야강요-수량산출서(수정본-선구)" xfId="21141" xr:uid="{00000000-0005-0000-0000-0000D1330000}"/>
    <cellStyle name="_수공(성남)설계_인천계양 까치마을 태화,한진아파트 공사내역서(제출용1)_계양구 도두리마을 동남 아파트 하자보수공사비산출서(자오)_원동천내역산출(상하행)7기-4" xfId="21142" xr:uid="{00000000-0005-0000-0000-0000D2330000}"/>
    <cellStyle name="_수공(성남)설계_인천계양 까치마을 태화,한진아파트 공사내역서(제출용1)_계양구 도두리마을 동남 아파트 하자보수공사비산출서(자오)_진단건설(수정본-건식공법)" xfId="21143" xr:uid="{00000000-0005-0000-0000-0000D3330000}"/>
    <cellStyle name="_수공(성남)설계_인천계양 까치마을 태화,한진아파트 공사내역서(제출용1)_계양구 도두리마을 동남 아파트 하자보수공사비산출서(자오)_최종수정분_하천대교보수보강공사" xfId="21144" xr:uid="{00000000-0005-0000-0000-0000D4330000}"/>
    <cellStyle name="_수공(성남)설계_인천계양 까치마을 태화,한진아파트 공사내역서(제출용1)_계양구 도두리마을 동남 아파트 하자보수공사비산출서(자오)_하천대교계약내역서" xfId="21145" xr:uid="{00000000-0005-0000-0000-0000D5330000}"/>
    <cellStyle name="_수공(성남)설계_인천계양 까치마을 태화,한진아파트 공사내역서(제출용1)_계양구 도두리마을 동남 아파트 하자보수공사비산출서(자오)_하천대교보수보강공사(단가수정070407)" xfId="21146" xr:uid="{00000000-0005-0000-0000-0000D6330000}"/>
    <cellStyle name="_수공(성남)설계_인천계양 까치마을 태화,한진아파트 공사내역서(제출용1)_계양구 도두리마을 동남 아파트 하자보수공사비산출서(자오)_하천대교보수보강공사(수정)-1" xfId="21147" xr:uid="{00000000-0005-0000-0000-0000D7330000}"/>
    <cellStyle name="_수공(성남)설계_인천계양 까치마을 태화,한진아파트 공사내역서(제출용1)_계양구 도두리마을 동남 아파트 하자보수공사비산출서(자오)_하천대교보수보강공사(최종수량수정)" xfId="21148" xr:uid="{00000000-0005-0000-0000-0000D8330000}"/>
    <cellStyle name="_수공(성남)설계_인천계양 까치마을 태화,한진아파트 공사내역서(제출용1)_계양구 도두리마을 동남 아파트 하자보수공사비산출서(자오)_회야강요-수량산출서(수정본-선구)" xfId="21149" xr:uid="{00000000-0005-0000-0000-0000D9330000}"/>
    <cellStyle name="_수공(성남)설계_인천계양 까치마을 태화,한진아파트 공사내역서(제출용1)_구로동구일우성아파트 하자보수공사비산출서(1)" xfId="21150" xr:uid="{00000000-0005-0000-0000-0000DA330000}"/>
    <cellStyle name="_수공(성남)설계_인천계양 까치마을 태화,한진아파트 공사내역서(제출용1)_구로동구일우성아파트 하자보수공사비산출서(1)_수량산출서" xfId="21151" xr:uid="{00000000-0005-0000-0000-0000DB330000}"/>
    <cellStyle name="_수공(성남)설계_인천계양 까치마을 태화,한진아파트 공사내역서(제출용1)_구로동구일우성아파트 하자보수공사비산출서(1)_수량산출서(원동천교)" xfId="21152" xr:uid="{00000000-0005-0000-0000-0000DC330000}"/>
    <cellStyle name="_수공(성남)설계_인천계양 까치마을 태화,한진아파트 공사내역서(제출용1)_구로동구일우성아파트 하자보수공사비산출서(1)_원동천(상)우물통보수공사-1" xfId="21153" xr:uid="{00000000-0005-0000-0000-0000DD330000}"/>
    <cellStyle name="_수공(성남)설계_인천계양 까치마을 태화,한진아파트 공사내역서(제출용1)_구로동구일우성아파트 하자보수공사비산출서(1)_원동천교(상)외-수량수정" xfId="21154" xr:uid="{00000000-0005-0000-0000-0000DE330000}"/>
    <cellStyle name="_수공(성남)설계_인천계양 까치마을 태화,한진아파트 공사내역서(제출용1)_구로동구일우성아파트 하자보수공사비산출서(1)_원동천교(상)외-수량수정_수량산출서" xfId="21155" xr:uid="{00000000-0005-0000-0000-0000DF330000}"/>
    <cellStyle name="_수공(성남)설계_인천계양 까치마을 태화,한진아파트 공사내역서(제출용1)_구로동구일우성아파트 하자보수공사비산출서(1)_원동천교(상)외-수량수정_수량산출서(원동천교)" xfId="21156" xr:uid="{00000000-0005-0000-0000-0000E0330000}"/>
    <cellStyle name="_수공(성남)설계_인천계양 까치마을 태화,한진아파트 공사내역서(제출용1)_구로동구일우성아파트 하자보수공사비산출서(1)_원동천교(상)외-수량수정_원동천(상)우물통보수공사-1" xfId="21157" xr:uid="{00000000-0005-0000-0000-0000E1330000}"/>
    <cellStyle name="_수공(성남)설계_인천계양 까치마을 태화,한진아파트 공사내역서(제출용1)_구로동구일우성아파트 하자보수공사비산출서(1)_원동천교(상)외-수량수정_원동천내역산출(상하행)7기-4" xfId="21158" xr:uid="{00000000-0005-0000-0000-0000E2330000}"/>
    <cellStyle name="_수공(성남)설계_인천계양 까치마을 태화,한진아파트 공사내역서(제출용1)_구로동구일우성아파트 하자보수공사비산출서(1)_원동천교(상)외-수량수정_진단건설(수정본-건식공법)" xfId="21159" xr:uid="{00000000-0005-0000-0000-0000E3330000}"/>
    <cellStyle name="_수공(성남)설계_인천계양 까치마을 태화,한진아파트 공사내역서(제출용1)_구로동구일우성아파트 하자보수공사비산출서(1)_원동천교(상)외-수량수정_최종수정분_하천대교보수보강공사" xfId="21160" xr:uid="{00000000-0005-0000-0000-0000E4330000}"/>
    <cellStyle name="_수공(성남)설계_인천계양 까치마을 태화,한진아파트 공사내역서(제출용1)_구로동구일우성아파트 하자보수공사비산출서(1)_원동천교(상)외-수량수정_하천대교계약내역서" xfId="21161" xr:uid="{00000000-0005-0000-0000-0000E5330000}"/>
    <cellStyle name="_수공(성남)설계_인천계양 까치마을 태화,한진아파트 공사내역서(제출용1)_구로동구일우성아파트 하자보수공사비산출서(1)_원동천교(상)외-수량수정_하천대교보수보강공사(단가수정070407)" xfId="21162" xr:uid="{00000000-0005-0000-0000-0000E6330000}"/>
    <cellStyle name="_수공(성남)설계_인천계양 까치마을 태화,한진아파트 공사내역서(제출용1)_구로동구일우성아파트 하자보수공사비산출서(1)_원동천교(상)외-수량수정_하천대교보수보강공사(수정)-1" xfId="21163" xr:uid="{00000000-0005-0000-0000-0000E7330000}"/>
    <cellStyle name="_수공(성남)설계_인천계양 까치마을 태화,한진아파트 공사내역서(제출용1)_구로동구일우성아파트 하자보수공사비산출서(1)_원동천교(상)외-수량수정_하천대교보수보강공사(최종수량수정)" xfId="21164" xr:uid="{00000000-0005-0000-0000-0000E8330000}"/>
    <cellStyle name="_수공(성남)설계_인천계양 까치마을 태화,한진아파트 공사내역서(제출용1)_구로동구일우성아파트 하자보수공사비산출서(1)_원동천교(상)외-수량수정_회야강요-수량산출서(수정본-선구)" xfId="21165" xr:uid="{00000000-0005-0000-0000-0000E9330000}"/>
    <cellStyle name="_수공(성남)설계_인천계양 까치마을 태화,한진아파트 공사내역서(제출용1)_구로동구일우성아파트 하자보수공사비산출서(1)_원동천내역산출(상하행)7기-4" xfId="21166" xr:uid="{00000000-0005-0000-0000-0000EA330000}"/>
    <cellStyle name="_수공(성남)설계_인천계양 까치마을 태화,한진아파트 공사내역서(제출용1)_구로동구일우성아파트 하자보수공사비산출서(1)_진단건설(수정본-건식공법)" xfId="21167" xr:uid="{00000000-0005-0000-0000-0000EB330000}"/>
    <cellStyle name="_수공(성남)설계_인천계양 까치마을 태화,한진아파트 공사내역서(제출용1)_구로동구일우성아파트 하자보수공사비산출서(1)_최종수정분_하천대교보수보강공사" xfId="21168" xr:uid="{00000000-0005-0000-0000-0000EC330000}"/>
    <cellStyle name="_수공(성남)설계_인천계양 까치마을 태화,한진아파트 공사내역서(제출용1)_구로동구일우성아파트 하자보수공사비산출서(1)_하천대교계약내역서" xfId="21169" xr:uid="{00000000-0005-0000-0000-0000ED330000}"/>
    <cellStyle name="_수공(성남)설계_인천계양 까치마을 태화,한진아파트 공사내역서(제출용1)_구로동구일우성아파트 하자보수공사비산출서(1)_하천대교보수보강공사(단가수정070407)" xfId="21170" xr:uid="{00000000-0005-0000-0000-0000EE330000}"/>
    <cellStyle name="_수공(성남)설계_인천계양 까치마을 태화,한진아파트 공사내역서(제출용1)_구로동구일우성아파트 하자보수공사비산출서(1)_하천대교보수보강공사(수정)-1" xfId="21171" xr:uid="{00000000-0005-0000-0000-0000EF330000}"/>
    <cellStyle name="_수공(성남)설계_인천계양 까치마을 태화,한진아파트 공사내역서(제출용1)_구로동구일우성아파트 하자보수공사비산출서(1)_하천대교보수보강공사(최종수량수정)" xfId="21172" xr:uid="{00000000-0005-0000-0000-0000F0330000}"/>
    <cellStyle name="_수공(성남)설계_인천계양 까치마을 태화,한진아파트 공사내역서(제출용1)_구로동구일우성아파트 하자보수공사비산출서(1)_회야강요-수량산출서(수정본-선구)" xfId="21173" xr:uid="{00000000-0005-0000-0000-0000F1330000}"/>
    <cellStyle name="_수공(성남)설계_인천계양 까치마을 태화,한진아파트 공사내역서(제출용1)_동남 아파트" xfId="21174" xr:uid="{00000000-0005-0000-0000-0000F2330000}"/>
    <cellStyle name="_수공(성남)설계_인천계양 까치마을 태화,한진아파트 공사내역서(제출용1)_동남 아파트_수량산출서" xfId="21175" xr:uid="{00000000-0005-0000-0000-0000F3330000}"/>
    <cellStyle name="_수공(성남)설계_인천계양 까치마을 태화,한진아파트 공사내역서(제출용1)_동남 아파트_수량산출서(원동천교)" xfId="21176" xr:uid="{00000000-0005-0000-0000-0000F4330000}"/>
    <cellStyle name="_수공(성남)설계_인천계양 까치마을 태화,한진아파트 공사내역서(제출용1)_동남 아파트_원동천(상)우물통보수공사-1" xfId="21177" xr:uid="{00000000-0005-0000-0000-0000F5330000}"/>
    <cellStyle name="_수공(성남)설계_인천계양 까치마을 태화,한진아파트 공사내역서(제출용1)_동남 아파트_원동천교(상)외-수량수정" xfId="21178" xr:uid="{00000000-0005-0000-0000-0000F6330000}"/>
    <cellStyle name="_수공(성남)설계_인천계양 까치마을 태화,한진아파트 공사내역서(제출용1)_동남 아파트_원동천교(상)외-수량수정_수량산출서" xfId="21179" xr:uid="{00000000-0005-0000-0000-0000F7330000}"/>
    <cellStyle name="_수공(성남)설계_인천계양 까치마을 태화,한진아파트 공사내역서(제출용1)_동남 아파트_원동천교(상)외-수량수정_수량산출서(원동천교)" xfId="21180" xr:uid="{00000000-0005-0000-0000-0000F8330000}"/>
    <cellStyle name="_수공(성남)설계_인천계양 까치마을 태화,한진아파트 공사내역서(제출용1)_동남 아파트_원동천교(상)외-수량수정_원동천(상)우물통보수공사-1" xfId="21181" xr:uid="{00000000-0005-0000-0000-0000F9330000}"/>
    <cellStyle name="_수공(성남)설계_인천계양 까치마을 태화,한진아파트 공사내역서(제출용1)_동남 아파트_원동천교(상)외-수량수정_원동천내역산출(상하행)7기-4" xfId="21182" xr:uid="{00000000-0005-0000-0000-0000FA330000}"/>
    <cellStyle name="_수공(성남)설계_인천계양 까치마을 태화,한진아파트 공사내역서(제출용1)_동남 아파트_원동천교(상)외-수량수정_진단건설(수정본-건식공법)" xfId="21183" xr:uid="{00000000-0005-0000-0000-0000FB330000}"/>
    <cellStyle name="_수공(성남)설계_인천계양 까치마을 태화,한진아파트 공사내역서(제출용1)_동남 아파트_원동천교(상)외-수량수정_최종수정분_하천대교보수보강공사" xfId="21184" xr:uid="{00000000-0005-0000-0000-0000FC330000}"/>
    <cellStyle name="_수공(성남)설계_인천계양 까치마을 태화,한진아파트 공사내역서(제출용1)_동남 아파트_원동천교(상)외-수량수정_하천대교계약내역서" xfId="21185" xr:uid="{00000000-0005-0000-0000-0000FD330000}"/>
    <cellStyle name="_수공(성남)설계_인천계양 까치마을 태화,한진아파트 공사내역서(제출용1)_동남 아파트_원동천교(상)외-수량수정_하천대교보수보강공사(단가수정070407)" xfId="21186" xr:uid="{00000000-0005-0000-0000-0000FE330000}"/>
    <cellStyle name="_수공(성남)설계_인천계양 까치마을 태화,한진아파트 공사내역서(제출용1)_동남 아파트_원동천교(상)외-수량수정_하천대교보수보강공사(수정)-1" xfId="21187" xr:uid="{00000000-0005-0000-0000-0000FF330000}"/>
    <cellStyle name="_수공(성남)설계_인천계양 까치마을 태화,한진아파트 공사내역서(제출용1)_동남 아파트_원동천교(상)외-수량수정_하천대교보수보강공사(최종수량수정)" xfId="21188" xr:uid="{00000000-0005-0000-0000-000000340000}"/>
    <cellStyle name="_수공(성남)설계_인천계양 까치마을 태화,한진아파트 공사내역서(제출용1)_동남 아파트_원동천교(상)외-수량수정_회야강요-수량산출서(수정본-선구)" xfId="21189" xr:uid="{00000000-0005-0000-0000-000001340000}"/>
    <cellStyle name="_수공(성남)설계_인천계양 까치마을 태화,한진아파트 공사내역서(제출용1)_동남 아파트_원동천내역산출(상하행)7기-4" xfId="21190" xr:uid="{00000000-0005-0000-0000-000002340000}"/>
    <cellStyle name="_수공(성남)설계_인천계양 까치마을 태화,한진아파트 공사내역서(제출용1)_동남 아파트_진단건설(수정본-건식공법)" xfId="21191" xr:uid="{00000000-0005-0000-0000-000003340000}"/>
    <cellStyle name="_수공(성남)설계_인천계양 까치마을 태화,한진아파트 공사내역서(제출용1)_동남 아파트_최종수정분_하천대교보수보강공사" xfId="21192" xr:uid="{00000000-0005-0000-0000-000004340000}"/>
    <cellStyle name="_수공(성남)설계_인천계양 까치마을 태화,한진아파트 공사내역서(제출용1)_동남 아파트_하천대교계약내역서" xfId="21193" xr:uid="{00000000-0005-0000-0000-000005340000}"/>
    <cellStyle name="_수공(성남)설계_인천계양 까치마을 태화,한진아파트 공사내역서(제출용1)_동남 아파트_하천대교보수보강공사(단가수정070407)" xfId="21194" xr:uid="{00000000-0005-0000-0000-000006340000}"/>
    <cellStyle name="_수공(성남)설계_인천계양 까치마을 태화,한진아파트 공사내역서(제출용1)_동남 아파트_하천대교보수보강공사(수정)-1" xfId="21195" xr:uid="{00000000-0005-0000-0000-000007340000}"/>
    <cellStyle name="_수공(성남)설계_인천계양 까치마을 태화,한진아파트 공사내역서(제출용1)_동남 아파트_하천대교보수보강공사(최종수량수정)" xfId="21196" xr:uid="{00000000-0005-0000-0000-000008340000}"/>
    <cellStyle name="_수공(성남)설계_인천계양 까치마을 태화,한진아파트 공사내역서(제출용1)_동남 아파트_회야강요-수량산출서(수정본-선구)" xfId="21197" xr:uid="{00000000-0005-0000-0000-000009340000}"/>
    <cellStyle name="_수공(성남)설계_인천계양 까치마을 태화,한진아파트 공사내역서(제출용1)_수량산출서" xfId="21198" xr:uid="{00000000-0005-0000-0000-00000A340000}"/>
    <cellStyle name="_수공(성남)설계_인천계양 까치마을 태화,한진아파트 공사내역서(제출용1)_수량산출서(원동천교)" xfId="21199" xr:uid="{00000000-0005-0000-0000-00000B340000}"/>
    <cellStyle name="_수공(성남)설계_인천계양 까치마을 태화,한진아파트 공사내역서(제출용1)_원동천(상)우물통보수공사-1" xfId="21200" xr:uid="{00000000-0005-0000-0000-00000C340000}"/>
    <cellStyle name="_수공(성남)설계_인천계양 까치마을 태화,한진아파트 공사내역서(제출용1)_원동천교(상)외-수량수정" xfId="21201" xr:uid="{00000000-0005-0000-0000-00000D340000}"/>
    <cellStyle name="_수공(성남)설계_인천계양 까치마을 태화,한진아파트 공사내역서(제출용1)_원동천교(상)외-수량수정_수량산출서" xfId="21202" xr:uid="{00000000-0005-0000-0000-00000E340000}"/>
    <cellStyle name="_수공(성남)설계_인천계양 까치마을 태화,한진아파트 공사내역서(제출용1)_원동천교(상)외-수량수정_수량산출서(원동천교)" xfId="21203" xr:uid="{00000000-0005-0000-0000-00000F340000}"/>
    <cellStyle name="_수공(성남)설계_인천계양 까치마을 태화,한진아파트 공사내역서(제출용1)_원동천교(상)외-수량수정_원동천(상)우물통보수공사-1" xfId="21204" xr:uid="{00000000-0005-0000-0000-000010340000}"/>
    <cellStyle name="_수공(성남)설계_인천계양 까치마을 태화,한진아파트 공사내역서(제출용1)_원동천교(상)외-수량수정_원동천내역산출(상하행)7기-4" xfId="21205" xr:uid="{00000000-0005-0000-0000-000011340000}"/>
    <cellStyle name="_수공(성남)설계_인천계양 까치마을 태화,한진아파트 공사내역서(제출용1)_원동천교(상)외-수량수정_진단건설(수정본-건식공법)" xfId="21206" xr:uid="{00000000-0005-0000-0000-000012340000}"/>
    <cellStyle name="_수공(성남)설계_인천계양 까치마을 태화,한진아파트 공사내역서(제출용1)_원동천교(상)외-수량수정_최종수정분_하천대교보수보강공사" xfId="21207" xr:uid="{00000000-0005-0000-0000-000013340000}"/>
    <cellStyle name="_수공(성남)설계_인천계양 까치마을 태화,한진아파트 공사내역서(제출용1)_원동천교(상)외-수량수정_하천대교계약내역서" xfId="21208" xr:uid="{00000000-0005-0000-0000-000014340000}"/>
    <cellStyle name="_수공(성남)설계_인천계양 까치마을 태화,한진아파트 공사내역서(제출용1)_원동천교(상)외-수량수정_하천대교보수보강공사(단가수정070407)" xfId="21209" xr:uid="{00000000-0005-0000-0000-000015340000}"/>
    <cellStyle name="_수공(성남)설계_인천계양 까치마을 태화,한진아파트 공사내역서(제출용1)_원동천교(상)외-수량수정_하천대교보수보강공사(수정)-1" xfId="21210" xr:uid="{00000000-0005-0000-0000-000016340000}"/>
    <cellStyle name="_수공(성남)설계_인천계양 까치마을 태화,한진아파트 공사내역서(제출용1)_원동천교(상)외-수량수정_하천대교보수보강공사(최종수량수정)" xfId="21211" xr:uid="{00000000-0005-0000-0000-000017340000}"/>
    <cellStyle name="_수공(성남)설계_인천계양 까치마을 태화,한진아파트 공사내역서(제출용1)_원동천교(상)외-수량수정_회야강요-수량산출서(수정본-선구)" xfId="21212" xr:uid="{00000000-0005-0000-0000-000018340000}"/>
    <cellStyle name="_수공(성남)설계_인천계양 까치마을 태화,한진아파트 공사내역서(제출용1)_원동천내역산출(상하행)7기-4" xfId="21213" xr:uid="{00000000-0005-0000-0000-000019340000}"/>
    <cellStyle name="_수공(성남)설계_인천계양 까치마을 태화,한진아파트 공사내역서(제출용1)_인천계양 까치마을 태화,한진아파트 공사내역서9.12(제출용)" xfId="21214" xr:uid="{00000000-0005-0000-0000-00001A340000}"/>
    <cellStyle name="_수공(성남)설계_인천계양 까치마을 태화,한진아파트 공사내역서(제출용1)_인천계양 까치마을 태화,한진아파트 공사내역서9.12(제출용)_수량산출서" xfId="21215" xr:uid="{00000000-0005-0000-0000-00001B340000}"/>
    <cellStyle name="_수공(성남)설계_인천계양 까치마을 태화,한진아파트 공사내역서(제출용1)_인천계양 까치마을 태화,한진아파트 공사내역서9.12(제출용)_수량산출서(원동천교)" xfId="21216" xr:uid="{00000000-0005-0000-0000-00001C340000}"/>
    <cellStyle name="_수공(성남)설계_인천계양 까치마을 태화,한진아파트 공사내역서(제출용1)_인천계양 까치마을 태화,한진아파트 공사내역서9.12(제출용)_원동천(상)우물통보수공사-1" xfId="21217" xr:uid="{00000000-0005-0000-0000-00001D340000}"/>
    <cellStyle name="_수공(성남)설계_인천계양 까치마을 태화,한진아파트 공사내역서(제출용1)_인천계양 까치마을 태화,한진아파트 공사내역서9.12(제출용)_원동천교(상)외-수량수정" xfId="21218" xr:uid="{00000000-0005-0000-0000-00001E340000}"/>
    <cellStyle name="_수공(성남)설계_인천계양 까치마을 태화,한진아파트 공사내역서(제출용1)_인천계양 까치마을 태화,한진아파트 공사내역서9.12(제출용)_원동천교(상)외-수량수정_수량산출서" xfId="21219" xr:uid="{00000000-0005-0000-0000-00001F340000}"/>
    <cellStyle name="_수공(성남)설계_인천계양 까치마을 태화,한진아파트 공사내역서(제출용1)_인천계양 까치마을 태화,한진아파트 공사내역서9.12(제출용)_원동천교(상)외-수량수정_수량산출서(원동천교)" xfId="21220" xr:uid="{00000000-0005-0000-0000-000020340000}"/>
    <cellStyle name="_수공(성남)설계_인천계양 까치마을 태화,한진아파트 공사내역서(제출용1)_인천계양 까치마을 태화,한진아파트 공사내역서9.12(제출용)_원동천교(상)외-수량수정_원동천(상)우물통보수공사-1" xfId="21221" xr:uid="{00000000-0005-0000-0000-000021340000}"/>
    <cellStyle name="_수공(성남)설계_인천계양 까치마을 태화,한진아파트 공사내역서(제출용1)_인천계양 까치마을 태화,한진아파트 공사내역서9.12(제출용)_원동천교(상)외-수량수정_원동천내역산출(상하행)7기-4" xfId="21222" xr:uid="{00000000-0005-0000-0000-000022340000}"/>
    <cellStyle name="_수공(성남)설계_인천계양 까치마을 태화,한진아파트 공사내역서(제출용1)_인천계양 까치마을 태화,한진아파트 공사내역서9.12(제출용)_원동천교(상)외-수량수정_진단건설(수정본-건식공법)" xfId="21223" xr:uid="{00000000-0005-0000-0000-000023340000}"/>
    <cellStyle name="_수공(성남)설계_인천계양 까치마을 태화,한진아파트 공사내역서(제출용1)_인천계양 까치마을 태화,한진아파트 공사내역서9.12(제출용)_원동천교(상)외-수량수정_최종수정분_하천대교보수보강공사" xfId="21224" xr:uid="{00000000-0005-0000-0000-000024340000}"/>
    <cellStyle name="_수공(성남)설계_인천계양 까치마을 태화,한진아파트 공사내역서(제출용1)_인천계양 까치마을 태화,한진아파트 공사내역서9.12(제출용)_원동천교(상)외-수량수정_하천대교계약내역서" xfId="21225" xr:uid="{00000000-0005-0000-0000-000025340000}"/>
    <cellStyle name="_수공(성남)설계_인천계양 까치마을 태화,한진아파트 공사내역서(제출용1)_인천계양 까치마을 태화,한진아파트 공사내역서9.12(제출용)_원동천교(상)외-수량수정_하천대교보수보강공사(단가수정070407)" xfId="21226" xr:uid="{00000000-0005-0000-0000-000026340000}"/>
    <cellStyle name="_수공(성남)설계_인천계양 까치마을 태화,한진아파트 공사내역서(제출용1)_인천계양 까치마을 태화,한진아파트 공사내역서9.12(제출용)_원동천교(상)외-수량수정_하천대교보수보강공사(수정)-1" xfId="21227" xr:uid="{00000000-0005-0000-0000-000027340000}"/>
    <cellStyle name="_수공(성남)설계_인천계양 까치마을 태화,한진아파트 공사내역서(제출용1)_인천계양 까치마을 태화,한진아파트 공사내역서9.12(제출용)_원동천교(상)외-수량수정_하천대교보수보강공사(최종수량수정)" xfId="21228" xr:uid="{00000000-0005-0000-0000-000028340000}"/>
    <cellStyle name="_수공(성남)설계_인천계양 까치마을 태화,한진아파트 공사내역서(제출용1)_인천계양 까치마을 태화,한진아파트 공사내역서9.12(제출용)_원동천교(상)외-수량수정_회야강요-수량산출서(수정본-선구)" xfId="21229" xr:uid="{00000000-0005-0000-0000-000029340000}"/>
    <cellStyle name="_수공(성남)설계_인천계양 까치마을 태화,한진아파트 공사내역서(제출용1)_인천계양 까치마을 태화,한진아파트 공사내역서9.12(제출용)_원동천내역산출(상하행)7기-4" xfId="21230" xr:uid="{00000000-0005-0000-0000-00002A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" xfId="21231" xr:uid="{00000000-0005-0000-0000-00002B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" xfId="21232" xr:uid="{00000000-0005-0000-0000-00002C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" xfId="21233" xr:uid="{00000000-0005-0000-0000-00002D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(원동천교)" xfId="21234" xr:uid="{00000000-0005-0000-0000-00002E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21235" xr:uid="{00000000-0005-0000-0000-00002F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21236" xr:uid="{00000000-0005-0000-0000-000030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21237" xr:uid="{00000000-0005-0000-0000-000031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(원동천교)" xfId="21238" xr:uid="{00000000-0005-0000-0000-000032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21239" xr:uid="{00000000-0005-0000-0000-000033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내역산출(상하행)7기-4" xfId="21240" xr:uid="{00000000-0005-0000-0000-000034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21241" xr:uid="{00000000-0005-0000-0000-000035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최종수정분_하천대교보수보강공사" xfId="21242" xr:uid="{00000000-0005-0000-0000-000036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계약내역서" xfId="21243" xr:uid="{00000000-0005-0000-0000-000037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단가수정070407)" xfId="21244" xr:uid="{00000000-0005-0000-0000-000038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수정)-1" xfId="21245" xr:uid="{00000000-0005-0000-0000-000039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최종수량수정)" xfId="21246" xr:uid="{00000000-0005-0000-0000-00003A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21247" xr:uid="{00000000-0005-0000-0000-00003B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내역산출(상하행)7기-4" xfId="21248" xr:uid="{00000000-0005-0000-0000-00003C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21249" xr:uid="{00000000-0005-0000-0000-00003D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최종수정분_하천대교보수보강공사" xfId="21250" xr:uid="{00000000-0005-0000-0000-00003E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계약내역서" xfId="21251" xr:uid="{00000000-0005-0000-0000-00003F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보수보강공사(단가수정070407)" xfId="21252" xr:uid="{00000000-0005-0000-0000-000040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보수보강공사(수정)-1" xfId="21253" xr:uid="{00000000-0005-0000-0000-000041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보수보강공사(최종수량수정)" xfId="21254" xr:uid="{00000000-0005-0000-0000-000042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21255" xr:uid="{00000000-0005-0000-0000-000043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" xfId="21256" xr:uid="{00000000-0005-0000-0000-000044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" xfId="21257" xr:uid="{00000000-0005-0000-0000-000045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(원동천교)" xfId="21258" xr:uid="{00000000-0005-0000-0000-000046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(상)우물통보수공사-1" xfId="21259" xr:uid="{00000000-0005-0000-0000-000047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" xfId="21260" xr:uid="{00000000-0005-0000-0000-000048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21261" xr:uid="{00000000-0005-0000-0000-000049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(원동천교)" xfId="21262" xr:uid="{00000000-0005-0000-0000-00004A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21263" xr:uid="{00000000-0005-0000-0000-00004B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내역산출(상하행)7기-4" xfId="21264" xr:uid="{00000000-0005-0000-0000-00004C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21265" xr:uid="{00000000-0005-0000-0000-00004D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최종수정분_하천대교보수보강공사" xfId="21266" xr:uid="{00000000-0005-0000-0000-00004E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계약내역서" xfId="21267" xr:uid="{00000000-0005-0000-0000-00004F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단가수정070407)" xfId="21268" xr:uid="{00000000-0005-0000-0000-000050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수정)-1" xfId="21269" xr:uid="{00000000-0005-0000-0000-000051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최종수량수정)" xfId="21270" xr:uid="{00000000-0005-0000-0000-000052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21271" xr:uid="{00000000-0005-0000-0000-000053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내역산출(상하행)7기-4" xfId="21272" xr:uid="{00000000-0005-0000-0000-000054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진단건설(수정본-건식공법)" xfId="21273" xr:uid="{00000000-0005-0000-0000-000055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최종수정분_하천대교보수보강공사" xfId="21274" xr:uid="{00000000-0005-0000-0000-000056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계약내역서" xfId="21275" xr:uid="{00000000-0005-0000-0000-000057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보수보강공사(단가수정070407)" xfId="21276" xr:uid="{00000000-0005-0000-0000-000058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보수보강공사(수정)-1" xfId="21277" xr:uid="{00000000-0005-0000-0000-000059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보수보강공사(최종수량수정)" xfId="21278" xr:uid="{00000000-0005-0000-0000-00005A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21279" xr:uid="{00000000-0005-0000-0000-00005B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" xfId="21280" xr:uid="{00000000-0005-0000-0000-00005C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수량산출서" xfId="21281" xr:uid="{00000000-0005-0000-0000-00005D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수량산출서(원동천교)" xfId="21282" xr:uid="{00000000-0005-0000-0000-00005E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(상)우물통보수공사-1" xfId="21283" xr:uid="{00000000-0005-0000-0000-00005F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" xfId="21284" xr:uid="{00000000-0005-0000-0000-000060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" xfId="21285" xr:uid="{00000000-0005-0000-0000-000061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(원동천교)" xfId="21286" xr:uid="{00000000-0005-0000-0000-000062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(상)우물통보수공사-1" xfId="21287" xr:uid="{00000000-0005-0000-0000-000063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내역산출(상하행)7기-4" xfId="21288" xr:uid="{00000000-0005-0000-0000-000064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진단건설(수정본-건식공법)" xfId="21289" xr:uid="{00000000-0005-0000-0000-000065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최종수정분_하천대교보수보강공사" xfId="21290" xr:uid="{00000000-0005-0000-0000-000066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계약내역서" xfId="21291" xr:uid="{00000000-0005-0000-0000-000067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보수보강공사(단가수정070407)" xfId="21292" xr:uid="{00000000-0005-0000-0000-000068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보수보강공사(수정)-1" xfId="21293" xr:uid="{00000000-0005-0000-0000-000069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보수보강공사(최종수량수정)" xfId="21294" xr:uid="{00000000-0005-0000-0000-00006A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회야강요-수량산출서(수정본-선구)" xfId="21295" xr:uid="{00000000-0005-0000-0000-00006B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내역산출(상하행)7기-4" xfId="21296" xr:uid="{00000000-0005-0000-0000-00006C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진단건설(수정본-건식공법)" xfId="21297" xr:uid="{00000000-0005-0000-0000-00006D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최종수정분_하천대교보수보강공사" xfId="21298" xr:uid="{00000000-0005-0000-0000-00006E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하천대교계약내역서" xfId="21299" xr:uid="{00000000-0005-0000-0000-00006F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하천대교보수보강공사(단가수정070407)" xfId="21300" xr:uid="{00000000-0005-0000-0000-000070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하천대교보수보강공사(수정)-1" xfId="21301" xr:uid="{00000000-0005-0000-0000-000071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하천대교보수보강공사(최종수량수정)" xfId="21302" xr:uid="{00000000-0005-0000-0000-000072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회야강요-수량산출서(수정본-선구)" xfId="21303" xr:uid="{00000000-0005-0000-0000-000073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수량산출서" xfId="21304" xr:uid="{00000000-0005-0000-0000-000074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수량산출서(원동천교)" xfId="21305" xr:uid="{00000000-0005-0000-0000-000075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(상)우물통보수공사-1" xfId="21306" xr:uid="{00000000-0005-0000-0000-000076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" xfId="21307" xr:uid="{00000000-0005-0000-0000-000077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" xfId="21308" xr:uid="{00000000-0005-0000-0000-000078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(원동천교)" xfId="21309" xr:uid="{00000000-0005-0000-0000-000079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(상)우물통보수공사-1" xfId="21310" xr:uid="{00000000-0005-0000-0000-00007A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내역산출(상하행)7기-4" xfId="21311" xr:uid="{00000000-0005-0000-0000-00007B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진단건설(수정본-건식공법)" xfId="21312" xr:uid="{00000000-0005-0000-0000-00007C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최종수정분_하천대교보수보강공사" xfId="21313" xr:uid="{00000000-0005-0000-0000-00007D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계약내역서" xfId="21314" xr:uid="{00000000-0005-0000-0000-00007E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보수보강공사(단가수정070407)" xfId="21315" xr:uid="{00000000-0005-0000-0000-00007F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보수보강공사(수정)-1" xfId="21316" xr:uid="{00000000-0005-0000-0000-000080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보수보강공사(최종수량수정)" xfId="21317" xr:uid="{00000000-0005-0000-0000-000081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회야강요-수량산출서(수정본-선구)" xfId="21318" xr:uid="{00000000-0005-0000-0000-000082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내역산출(상하행)7기-4" xfId="21319" xr:uid="{00000000-0005-0000-0000-000083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진단건설(수정본-건식공법)" xfId="21320" xr:uid="{00000000-0005-0000-0000-000084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최종수정분_하천대교보수보강공사" xfId="21321" xr:uid="{00000000-0005-0000-0000-000085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하천대교계약내역서" xfId="21322" xr:uid="{00000000-0005-0000-0000-000086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하천대교보수보강공사(단가수정070407)" xfId="21323" xr:uid="{00000000-0005-0000-0000-000087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하천대교보수보강공사(수정)-1" xfId="21324" xr:uid="{00000000-0005-0000-0000-000088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하천대교보수보강공사(최종수량수정)" xfId="21325" xr:uid="{00000000-0005-0000-0000-000089340000}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회야강요-수량산출서(수정본-선구)" xfId="21326" xr:uid="{00000000-0005-0000-0000-00008A340000}"/>
    <cellStyle name="_수공(성남)설계_인천계양 까치마을 태화,한진아파트 공사내역서(제출용1)_인천계양 까치마을 태화,한진아파트 공사내역서9.12(제출용)_진단건설(수정본-건식공법)" xfId="21327" xr:uid="{00000000-0005-0000-0000-00008B340000}"/>
    <cellStyle name="_수공(성남)설계_인천계양 까치마을 태화,한진아파트 공사내역서(제출용1)_인천계양 까치마을 태화,한진아파트 공사내역서9.12(제출용)_최종수정분_하천대교보수보강공사" xfId="21328" xr:uid="{00000000-0005-0000-0000-00008C340000}"/>
    <cellStyle name="_수공(성남)설계_인천계양 까치마을 태화,한진아파트 공사내역서(제출용1)_인천계양 까치마을 태화,한진아파트 공사내역서9.12(제출용)_하천대교계약내역서" xfId="21329" xr:uid="{00000000-0005-0000-0000-00008D340000}"/>
    <cellStyle name="_수공(성남)설계_인천계양 까치마을 태화,한진아파트 공사내역서(제출용1)_인천계양 까치마을 태화,한진아파트 공사내역서9.12(제출용)_하천대교보수보강공사(단가수정070407)" xfId="21330" xr:uid="{00000000-0005-0000-0000-00008E340000}"/>
    <cellStyle name="_수공(성남)설계_인천계양 까치마을 태화,한진아파트 공사내역서(제출용1)_인천계양 까치마을 태화,한진아파트 공사내역서9.12(제출용)_하천대교보수보강공사(수정)-1" xfId="21331" xr:uid="{00000000-0005-0000-0000-00008F340000}"/>
    <cellStyle name="_수공(성남)설계_인천계양 까치마을 태화,한진아파트 공사내역서(제출용1)_인천계양 까치마을 태화,한진아파트 공사내역서9.12(제출용)_하천대교보수보강공사(최종수량수정)" xfId="21332" xr:uid="{00000000-0005-0000-0000-000090340000}"/>
    <cellStyle name="_수공(성남)설계_인천계양 까치마을 태화,한진아파트 공사내역서(제출용1)_인천계양 까치마을 태화,한진아파트 공사내역서9.12(제출용)_회야강요-수량산출서(수정본-선구)" xfId="21333" xr:uid="{00000000-0005-0000-0000-000091340000}"/>
    <cellStyle name="_수공(성남)설계_인천계양 까치마을 태화,한진아파트 공사내역서(제출용1)_진단건설(수정본-건식공법)" xfId="21334" xr:uid="{00000000-0005-0000-0000-000092340000}"/>
    <cellStyle name="_수공(성남)설계_인천계양 까치마을 태화,한진아파트 공사내역서(제출용1)_최종수정분_하천대교보수보강공사" xfId="21335" xr:uid="{00000000-0005-0000-0000-000093340000}"/>
    <cellStyle name="_수공(성남)설계_인천계양 까치마을 태화,한진아파트 공사내역서(제출용1)_하천대교계약내역서" xfId="21336" xr:uid="{00000000-0005-0000-0000-000094340000}"/>
    <cellStyle name="_수공(성남)설계_인천계양 까치마을 태화,한진아파트 공사내역서(제출용1)_하천대교보수보강공사(단가수정070407)" xfId="21337" xr:uid="{00000000-0005-0000-0000-000095340000}"/>
    <cellStyle name="_수공(성남)설계_인천계양 까치마을 태화,한진아파트 공사내역서(제출용1)_하천대교보수보강공사(수정)-1" xfId="21338" xr:uid="{00000000-0005-0000-0000-000096340000}"/>
    <cellStyle name="_수공(성남)설계_인천계양 까치마을 태화,한진아파트 공사내역서(제출용1)_하천대교보수보강공사(최종수량수정)" xfId="21339" xr:uid="{00000000-0005-0000-0000-000097340000}"/>
    <cellStyle name="_수공(성남)설계_인천계양 까치마을 태화,한진아파트 공사내역서(제출용1)_회야강요-수량산출서(수정본-선구)" xfId="21340" xr:uid="{00000000-0005-0000-0000-000098340000}"/>
    <cellStyle name="_수공(성남)설계_인천계양 까치마을 태화,한진아파트 공사내역서9.12(제출용)" xfId="21341" xr:uid="{00000000-0005-0000-0000-000099340000}"/>
    <cellStyle name="_수공(성남)설계_인천계양 까치마을 태화,한진아파트 공사내역서9.12(제출용)_계양구 도두리마을 동남 아파트 하자보수공사비산출서(자오)" xfId="21342" xr:uid="{00000000-0005-0000-0000-00009A340000}"/>
    <cellStyle name="_수공(성남)설계_인천계양 까치마을 태화,한진아파트 공사내역서9.12(제출용)_계양구 도두리마을 동남 아파트 하자보수공사비산출서(자오)_수량산출서" xfId="21343" xr:uid="{00000000-0005-0000-0000-00009B340000}"/>
    <cellStyle name="_수공(성남)설계_인천계양 까치마을 태화,한진아파트 공사내역서9.12(제출용)_계양구 도두리마을 동남 아파트 하자보수공사비산출서(자오)_수량산출서(원동천교)" xfId="21344" xr:uid="{00000000-0005-0000-0000-00009C340000}"/>
    <cellStyle name="_수공(성남)설계_인천계양 까치마을 태화,한진아파트 공사내역서9.12(제출용)_계양구 도두리마을 동남 아파트 하자보수공사비산출서(자오)_원동천(상)우물통보수공사-1" xfId="21345" xr:uid="{00000000-0005-0000-0000-00009D340000}"/>
    <cellStyle name="_수공(성남)설계_인천계양 까치마을 태화,한진아파트 공사내역서9.12(제출용)_계양구 도두리마을 동남 아파트 하자보수공사비산출서(자오)_원동천교(상)외-수량수정" xfId="21346" xr:uid="{00000000-0005-0000-0000-00009E340000}"/>
    <cellStyle name="_수공(성남)설계_인천계양 까치마을 태화,한진아파트 공사내역서9.12(제출용)_계양구 도두리마을 동남 아파트 하자보수공사비산출서(자오)_원동천교(상)외-수량수정_수량산출서" xfId="21347" xr:uid="{00000000-0005-0000-0000-00009F340000}"/>
    <cellStyle name="_수공(성남)설계_인천계양 까치마을 태화,한진아파트 공사내역서9.12(제출용)_계양구 도두리마을 동남 아파트 하자보수공사비산출서(자오)_원동천교(상)외-수량수정_수량산출서(원동천교)" xfId="21348" xr:uid="{00000000-0005-0000-0000-0000A0340000}"/>
    <cellStyle name="_수공(성남)설계_인천계양 까치마을 태화,한진아파트 공사내역서9.12(제출용)_계양구 도두리마을 동남 아파트 하자보수공사비산출서(자오)_원동천교(상)외-수량수정_원동천(상)우물통보수공사-1" xfId="21349" xr:uid="{00000000-0005-0000-0000-0000A1340000}"/>
    <cellStyle name="_수공(성남)설계_인천계양 까치마을 태화,한진아파트 공사내역서9.12(제출용)_계양구 도두리마을 동남 아파트 하자보수공사비산출서(자오)_원동천교(상)외-수량수정_원동천내역산출(상하행)7기-4" xfId="21350" xr:uid="{00000000-0005-0000-0000-0000A2340000}"/>
    <cellStyle name="_수공(성남)설계_인천계양 까치마을 태화,한진아파트 공사내역서9.12(제출용)_계양구 도두리마을 동남 아파트 하자보수공사비산출서(자오)_원동천교(상)외-수량수정_진단건설(수정본-건식공법)" xfId="21351" xr:uid="{00000000-0005-0000-0000-0000A3340000}"/>
    <cellStyle name="_수공(성남)설계_인천계양 까치마을 태화,한진아파트 공사내역서9.12(제출용)_계양구 도두리마을 동남 아파트 하자보수공사비산출서(자오)_원동천교(상)외-수량수정_최종수정분_하천대교보수보강공사" xfId="21352" xr:uid="{00000000-0005-0000-0000-0000A4340000}"/>
    <cellStyle name="_수공(성남)설계_인천계양 까치마을 태화,한진아파트 공사내역서9.12(제출용)_계양구 도두리마을 동남 아파트 하자보수공사비산출서(자오)_원동천교(상)외-수량수정_하천대교계약내역서" xfId="21353" xr:uid="{00000000-0005-0000-0000-0000A5340000}"/>
    <cellStyle name="_수공(성남)설계_인천계양 까치마을 태화,한진아파트 공사내역서9.12(제출용)_계양구 도두리마을 동남 아파트 하자보수공사비산출서(자오)_원동천교(상)외-수량수정_하천대교보수보강공사(단가수정070407)" xfId="21354" xr:uid="{00000000-0005-0000-0000-0000A6340000}"/>
    <cellStyle name="_수공(성남)설계_인천계양 까치마을 태화,한진아파트 공사내역서9.12(제출용)_계양구 도두리마을 동남 아파트 하자보수공사비산출서(자오)_원동천교(상)외-수량수정_하천대교보수보강공사(수정)-1" xfId="21355" xr:uid="{00000000-0005-0000-0000-0000A7340000}"/>
    <cellStyle name="_수공(성남)설계_인천계양 까치마을 태화,한진아파트 공사내역서9.12(제출용)_계양구 도두리마을 동남 아파트 하자보수공사비산출서(자오)_원동천교(상)외-수량수정_하천대교보수보강공사(최종수량수정)" xfId="21356" xr:uid="{00000000-0005-0000-0000-0000A8340000}"/>
    <cellStyle name="_수공(성남)설계_인천계양 까치마을 태화,한진아파트 공사내역서9.12(제출용)_계양구 도두리마을 동남 아파트 하자보수공사비산출서(자오)_원동천교(상)외-수량수정_회야강요-수량산출서(수정본-선구)" xfId="21357" xr:uid="{00000000-0005-0000-0000-0000A9340000}"/>
    <cellStyle name="_수공(성남)설계_인천계양 까치마을 태화,한진아파트 공사내역서9.12(제출용)_계양구 도두리마을 동남 아파트 하자보수공사비산출서(자오)_원동천내역산출(상하행)7기-4" xfId="21358" xr:uid="{00000000-0005-0000-0000-0000AA340000}"/>
    <cellStyle name="_수공(성남)설계_인천계양 까치마을 태화,한진아파트 공사내역서9.12(제출용)_계양구 도두리마을 동남 아파트 하자보수공사비산출서(자오)_진단건설(수정본-건식공법)" xfId="21359" xr:uid="{00000000-0005-0000-0000-0000AB340000}"/>
    <cellStyle name="_수공(성남)설계_인천계양 까치마을 태화,한진아파트 공사내역서9.12(제출용)_계양구 도두리마을 동남 아파트 하자보수공사비산출서(자오)_최종수정분_하천대교보수보강공사" xfId="21360" xr:uid="{00000000-0005-0000-0000-0000AC340000}"/>
    <cellStyle name="_수공(성남)설계_인천계양 까치마을 태화,한진아파트 공사내역서9.12(제출용)_계양구 도두리마을 동남 아파트 하자보수공사비산출서(자오)_하천대교계약내역서" xfId="21361" xr:uid="{00000000-0005-0000-0000-0000AD340000}"/>
    <cellStyle name="_수공(성남)설계_인천계양 까치마을 태화,한진아파트 공사내역서9.12(제출용)_계양구 도두리마을 동남 아파트 하자보수공사비산출서(자오)_하천대교보수보강공사(단가수정070407)" xfId="21362" xr:uid="{00000000-0005-0000-0000-0000AE340000}"/>
    <cellStyle name="_수공(성남)설계_인천계양 까치마을 태화,한진아파트 공사내역서9.12(제출용)_계양구 도두리마을 동남 아파트 하자보수공사비산출서(자오)_하천대교보수보강공사(수정)-1" xfId="21363" xr:uid="{00000000-0005-0000-0000-0000AF340000}"/>
    <cellStyle name="_수공(성남)설계_인천계양 까치마을 태화,한진아파트 공사내역서9.12(제출용)_계양구 도두리마을 동남 아파트 하자보수공사비산출서(자오)_하천대교보수보강공사(최종수량수정)" xfId="21364" xr:uid="{00000000-0005-0000-0000-0000B0340000}"/>
    <cellStyle name="_수공(성남)설계_인천계양 까치마을 태화,한진아파트 공사내역서9.12(제출용)_계양구 도두리마을 동남 아파트 하자보수공사비산출서(자오)_회야강요-수량산출서(수정본-선구)" xfId="21365" xr:uid="{00000000-0005-0000-0000-0000B1340000}"/>
    <cellStyle name="_수공(성남)설계_인천계양 까치마을 태화,한진아파트 공사내역서9.12(제출용)_구로동구일우성아파트 하자보수공사비산출서(1)" xfId="21366" xr:uid="{00000000-0005-0000-0000-0000B2340000}"/>
    <cellStyle name="_수공(성남)설계_인천계양 까치마을 태화,한진아파트 공사내역서9.12(제출용)_구로동구일우성아파트 하자보수공사비산출서(1)_수량산출서" xfId="21367" xr:uid="{00000000-0005-0000-0000-0000B3340000}"/>
    <cellStyle name="_수공(성남)설계_인천계양 까치마을 태화,한진아파트 공사내역서9.12(제출용)_구로동구일우성아파트 하자보수공사비산출서(1)_수량산출서(원동천교)" xfId="21368" xr:uid="{00000000-0005-0000-0000-0000B4340000}"/>
    <cellStyle name="_수공(성남)설계_인천계양 까치마을 태화,한진아파트 공사내역서9.12(제출용)_구로동구일우성아파트 하자보수공사비산출서(1)_원동천(상)우물통보수공사-1" xfId="21369" xr:uid="{00000000-0005-0000-0000-0000B5340000}"/>
    <cellStyle name="_수공(성남)설계_인천계양 까치마을 태화,한진아파트 공사내역서9.12(제출용)_구로동구일우성아파트 하자보수공사비산출서(1)_원동천교(상)외-수량수정" xfId="21370" xr:uid="{00000000-0005-0000-0000-0000B6340000}"/>
    <cellStyle name="_수공(성남)설계_인천계양 까치마을 태화,한진아파트 공사내역서9.12(제출용)_구로동구일우성아파트 하자보수공사비산출서(1)_원동천교(상)외-수량수정_수량산출서" xfId="21371" xr:uid="{00000000-0005-0000-0000-0000B7340000}"/>
    <cellStyle name="_수공(성남)설계_인천계양 까치마을 태화,한진아파트 공사내역서9.12(제출용)_구로동구일우성아파트 하자보수공사비산출서(1)_원동천교(상)외-수량수정_수량산출서(원동천교)" xfId="21372" xr:uid="{00000000-0005-0000-0000-0000B8340000}"/>
    <cellStyle name="_수공(성남)설계_인천계양 까치마을 태화,한진아파트 공사내역서9.12(제출용)_구로동구일우성아파트 하자보수공사비산출서(1)_원동천교(상)외-수량수정_원동천(상)우물통보수공사-1" xfId="21373" xr:uid="{00000000-0005-0000-0000-0000B9340000}"/>
    <cellStyle name="_수공(성남)설계_인천계양 까치마을 태화,한진아파트 공사내역서9.12(제출용)_구로동구일우성아파트 하자보수공사비산출서(1)_원동천교(상)외-수량수정_원동천내역산출(상하행)7기-4" xfId="21374" xr:uid="{00000000-0005-0000-0000-0000BA340000}"/>
    <cellStyle name="_수공(성남)설계_인천계양 까치마을 태화,한진아파트 공사내역서9.12(제출용)_구로동구일우성아파트 하자보수공사비산출서(1)_원동천교(상)외-수량수정_진단건설(수정본-건식공법)" xfId="21375" xr:uid="{00000000-0005-0000-0000-0000BB340000}"/>
    <cellStyle name="_수공(성남)설계_인천계양 까치마을 태화,한진아파트 공사내역서9.12(제출용)_구로동구일우성아파트 하자보수공사비산출서(1)_원동천교(상)외-수량수정_최종수정분_하천대교보수보강공사" xfId="21376" xr:uid="{00000000-0005-0000-0000-0000BC340000}"/>
    <cellStyle name="_수공(성남)설계_인천계양 까치마을 태화,한진아파트 공사내역서9.12(제출용)_구로동구일우성아파트 하자보수공사비산출서(1)_원동천교(상)외-수량수정_하천대교계약내역서" xfId="21377" xr:uid="{00000000-0005-0000-0000-0000BD340000}"/>
    <cellStyle name="_수공(성남)설계_인천계양 까치마을 태화,한진아파트 공사내역서9.12(제출용)_구로동구일우성아파트 하자보수공사비산출서(1)_원동천교(상)외-수량수정_하천대교보수보강공사(단가수정070407)" xfId="21378" xr:uid="{00000000-0005-0000-0000-0000BE340000}"/>
    <cellStyle name="_수공(성남)설계_인천계양 까치마을 태화,한진아파트 공사내역서9.12(제출용)_구로동구일우성아파트 하자보수공사비산출서(1)_원동천교(상)외-수량수정_하천대교보수보강공사(수정)-1" xfId="21379" xr:uid="{00000000-0005-0000-0000-0000BF340000}"/>
    <cellStyle name="_수공(성남)설계_인천계양 까치마을 태화,한진아파트 공사내역서9.12(제출용)_구로동구일우성아파트 하자보수공사비산출서(1)_원동천교(상)외-수량수정_하천대교보수보강공사(최종수량수정)" xfId="21380" xr:uid="{00000000-0005-0000-0000-0000C0340000}"/>
    <cellStyle name="_수공(성남)설계_인천계양 까치마을 태화,한진아파트 공사내역서9.12(제출용)_구로동구일우성아파트 하자보수공사비산출서(1)_원동천교(상)외-수량수정_회야강요-수량산출서(수정본-선구)" xfId="21381" xr:uid="{00000000-0005-0000-0000-0000C1340000}"/>
    <cellStyle name="_수공(성남)설계_인천계양 까치마을 태화,한진아파트 공사내역서9.12(제출용)_구로동구일우성아파트 하자보수공사비산출서(1)_원동천내역산출(상하행)7기-4" xfId="21382" xr:uid="{00000000-0005-0000-0000-0000C2340000}"/>
    <cellStyle name="_수공(성남)설계_인천계양 까치마을 태화,한진아파트 공사내역서9.12(제출용)_구로동구일우성아파트 하자보수공사비산출서(1)_진단건설(수정본-건식공법)" xfId="21383" xr:uid="{00000000-0005-0000-0000-0000C3340000}"/>
    <cellStyle name="_수공(성남)설계_인천계양 까치마을 태화,한진아파트 공사내역서9.12(제출용)_구로동구일우성아파트 하자보수공사비산출서(1)_최종수정분_하천대교보수보강공사" xfId="21384" xr:uid="{00000000-0005-0000-0000-0000C4340000}"/>
    <cellStyle name="_수공(성남)설계_인천계양 까치마을 태화,한진아파트 공사내역서9.12(제출용)_구로동구일우성아파트 하자보수공사비산출서(1)_하천대교계약내역서" xfId="21385" xr:uid="{00000000-0005-0000-0000-0000C5340000}"/>
    <cellStyle name="_수공(성남)설계_인천계양 까치마을 태화,한진아파트 공사내역서9.12(제출용)_구로동구일우성아파트 하자보수공사비산출서(1)_하천대교보수보강공사(단가수정070407)" xfId="21386" xr:uid="{00000000-0005-0000-0000-0000C6340000}"/>
    <cellStyle name="_수공(성남)설계_인천계양 까치마을 태화,한진아파트 공사내역서9.12(제출용)_구로동구일우성아파트 하자보수공사비산출서(1)_하천대교보수보강공사(수정)-1" xfId="21387" xr:uid="{00000000-0005-0000-0000-0000C7340000}"/>
    <cellStyle name="_수공(성남)설계_인천계양 까치마을 태화,한진아파트 공사내역서9.12(제출용)_구로동구일우성아파트 하자보수공사비산출서(1)_하천대교보수보강공사(최종수량수정)" xfId="21388" xr:uid="{00000000-0005-0000-0000-0000C8340000}"/>
    <cellStyle name="_수공(성남)설계_인천계양 까치마을 태화,한진아파트 공사내역서9.12(제출용)_구로동구일우성아파트 하자보수공사비산출서(1)_회야강요-수량산출서(수정본-선구)" xfId="21389" xr:uid="{00000000-0005-0000-0000-0000C9340000}"/>
    <cellStyle name="_수공(성남)설계_인천계양 까치마을 태화,한진아파트 공사내역서9.12(제출용)_동남 아파트" xfId="21390" xr:uid="{00000000-0005-0000-0000-0000CA340000}"/>
    <cellStyle name="_수공(성남)설계_인천계양 까치마을 태화,한진아파트 공사내역서9.12(제출용)_동남 아파트_수량산출서" xfId="21391" xr:uid="{00000000-0005-0000-0000-0000CB340000}"/>
    <cellStyle name="_수공(성남)설계_인천계양 까치마을 태화,한진아파트 공사내역서9.12(제출용)_동남 아파트_수량산출서(원동천교)" xfId="21392" xr:uid="{00000000-0005-0000-0000-0000CC340000}"/>
    <cellStyle name="_수공(성남)설계_인천계양 까치마을 태화,한진아파트 공사내역서9.12(제출용)_동남 아파트_원동천(상)우물통보수공사-1" xfId="21393" xr:uid="{00000000-0005-0000-0000-0000CD340000}"/>
    <cellStyle name="_수공(성남)설계_인천계양 까치마을 태화,한진아파트 공사내역서9.12(제출용)_동남 아파트_원동천교(상)외-수량수정" xfId="21394" xr:uid="{00000000-0005-0000-0000-0000CE340000}"/>
    <cellStyle name="_수공(성남)설계_인천계양 까치마을 태화,한진아파트 공사내역서9.12(제출용)_동남 아파트_원동천교(상)외-수량수정_수량산출서" xfId="21395" xr:uid="{00000000-0005-0000-0000-0000CF340000}"/>
    <cellStyle name="_수공(성남)설계_인천계양 까치마을 태화,한진아파트 공사내역서9.12(제출용)_동남 아파트_원동천교(상)외-수량수정_수량산출서(원동천교)" xfId="21396" xr:uid="{00000000-0005-0000-0000-0000D0340000}"/>
    <cellStyle name="_수공(성남)설계_인천계양 까치마을 태화,한진아파트 공사내역서9.12(제출용)_동남 아파트_원동천교(상)외-수량수정_원동천(상)우물통보수공사-1" xfId="21397" xr:uid="{00000000-0005-0000-0000-0000D1340000}"/>
    <cellStyle name="_수공(성남)설계_인천계양 까치마을 태화,한진아파트 공사내역서9.12(제출용)_동남 아파트_원동천교(상)외-수량수정_원동천내역산출(상하행)7기-4" xfId="21398" xr:uid="{00000000-0005-0000-0000-0000D2340000}"/>
    <cellStyle name="_수공(성남)설계_인천계양 까치마을 태화,한진아파트 공사내역서9.12(제출용)_동남 아파트_원동천교(상)외-수량수정_진단건설(수정본-건식공법)" xfId="21399" xr:uid="{00000000-0005-0000-0000-0000D3340000}"/>
    <cellStyle name="_수공(성남)설계_인천계양 까치마을 태화,한진아파트 공사내역서9.12(제출용)_동남 아파트_원동천교(상)외-수량수정_최종수정분_하천대교보수보강공사" xfId="21400" xr:uid="{00000000-0005-0000-0000-0000D4340000}"/>
    <cellStyle name="_수공(성남)설계_인천계양 까치마을 태화,한진아파트 공사내역서9.12(제출용)_동남 아파트_원동천교(상)외-수량수정_하천대교계약내역서" xfId="21401" xr:uid="{00000000-0005-0000-0000-0000D5340000}"/>
    <cellStyle name="_수공(성남)설계_인천계양 까치마을 태화,한진아파트 공사내역서9.12(제출용)_동남 아파트_원동천교(상)외-수량수정_하천대교보수보강공사(단가수정070407)" xfId="21402" xr:uid="{00000000-0005-0000-0000-0000D6340000}"/>
    <cellStyle name="_수공(성남)설계_인천계양 까치마을 태화,한진아파트 공사내역서9.12(제출용)_동남 아파트_원동천교(상)외-수량수정_하천대교보수보강공사(수정)-1" xfId="21403" xr:uid="{00000000-0005-0000-0000-0000D7340000}"/>
    <cellStyle name="_수공(성남)설계_인천계양 까치마을 태화,한진아파트 공사내역서9.12(제출용)_동남 아파트_원동천교(상)외-수량수정_하천대교보수보강공사(최종수량수정)" xfId="21404" xr:uid="{00000000-0005-0000-0000-0000D8340000}"/>
    <cellStyle name="_수공(성남)설계_인천계양 까치마을 태화,한진아파트 공사내역서9.12(제출용)_동남 아파트_원동천교(상)외-수량수정_회야강요-수량산출서(수정본-선구)" xfId="21405" xr:uid="{00000000-0005-0000-0000-0000D9340000}"/>
    <cellStyle name="_수공(성남)설계_인천계양 까치마을 태화,한진아파트 공사내역서9.12(제출용)_동남 아파트_원동천내역산출(상하행)7기-4" xfId="21406" xr:uid="{00000000-0005-0000-0000-0000DA340000}"/>
    <cellStyle name="_수공(성남)설계_인천계양 까치마을 태화,한진아파트 공사내역서9.12(제출용)_동남 아파트_진단건설(수정본-건식공법)" xfId="21407" xr:uid="{00000000-0005-0000-0000-0000DB340000}"/>
    <cellStyle name="_수공(성남)설계_인천계양 까치마을 태화,한진아파트 공사내역서9.12(제출용)_동남 아파트_최종수정분_하천대교보수보강공사" xfId="21408" xr:uid="{00000000-0005-0000-0000-0000DC340000}"/>
    <cellStyle name="_수공(성남)설계_인천계양 까치마을 태화,한진아파트 공사내역서9.12(제출용)_동남 아파트_하천대교계약내역서" xfId="21409" xr:uid="{00000000-0005-0000-0000-0000DD340000}"/>
    <cellStyle name="_수공(성남)설계_인천계양 까치마을 태화,한진아파트 공사내역서9.12(제출용)_동남 아파트_하천대교보수보강공사(단가수정070407)" xfId="21410" xr:uid="{00000000-0005-0000-0000-0000DE340000}"/>
    <cellStyle name="_수공(성남)설계_인천계양 까치마을 태화,한진아파트 공사내역서9.12(제출용)_동남 아파트_하천대교보수보강공사(수정)-1" xfId="21411" xr:uid="{00000000-0005-0000-0000-0000DF340000}"/>
    <cellStyle name="_수공(성남)설계_인천계양 까치마을 태화,한진아파트 공사내역서9.12(제출용)_동남 아파트_하천대교보수보강공사(최종수량수정)" xfId="21412" xr:uid="{00000000-0005-0000-0000-0000E0340000}"/>
    <cellStyle name="_수공(성남)설계_인천계양 까치마을 태화,한진아파트 공사내역서9.12(제출용)_동남 아파트_회야강요-수량산출서(수정본-선구)" xfId="21413" xr:uid="{00000000-0005-0000-0000-0000E1340000}"/>
    <cellStyle name="_수공(성남)설계_인천계양 까치마을 태화,한진아파트 공사내역서9.12(제출용)_수량산출서" xfId="21414" xr:uid="{00000000-0005-0000-0000-0000E2340000}"/>
    <cellStyle name="_수공(성남)설계_인천계양 까치마을 태화,한진아파트 공사내역서9.12(제출용)_수량산출서(원동천교)" xfId="21415" xr:uid="{00000000-0005-0000-0000-0000E3340000}"/>
    <cellStyle name="_수공(성남)설계_인천계양 까치마을 태화,한진아파트 공사내역서9.12(제출용)_원동천(상)우물통보수공사-1" xfId="21416" xr:uid="{00000000-0005-0000-0000-0000E4340000}"/>
    <cellStyle name="_수공(성남)설계_인천계양 까치마을 태화,한진아파트 공사내역서9.12(제출용)_원동천교(상)외-수량수정" xfId="21417" xr:uid="{00000000-0005-0000-0000-0000E5340000}"/>
    <cellStyle name="_수공(성남)설계_인천계양 까치마을 태화,한진아파트 공사내역서9.12(제출용)_원동천교(상)외-수량수정_수량산출서" xfId="21418" xr:uid="{00000000-0005-0000-0000-0000E6340000}"/>
    <cellStyle name="_수공(성남)설계_인천계양 까치마을 태화,한진아파트 공사내역서9.12(제출용)_원동천교(상)외-수량수정_수량산출서(원동천교)" xfId="21419" xr:uid="{00000000-0005-0000-0000-0000E7340000}"/>
    <cellStyle name="_수공(성남)설계_인천계양 까치마을 태화,한진아파트 공사내역서9.12(제출용)_원동천교(상)외-수량수정_원동천(상)우물통보수공사-1" xfId="21420" xr:uid="{00000000-0005-0000-0000-0000E8340000}"/>
    <cellStyle name="_수공(성남)설계_인천계양 까치마을 태화,한진아파트 공사내역서9.12(제출용)_원동천교(상)외-수량수정_원동천내역산출(상하행)7기-4" xfId="21421" xr:uid="{00000000-0005-0000-0000-0000E9340000}"/>
    <cellStyle name="_수공(성남)설계_인천계양 까치마을 태화,한진아파트 공사내역서9.12(제출용)_원동천교(상)외-수량수정_진단건설(수정본-건식공법)" xfId="21422" xr:uid="{00000000-0005-0000-0000-0000EA340000}"/>
    <cellStyle name="_수공(성남)설계_인천계양 까치마을 태화,한진아파트 공사내역서9.12(제출용)_원동천교(상)외-수량수정_최종수정분_하천대교보수보강공사" xfId="21423" xr:uid="{00000000-0005-0000-0000-0000EB340000}"/>
    <cellStyle name="_수공(성남)설계_인천계양 까치마을 태화,한진아파트 공사내역서9.12(제출용)_원동천교(상)외-수량수정_하천대교계약내역서" xfId="21424" xr:uid="{00000000-0005-0000-0000-0000EC340000}"/>
    <cellStyle name="_수공(성남)설계_인천계양 까치마을 태화,한진아파트 공사내역서9.12(제출용)_원동천교(상)외-수량수정_하천대교보수보강공사(단가수정070407)" xfId="21425" xr:uid="{00000000-0005-0000-0000-0000ED340000}"/>
    <cellStyle name="_수공(성남)설계_인천계양 까치마을 태화,한진아파트 공사내역서9.12(제출용)_원동천교(상)외-수량수정_하천대교보수보강공사(수정)-1" xfId="21426" xr:uid="{00000000-0005-0000-0000-0000EE340000}"/>
    <cellStyle name="_수공(성남)설계_인천계양 까치마을 태화,한진아파트 공사내역서9.12(제출용)_원동천교(상)외-수량수정_하천대교보수보강공사(최종수량수정)" xfId="21427" xr:uid="{00000000-0005-0000-0000-0000EF340000}"/>
    <cellStyle name="_수공(성남)설계_인천계양 까치마을 태화,한진아파트 공사내역서9.12(제출용)_원동천교(상)외-수량수정_회야강요-수량산출서(수정본-선구)" xfId="21428" xr:uid="{00000000-0005-0000-0000-0000F0340000}"/>
    <cellStyle name="_수공(성남)설계_인천계양 까치마을 태화,한진아파트 공사내역서9.12(제출용)_원동천내역산출(상하행)7기-4" xfId="21429" xr:uid="{00000000-0005-0000-0000-0000F1340000}"/>
    <cellStyle name="_수공(성남)설계_인천계양 까치마을 태화,한진아파트 공사내역서9.12(제출용)_인천계양 까치마을 태화,한진아파트 공사내역서9.12(제출용)" xfId="21430" xr:uid="{00000000-0005-0000-0000-0000F2340000}"/>
    <cellStyle name="_수공(성남)설계_인천계양 까치마을 태화,한진아파트 공사내역서9.12(제출용)_인천계양 까치마을 태화,한진아파트 공사내역서9.12(제출용)_수량산출서" xfId="21431" xr:uid="{00000000-0005-0000-0000-0000F3340000}"/>
    <cellStyle name="_수공(성남)설계_인천계양 까치마을 태화,한진아파트 공사내역서9.12(제출용)_인천계양 까치마을 태화,한진아파트 공사내역서9.12(제출용)_수량산출서(원동천교)" xfId="21432" xr:uid="{00000000-0005-0000-0000-0000F4340000}"/>
    <cellStyle name="_수공(성남)설계_인천계양 까치마을 태화,한진아파트 공사내역서9.12(제출용)_인천계양 까치마을 태화,한진아파트 공사내역서9.12(제출용)_원동천(상)우물통보수공사-1" xfId="21433" xr:uid="{00000000-0005-0000-0000-0000F5340000}"/>
    <cellStyle name="_수공(성남)설계_인천계양 까치마을 태화,한진아파트 공사내역서9.12(제출용)_인천계양 까치마을 태화,한진아파트 공사내역서9.12(제출용)_원동천교(상)외-수량수정" xfId="21434" xr:uid="{00000000-0005-0000-0000-0000F6340000}"/>
    <cellStyle name="_수공(성남)설계_인천계양 까치마을 태화,한진아파트 공사내역서9.12(제출용)_인천계양 까치마을 태화,한진아파트 공사내역서9.12(제출용)_원동천교(상)외-수량수정_수량산출서" xfId="21435" xr:uid="{00000000-0005-0000-0000-0000F7340000}"/>
    <cellStyle name="_수공(성남)설계_인천계양 까치마을 태화,한진아파트 공사내역서9.12(제출용)_인천계양 까치마을 태화,한진아파트 공사내역서9.12(제출용)_원동천교(상)외-수량수정_수량산출서(원동천교)" xfId="21436" xr:uid="{00000000-0005-0000-0000-0000F8340000}"/>
    <cellStyle name="_수공(성남)설계_인천계양 까치마을 태화,한진아파트 공사내역서9.12(제출용)_인천계양 까치마을 태화,한진아파트 공사내역서9.12(제출용)_원동천교(상)외-수량수정_원동천(상)우물통보수공사-1" xfId="21437" xr:uid="{00000000-0005-0000-0000-0000F9340000}"/>
    <cellStyle name="_수공(성남)설계_인천계양 까치마을 태화,한진아파트 공사내역서9.12(제출용)_인천계양 까치마을 태화,한진아파트 공사내역서9.12(제출용)_원동천교(상)외-수량수정_원동천내역산출(상하행)7기-4" xfId="21438" xr:uid="{00000000-0005-0000-0000-0000FA340000}"/>
    <cellStyle name="_수공(성남)설계_인천계양 까치마을 태화,한진아파트 공사내역서9.12(제출용)_인천계양 까치마을 태화,한진아파트 공사내역서9.12(제출용)_원동천교(상)외-수량수정_진단건설(수정본-건식공법)" xfId="21439" xr:uid="{00000000-0005-0000-0000-0000FB340000}"/>
    <cellStyle name="_수공(성남)설계_인천계양 까치마을 태화,한진아파트 공사내역서9.12(제출용)_인천계양 까치마을 태화,한진아파트 공사내역서9.12(제출용)_원동천교(상)외-수량수정_최종수정분_하천대교보수보강공사" xfId="21440" xr:uid="{00000000-0005-0000-0000-0000FC340000}"/>
    <cellStyle name="_수공(성남)설계_인천계양 까치마을 태화,한진아파트 공사내역서9.12(제출용)_인천계양 까치마을 태화,한진아파트 공사내역서9.12(제출용)_원동천교(상)외-수량수정_하천대교계약내역서" xfId="21441" xr:uid="{00000000-0005-0000-0000-0000FD340000}"/>
    <cellStyle name="_수공(성남)설계_인천계양 까치마을 태화,한진아파트 공사내역서9.12(제출용)_인천계양 까치마을 태화,한진아파트 공사내역서9.12(제출용)_원동천교(상)외-수량수정_하천대교보수보강공사(단가수정070407)" xfId="21442" xr:uid="{00000000-0005-0000-0000-0000FE340000}"/>
    <cellStyle name="_수공(성남)설계_인천계양 까치마을 태화,한진아파트 공사내역서9.12(제출용)_인천계양 까치마을 태화,한진아파트 공사내역서9.12(제출용)_원동천교(상)외-수량수정_하천대교보수보강공사(수정)-1" xfId="21443" xr:uid="{00000000-0005-0000-0000-0000FF340000}"/>
    <cellStyle name="_수공(성남)설계_인천계양 까치마을 태화,한진아파트 공사내역서9.12(제출용)_인천계양 까치마을 태화,한진아파트 공사내역서9.12(제출용)_원동천교(상)외-수량수정_하천대교보수보강공사(최종수량수정)" xfId="21444" xr:uid="{00000000-0005-0000-0000-000000350000}"/>
    <cellStyle name="_수공(성남)설계_인천계양 까치마을 태화,한진아파트 공사내역서9.12(제출용)_인천계양 까치마을 태화,한진아파트 공사내역서9.12(제출용)_원동천교(상)외-수량수정_회야강요-수량산출서(수정본-선구)" xfId="21445" xr:uid="{00000000-0005-0000-0000-000001350000}"/>
    <cellStyle name="_수공(성남)설계_인천계양 까치마을 태화,한진아파트 공사내역서9.12(제출용)_인천계양 까치마을 태화,한진아파트 공사내역서9.12(제출용)_원동천내역산출(상하행)7기-4" xfId="21446" xr:uid="{00000000-0005-0000-0000-000002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" xfId="21447" xr:uid="{00000000-0005-0000-0000-000003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" xfId="21448" xr:uid="{00000000-0005-0000-0000-000004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" xfId="21449" xr:uid="{00000000-0005-0000-0000-000005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(원동천교)" xfId="21450" xr:uid="{00000000-0005-0000-0000-000006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21451" xr:uid="{00000000-0005-0000-0000-000007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21452" xr:uid="{00000000-0005-0000-0000-000008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21453" xr:uid="{00000000-0005-0000-0000-000009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(원동천교)" xfId="21454" xr:uid="{00000000-0005-0000-0000-00000A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21455" xr:uid="{00000000-0005-0000-0000-00000B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내역산출(상하행)7기-4" xfId="21456" xr:uid="{00000000-0005-0000-0000-00000C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21457" xr:uid="{00000000-0005-0000-0000-00000D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최종수정분_하천대교보수보강공사" xfId="21458" xr:uid="{00000000-0005-0000-0000-00000E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계약내역서" xfId="21459" xr:uid="{00000000-0005-0000-0000-00000F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단가수정070407)" xfId="21460" xr:uid="{00000000-0005-0000-0000-000010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수정)-1" xfId="21461" xr:uid="{00000000-0005-0000-0000-000011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최종수량수정)" xfId="21462" xr:uid="{00000000-0005-0000-0000-000012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21463" xr:uid="{00000000-0005-0000-0000-000013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내역산출(상하행)7기-4" xfId="21464" xr:uid="{00000000-0005-0000-0000-000014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21465" xr:uid="{00000000-0005-0000-0000-000015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최종수정분_하천대교보수보강공사" xfId="21466" xr:uid="{00000000-0005-0000-0000-000016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계약내역서" xfId="21467" xr:uid="{00000000-0005-0000-0000-000017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보수보강공사(단가수정070407)" xfId="21468" xr:uid="{00000000-0005-0000-0000-000018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보수보강공사(수정)-1" xfId="21469" xr:uid="{00000000-0005-0000-0000-000019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보수보강공사(최종수량수정)" xfId="21470" xr:uid="{00000000-0005-0000-0000-00001A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21471" xr:uid="{00000000-0005-0000-0000-00001B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" xfId="21472" xr:uid="{00000000-0005-0000-0000-00001C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" xfId="21473" xr:uid="{00000000-0005-0000-0000-00001D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(원동천교)" xfId="21474" xr:uid="{00000000-0005-0000-0000-00001E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(상)우물통보수공사-1" xfId="21475" xr:uid="{00000000-0005-0000-0000-00001F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" xfId="21476" xr:uid="{00000000-0005-0000-0000-000020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21477" xr:uid="{00000000-0005-0000-0000-000021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(원동천교)" xfId="21478" xr:uid="{00000000-0005-0000-0000-000022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21479" xr:uid="{00000000-0005-0000-0000-000023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내역산출(상하행)7기-4" xfId="21480" xr:uid="{00000000-0005-0000-0000-000024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21481" xr:uid="{00000000-0005-0000-0000-000025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최종수정분_하천대교보수보강공사" xfId="21482" xr:uid="{00000000-0005-0000-0000-000026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계약내역서" xfId="21483" xr:uid="{00000000-0005-0000-0000-000027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단가수정070407)" xfId="21484" xr:uid="{00000000-0005-0000-0000-000028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수정)-1" xfId="21485" xr:uid="{00000000-0005-0000-0000-000029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최종수량수정)" xfId="21486" xr:uid="{00000000-0005-0000-0000-00002A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21487" xr:uid="{00000000-0005-0000-0000-00002B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내역산출(상하행)7기-4" xfId="21488" xr:uid="{00000000-0005-0000-0000-00002C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진단건설(수정본-건식공법)" xfId="21489" xr:uid="{00000000-0005-0000-0000-00002D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최종수정분_하천대교보수보강공사" xfId="21490" xr:uid="{00000000-0005-0000-0000-00002E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계약내역서" xfId="21491" xr:uid="{00000000-0005-0000-0000-00002F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보수보강공사(단가수정070407)" xfId="21492" xr:uid="{00000000-0005-0000-0000-000030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보수보강공사(수정)-1" xfId="21493" xr:uid="{00000000-0005-0000-0000-000031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보수보강공사(최종수량수정)" xfId="21494" xr:uid="{00000000-0005-0000-0000-000032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21495" xr:uid="{00000000-0005-0000-0000-000033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" xfId="21496" xr:uid="{00000000-0005-0000-0000-000034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수량산출서" xfId="21497" xr:uid="{00000000-0005-0000-0000-000035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수량산출서(원동천교)" xfId="21498" xr:uid="{00000000-0005-0000-0000-000036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(상)우물통보수공사-1" xfId="21499" xr:uid="{00000000-0005-0000-0000-000037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" xfId="21500" xr:uid="{00000000-0005-0000-0000-000038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" xfId="21501" xr:uid="{00000000-0005-0000-0000-000039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(원동천교)" xfId="21502" xr:uid="{00000000-0005-0000-0000-00003A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(상)우물통보수공사-1" xfId="21503" xr:uid="{00000000-0005-0000-0000-00003B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내역산출(상하행)7기-4" xfId="21504" xr:uid="{00000000-0005-0000-0000-00003C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진단건설(수정본-건식공법)" xfId="21505" xr:uid="{00000000-0005-0000-0000-00003D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최종수정분_하천대교보수보강공사" xfId="21506" xr:uid="{00000000-0005-0000-0000-00003E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계약내역서" xfId="21507" xr:uid="{00000000-0005-0000-0000-00003F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보수보강공사(단가수정070407)" xfId="21508" xr:uid="{00000000-0005-0000-0000-000040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보수보강공사(수정)-1" xfId="21509" xr:uid="{00000000-0005-0000-0000-000041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보수보강공사(최종수량수정)" xfId="21510" xr:uid="{00000000-0005-0000-0000-000042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회야강요-수량산출서(수정본-선구)" xfId="21511" xr:uid="{00000000-0005-0000-0000-000043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내역산출(상하행)7기-4" xfId="21512" xr:uid="{00000000-0005-0000-0000-000044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진단건설(수정본-건식공법)" xfId="21513" xr:uid="{00000000-0005-0000-0000-000045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최종수정분_하천대교보수보강공사" xfId="21514" xr:uid="{00000000-0005-0000-0000-000046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하천대교계약내역서" xfId="21515" xr:uid="{00000000-0005-0000-0000-000047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하천대교보수보강공사(단가수정070407)" xfId="21516" xr:uid="{00000000-0005-0000-0000-000048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하천대교보수보강공사(수정)-1" xfId="21517" xr:uid="{00000000-0005-0000-0000-000049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하천대교보수보강공사(최종수량수정)" xfId="21518" xr:uid="{00000000-0005-0000-0000-00004A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회야강요-수량산출서(수정본-선구)" xfId="21519" xr:uid="{00000000-0005-0000-0000-00004B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수량산출서" xfId="21520" xr:uid="{00000000-0005-0000-0000-00004C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수량산출서(원동천교)" xfId="21521" xr:uid="{00000000-0005-0000-0000-00004D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(상)우물통보수공사-1" xfId="21522" xr:uid="{00000000-0005-0000-0000-00004E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" xfId="21523" xr:uid="{00000000-0005-0000-0000-00004F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" xfId="21524" xr:uid="{00000000-0005-0000-0000-000050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(원동천교)" xfId="21525" xr:uid="{00000000-0005-0000-0000-000051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(상)우물통보수공사-1" xfId="21526" xr:uid="{00000000-0005-0000-0000-000052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내역산출(상하행)7기-4" xfId="21527" xr:uid="{00000000-0005-0000-0000-000053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진단건설(수정본-건식공법)" xfId="21528" xr:uid="{00000000-0005-0000-0000-000054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최종수정분_하천대교보수보강공사" xfId="21529" xr:uid="{00000000-0005-0000-0000-000055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계약내역서" xfId="21530" xr:uid="{00000000-0005-0000-0000-000056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보수보강공사(단가수정070407)" xfId="21531" xr:uid="{00000000-0005-0000-0000-000057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보수보강공사(수정)-1" xfId="21532" xr:uid="{00000000-0005-0000-0000-000058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보수보강공사(최종수량수정)" xfId="21533" xr:uid="{00000000-0005-0000-0000-000059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회야강요-수량산출서(수정본-선구)" xfId="21534" xr:uid="{00000000-0005-0000-0000-00005A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내역산출(상하행)7기-4" xfId="21535" xr:uid="{00000000-0005-0000-0000-00005B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진단건설(수정본-건식공법)" xfId="21536" xr:uid="{00000000-0005-0000-0000-00005C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최종수정분_하천대교보수보강공사" xfId="21537" xr:uid="{00000000-0005-0000-0000-00005D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하천대교계약내역서" xfId="21538" xr:uid="{00000000-0005-0000-0000-00005E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하천대교보수보강공사(단가수정070407)" xfId="21539" xr:uid="{00000000-0005-0000-0000-00005F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하천대교보수보강공사(수정)-1" xfId="21540" xr:uid="{00000000-0005-0000-0000-000060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하천대교보수보강공사(최종수량수정)" xfId="21541" xr:uid="{00000000-0005-0000-0000-000061350000}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회야강요-수량산출서(수정본-선구)" xfId="21542" xr:uid="{00000000-0005-0000-0000-000062350000}"/>
    <cellStyle name="_수공(성남)설계_인천계양 까치마을 태화,한진아파트 공사내역서9.12(제출용)_인천계양 까치마을 태화,한진아파트 공사내역서9.12(제출용)_진단건설(수정본-건식공법)" xfId="21543" xr:uid="{00000000-0005-0000-0000-000063350000}"/>
    <cellStyle name="_수공(성남)설계_인천계양 까치마을 태화,한진아파트 공사내역서9.12(제출용)_인천계양 까치마을 태화,한진아파트 공사내역서9.12(제출용)_최종수정분_하천대교보수보강공사" xfId="21544" xr:uid="{00000000-0005-0000-0000-000064350000}"/>
    <cellStyle name="_수공(성남)설계_인천계양 까치마을 태화,한진아파트 공사내역서9.12(제출용)_인천계양 까치마을 태화,한진아파트 공사내역서9.12(제출용)_하천대교계약내역서" xfId="21545" xr:uid="{00000000-0005-0000-0000-000065350000}"/>
    <cellStyle name="_수공(성남)설계_인천계양 까치마을 태화,한진아파트 공사내역서9.12(제출용)_인천계양 까치마을 태화,한진아파트 공사내역서9.12(제출용)_하천대교보수보강공사(단가수정070407)" xfId="21546" xr:uid="{00000000-0005-0000-0000-000066350000}"/>
    <cellStyle name="_수공(성남)설계_인천계양 까치마을 태화,한진아파트 공사내역서9.12(제출용)_인천계양 까치마을 태화,한진아파트 공사내역서9.12(제출용)_하천대교보수보강공사(수정)-1" xfId="21547" xr:uid="{00000000-0005-0000-0000-000067350000}"/>
    <cellStyle name="_수공(성남)설계_인천계양 까치마을 태화,한진아파트 공사내역서9.12(제출용)_인천계양 까치마을 태화,한진아파트 공사내역서9.12(제출용)_하천대교보수보강공사(최종수량수정)" xfId="21548" xr:uid="{00000000-0005-0000-0000-000068350000}"/>
    <cellStyle name="_수공(성남)설계_인천계양 까치마을 태화,한진아파트 공사내역서9.12(제출용)_인천계양 까치마을 태화,한진아파트 공사내역서9.12(제출용)_회야강요-수량산출서(수정본-선구)" xfId="21549" xr:uid="{00000000-0005-0000-0000-000069350000}"/>
    <cellStyle name="_수공(성남)설계_인천계양 까치마을 태화,한진아파트 공사내역서9.12(제출용)_진단건설(수정본-건식공법)" xfId="21550" xr:uid="{00000000-0005-0000-0000-00006A350000}"/>
    <cellStyle name="_수공(성남)설계_인천계양 까치마을 태화,한진아파트 공사내역서9.12(제출용)_최종수정분_하천대교보수보강공사" xfId="21551" xr:uid="{00000000-0005-0000-0000-00006B350000}"/>
    <cellStyle name="_수공(성남)설계_인천계양 까치마을 태화,한진아파트 공사내역서9.12(제출용)_하천대교계약내역서" xfId="21552" xr:uid="{00000000-0005-0000-0000-00006C350000}"/>
    <cellStyle name="_수공(성남)설계_인천계양 까치마을 태화,한진아파트 공사내역서9.12(제출용)_하천대교보수보강공사(단가수정070407)" xfId="21553" xr:uid="{00000000-0005-0000-0000-00006D350000}"/>
    <cellStyle name="_수공(성남)설계_인천계양 까치마을 태화,한진아파트 공사내역서9.12(제출용)_하천대교보수보강공사(수정)-1" xfId="21554" xr:uid="{00000000-0005-0000-0000-00006E350000}"/>
    <cellStyle name="_수공(성남)설계_인천계양 까치마을 태화,한진아파트 공사내역서9.12(제출용)_하천대교보수보강공사(최종수량수정)" xfId="21555" xr:uid="{00000000-0005-0000-0000-00006F350000}"/>
    <cellStyle name="_수공(성남)설계_인천계양 까치마을 태화,한진아파트 공사내역서9.12(제출용)_회야강요-수량산출서(수정본-선구)" xfId="21556" xr:uid="{00000000-0005-0000-0000-000070350000}"/>
    <cellStyle name="_수공(성남)설계_진단건설(수정본-건식공법)" xfId="21557" xr:uid="{00000000-0005-0000-0000-000071350000}"/>
    <cellStyle name="_수공(성남)설계_최종수정분_하천대교보수보강공사" xfId="21558" xr:uid="{00000000-0005-0000-0000-000072350000}"/>
    <cellStyle name="_수공(성남)설계_하천대교계약내역서" xfId="21559" xr:uid="{00000000-0005-0000-0000-000073350000}"/>
    <cellStyle name="_수공(성남)설계_하천대교보수보강공사(단가수정070407)" xfId="21560" xr:uid="{00000000-0005-0000-0000-000074350000}"/>
    <cellStyle name="_수공(성남)설계_하천대교보수보강공사(수정)-1" xfId="21561" xr:uid="{00000000-0005-0000-0000-000075350000}"/>
    <cellStyle name="_수공(성남)설계_하천대교보수보강공사(최종수량수정)" xfId="21562" xr:uid="{00000000-0005-0000-0000-000076350000}"/>
    <cellStyle name="_수공(성남)설계_회야강요-수량산출서(수정본-선구)" xfId="21563" xr:uid="{00000000-0005-0000-0000-000077350000}"/>
    <cellStyle name="_수도권매립지" xfId="9668" xr:uid="{00000000-0005-0000-0000-000078350000}"/>
    <cellStyle name="_수도권매립지하도급(명도)" xfId="9669" xr:uid="{00000000-0005-0000-0000-000079350000}"/>
    <cellStyle name="_수량" xfId="21564" xr:uid="{00000000-0005-0000-0000-00007A350000}"/>
    <cellStyle name="_수량(041122)" xfId="21565" xr:uid="{00000000-0005-0000-0000-00007B350000}"/>
    <cellStyle name="_수량(041122)_001.전기(현)230km600.00(우)~전기(현)230km748.90(우)" xfId="21566" xr:uid="{00000000-0005-0000-0000-00007C350000}"/>
    <cellStyle name="_수량(041122)_001.전기(현)230km600.00(우)~전기(현)230km748.90(우)_sample" xfId="21567" xr:uid="{00000000-0005-0000-0000-00007D350000}"/>
    <cellStyle name="_수량(041122)_001.전기(현)230km600.00(우)~전기(현)230km748.90(우)_장연추점암거설치수량" xfId="21568" xr:uid="{00000000-0005-0000-0000-00007E350000}"/>
    <cellStyle name="_수량(041122)_001.전기(현)230km600.00(우)~전기(현)230km748.90(우)_철거수량" xfId="21569" xr:uid="{00000000-0005-0000-0000-00007F350000}"/>
    <cellStyle name="_수량(041122)_sample" xfId="21570" xr:uid="{00000000-0005-0000-0000-000080350000}"/>
    <cellStyle name="_수량(041122)_장연추점암거설치수량" xfId="21571" xr:uid="{00000000-0005-0000-0000-000081350000}"/>
    <cellStyle name="_수량(041122)_철거수량" xfId="21572" xr:uid="{00000000-0005-0000-0000-000082350000}"/>
    <cellStyle name="_수량(1공구)" xfId="21573" xr:uid="{00000000-0005-0000-0000-000083350000}"/>
    <cellStyle name="_수량(금액조정)" xfId="21574" xr:uid="{00000000-0005-0000-0000-000084350000}"/>
    <cellStyle name="_수량(금액조정)_풍암1리하보도수로수량" xfId="21575" xr:uid="{00000000-0005-0000-0000-000085350000}"/>
    <cellStyle name="_수량_001.전기(현)230km600.00(우)~전기(현)230km748.90(우)" xfId="21576" xr:uid="{00000000-0005-0000-0000-000086350000}"/>
    <cellStyle name="_수량_001.전기(현)230km600.00(우)~전기(현)230km748.90(우)_sample" xfId="21577" xr:uid="{00000000-0005-0000-0000-000087350000}"/>
    <cellStyle name="_수량_001.전기(현)230km600.00(우)~전기(현)230km748.90(우)_장연추점암거설치수량" xfId="21578" xr:uid="{00000000-0005-0000-0000-000088350000}"/>
    <cellStyle name="_수량_001.전기(현)230km600.00(우)~전기(현)230km748.90(우)_철거수량" xfId="21579" xr:uid="{00000000-0005-0000-0000-000089350000}"/>
    <cellStyle name="_수량_sample" xfId="21580" xr:uid="{00000000-0005-0000-0000-00008A350000}"/>
    <cellStyle name="_수량_농경지복구" xfId="21581" xr:uid="{00000000-0005-0000-0000-00008B350000}"/>
    <cellStyle name="_수량_농경지복구_구정리내역" xfId="21582" xr:uid="{00000000-0005-0000-0000-00008C350000}"/>
    <cellStyle name="_수량_농경지복구_본관후면도로내역" xfId="21583" xr:uid="{00000000-0005-0000-0000-00008D350000}"/>
    <cellStyle name="_수량_담장기초내역" xfId="21584" xr:uid="{00000000-0005-0000-0000-00008E350000}"/>
    <cellStyle name="_수량_담장기초내역_구정리내역" xfId="21585" xr:uid="{00000000-0005-0000-0000-00008F350000}"/>
    <cellStyle name="_수량_담장기초내역_본관후면도로내역" xfId="21586" xr:uid="{00000000-0005-0000-0000-000090350000}"/>
    <cellStyle name="_수량_대기수량" xfId="21587" xr:uid="{00000000-0005-0000-0000-000091350000}"/>
    <cellStyle name="_수량_대기수량_구정리내역" xfId="21588" xr:uid="{00000000-0005-0000-0000-000092350000}"/>
    <cellStyle name="_수량_대기수량_본관후면도로내역" xfId="21589" xr:uid="{00000000-0005-0000-0000-000093350000}"/>
    <cellStyle name="_수량_사내리" xfId="21590" xr:uid="{00000000-0005-0000-0000-000094350000}"/>
    <cellStyle name="_수량_수량산출(2공구)" xfId="21591" xr:uid="{00000000-0005-0000-0000-000095350000}"/>
    <cellStyle name="_수량_수량산출(2공구)_구정리내역" xfId="21592" xr:uid="{00000000-0005-0000-0000-000096350000}"/>
    <cellStyle name="_수량_수량산출(2공구)_본관후면도로내역" xfId="21593" xr:uid="{00000000-0005-0000-0000-000097350000}"/>
    <cellStyle name="_수량_유방교수량" xfId="21594" xr:uid="{00000000-0005-0000-0000-000098350000}"/>
    <cellStyle name="_수량_유방교수량_sample" xfId="21595" xr:uid="{00000000-0005-0000-0000-000099350000}"/>
    <cellStyle name="_수량_유방교수량_유방교수량" xfId="21596" xr:uid="{00000000-0005-0000-0000-00009A350000}"/>
    <cellStyle name="_수량_유방교수량_유방교수량_sample" xfId="21597" xr:uid="{00000000-0005-0000-0000-00009B350000}"/>
    <cellStyle name="_수량_유방교수량_유방교수량_철거수량" xfId="21598" xr:uid="{00000000-0005-0000-0000-00009C350000}"/>
    <cellStyle name="_수량_유방교수량_철거수량" xfId="21599" xr:uid="{00000000-0005-0000-0000-00009D350000}"/>
    <cellStyle name="_수량_장연추점암거설치수량" xfId="21600" xr:uid="{00000000-0005-0000-0000-00009E350000}"/>
    <cellStyle name="_수량_철거수량" xfId="21601" xr:uid="{00000000-0005-0000-0000-00009F350000}"/>
    <cellStyle name="_수량산출" xfId="21602" xr:uid="{00000000-0005-0000-0000-0000A0350000}"/>
    <cellStyle name="_수량산출 구눌하수도" xfId="3623" xr:uid="{00000000-0005-0000-0000-0000A1350000}"/>
    <cellStyle name="_수량산출 구눌하수도 2" xfId="3624" xr:uid="{00000000-0005-0000-0000-0000A2350000}"/>
    <cellStyle name="_수량산출 구눌하수도_금산제수량(전체최종)_1호선(우수공)_오수공_수량(2공구)" xfId="21603" xr:uid="{00000000-0005-0000-0000-0000A3350000}"/>
    <cellStyle name="_수량산출(1공구)" xfId="21604" xr:uid="{00000000-0005-0000-0000-0000A4350000}"/>
    <cellStyle name="_수량산출(2공구)" xfId="21605" xr:uid="{00000000-0005-0000-0000-0000A5350000}"/>
    <cellStyle name="_수량산출(호안공)" xfId="21606" xr:uid="{00000000-0005-0000-0000-0000A6350000}"/>
    <cellStyle name="_수량산출_농경지복구" xfId="21607" xr:uid="{00000000-0005-0000-0000-0000A7350000}"/>
    <cellStyle name="_수량산출_농경지복구_구정리내역" xfId="21608" xr:uid="{00000000-0005-0000-0000-0000A8350000}"/>
    <cellStyle name="_수량산출_농경지복구_본관후면도로내역" xfId="21609" xr:uid="{00000000-0005-0000-0000-0000A9350000}"/>
    <cellStyle name="_수량산출_담장기초내역" xfId="21610" xr:uid="{00000000-0005-0000-0000-0000AA350000}"/>
    <cellStyle name="_수량산출_담장기초내역_구정리내역" xfId="21611" xr:uid="{00000000-0005-0000-0000-0000AB350000}"/>
    <cellStyle name="_수량산출_담장기초내역_본관후면도로내역" xfId="21612" xr:uid="{00000000-0005-0000-0000-0000AC350000}"/>
    <cellStyle name="_수량산출_대기수량" xfId="21613" xr:uid="{00000000-0005-0000-0000-0000AD350000}"/>
    <cellStyle name="_수량산출_대기수량_구정리내역" xfId="21614" xr:uid="{00000000-0005-0000-0000-0000AE350000}"/>
    <cellStyle name="_수량산출_대기수량_본관후면도로내역" xfId="21615" xr:uid="{00000000-0005-0000-0000-0000AF350000}"/>
    <cellStyle name="_수량산출서" xfId="12365" xr:uid="{00000000-0005-0000-0000-0000B0350000}"/>
    <cellStyle name="_수량산출서 2" xfId="21616" xr:uid="{00000000-0005-0000-0000-0000B1350000}"/>
    <cellStyle name="_수량산출서(0722)" xfId="21617" xr:uid="{00000000-0005-0000-0000-0000B2350000}"/>
    <cellStyle name="_수량산출서(삼막천합류)" xfId="21618" xr:uid="{00000000-0005-0000-0000-0000B3350000}"/>
    <cellStyle name="_수량산출서(삼막천합류)_소학1지구수량산출서" xfId="21619" xr:uid="{00000000-0005-0000-0000-0000B4350000}"/>
    <cellStyle name="_수량산출서(삼막천합류)_소학1지구수량산출서_소학1지구수량산출서" xfId="21620" xr:uid="{00000000-0005-0000-0000-0000B5350000}"/>
    <cellStyle name="_수량산출서(삼막천합류)_소학1지구수량산출서_소학1지구수량산출서_소학1지구수량산출서" xfId="21621" xr:uid="{00000000-0005-0000-0000-0000B6350000}"/>
    <cellStyle name="_수량산출서(삼막천합류)_소학1지구수량산출서_소학1지구수량산출서_소학1지구수량산출서_소학1지구수량산출서" xfId="21622" xr:uid="{00000000-0005-0000-0000-0000B7350000}"/>
    <cellStyle name="_수량산출서(삼막천합류)_소학1지구수량산출서_신복3지구수량산출서" xfId="21623" xr:uid="{00000000-0005-0000-0000-0000B8350000}"/>
    <cellStyle name="_수량산출서(삼막천합류)_신복3지구수량산출서" xfId="21624" xr:uid="{00000000-0005-0000-0000-0000B9350000}"/>
    <cellStyle name="_수량산출서(삼막천합류)_신복3지구수량산출서_신복3지구수량산출서" xfId="21625" xr:uid="{00000000-0005-0000-0000-0000BA350000}"/>
    <cellStyle name="_수량산출서(삼성천합류)" xfId="21626" xr:uid="{00000000-0005-0000-0000-0000BB350000}"/>
    <cellStyle name="_수량산출서(삼성천합류)_소학1지구수량산출서" xfId="21627" xr:uid="{00000000-0005-0000-0000-0000BC350000}"/>
    <cellStyle name="_수량산출서(삼성천합류)_소학1지구수량산출서_소학1지구수량산출서" xfId="21628" xr:uid="{00000000-0005-0000-0000-0000BD350000}"/>
    <cellStyle name="_수량산출서(삼성천합류)_소학1지구수량산출서_소학1지구수량산출서_소학1지구수량산출서" xfId="21629" xr:uid="{00000000-0005-0000-0000-0000BE350000}"/>
    <cellStyle name="_수량산출서(삼성천합류)_소학1지구수량산출서_소학1지구수량산출서_소학1지구수량산출서_소학1지구수량산출서" xfId="21630" xr:uid="{00000000-0005-0000-0000-0000BF350000}"/>
    <cellStyle name="_수량산출서(삼성천합류)_소학1지구수량산출서_신복3지구수량산출서" xfId="21631" xr:uid="{00000000-0005-0000-0000-0000C0350000}"/>
    <cellStyle name="_수량산출서(삼성천합류)_신복3지구수량산출서" xfId="21632" xr:uid="{00000000-0005-0000-0000-0000C1350000}"/>
    <cellStyle name="_수량산출서(삼성천합류)_신복3지구수량산출서_신복3지구수량산출서" xfId="21633" xr:uid="{00000000-0005-0000-0000-0000C2350000}"/>
    <cellStyle name="_수량산출서(서리다리)" xfId="21634" xr:uid="{00000000-0005-0000-0000-0000C3350000}"/>
    <cellStyle name="_수량산출서(안양5동계단)" xfId="21635" xr:uid="{00000000-0005-0000-0000-0000C4350000}"/>
    <cellStyle name="_수량산출서(안양5동계단)_소학1지구수량산출서" xfId="21636" xr:uid="{00000000-0005-0000-0000-0000C5350000}"/>
    <cellStyle name="_수량산출서(안양5동계단)_소학1지구수량산출서_소학1지구수량산출서" xfId="21637" xr:uid="{00000000-0005-0000-0000-0000C6350000}"/>
    <cellStyle name="_수량산출서(안양5동계단)_소학1지구수량산출서_소학1지구수량산출서_소학1지구수량산출서" xfId="21638" xr:uid="{00000000-0005-0000-0000-0000C7350000}"/>
    <cellStyle name="_수량산출서(안양5동계단)_소학1지구수량산출서_소학1지구수량산출서_소학1지구수량산출서_소학1지구수량산출서" xfId="21639" xr:uid="{00000000-0005-0000-0000-0000C8350000}"/>
    <cellStyle name="_수량산출서(안양5동계단)_소학1지구수량산출서_신복3지구수량산출서" xfId="21640" xr:uid="{00000000-0005-0000-0000-0000C9350000}"/>
    <cellStyle name="_수량산출서(안양5동계단)_신복3지구수량산출서" xfId="21641" xr:uid="{00000000-0005-0000-0000-0000CA350000}"/>
    <cellStyle name="_수량산출서(안양5동계단)_신복3지구수량산출서_신복3지구수량산출서" xfId="21642" xr:uid="{00000000-0005-0000-0000-0000CB350000}"/>
    <cellStyle name="_수량산출서(원동천교)" xfId="21643" xr:uid="{00000000-0005-0000-0000-0000CC350000}"/>
    <cellStyle name="_수량산출서_소학1지구수량산출서" xfId="21644" xr:uid="{00000000-0005-0000-0000-0000CD350000}"/>
    <cellStyle name="_수량산출서_소학1지구수량산출서_소학1지구수량산출서" xfId="21645" xr:uid="{00000000-0005-0000-0000-0000CE350000}"/>
    <cellStyle name="_수량산출서_소학1지구수량산출서_소학1지구수량산출서_소학1지구수량산출서" xfId="21646" xr:uid="{00000000-0005-0000-0000-0000CF350000}"/>
    <cellStyle name="_수량산출서_소학1지구수량산출서_소학1지구수량산출서_소학1지구수량산출서_소학1지구수량산출서" xfId="21647" xr:uid="{00000000-0005-0000-0000-0000D0350000}"/>
    <cellStyle name="_수량산출서_소학1지구수량산출서_신복3지구수량산출서" xfId="21648" xr:uid="{00000000-0005-0000-0000-0000D1350000}"/>
    <cellStyle name="_수량산출서_신복3지구수량산출서" xfId="21649" xr:uid="{00000000-0005-0000-0000-0000D2350000}"/>
    <cellStyle name="_수량산출서_신복3지구수량산출서_신복3지구수량산출서" xfId="21650" xr:uid="{00000000-0005-0000-0000-0000D3350000}"/>
    <cellStyle name="_수량산출서-창리" xfId="21651" xr:uid="{00000000-0005-0000-0000-0000D4350000}"/>
    <cellStyle name="_수량산출용지" xfId="3625" xr:uid="{00000000-0005-0000-0000-0000D5350000}"/>
    <cellStyle name="_수량제목" xfId="9670" xr:uid="{00000000-0005-0000-0000-0000D6350000}"/>
    <cellStyle name="_수량제목_내역서" xfId="9671" xr:uid="{00000000-0005-0000-0000-0000D7350000}"/>
    <cellStyle name="_수량집계표" xfId="21652" xr:uid="{00000000-0005-0000-0000-0000D8350000}"/>
    <cellStyle name="_수량집계표(가은)" xfId="21653" xr:uid="{00000000-0005-0000-0000-0000D9350000}"/>
    <cellStyle name="_수량집계표(가은)_강재집계표" xfId="21654" xr:uid="{00000000-0005-0000-0000-0000DA350000}"/>
    <cellStyle name="_수량집계표(가은)_강재집계표_귀운교 총괄 집계표" xfId="21655" xr:uid="{00000000-0005-0000-0000-0000DB350000}"/>
    <cellStyle name="_수량집계표(가은)_귀운교 총괄 집계표" xfId="21656" xr:uid="{00000000-0005-0000-0000-0000DC350000}"/>
    <cellStyle name="_수량집계표_강재집계표" xfId="21657" xr:uid="{00000000-0005-0000-0000-0000DD350000}"/>
    <cellStyle name="_수량집계표_강재집계표_귀운교 총괄 집계표" xfId="21658" xr:uid="{00000000-0005-0000-0000-0000DE350000}"/>
    <cellStyle name="_수량집계표_귀운교 총괄 집계표" xfId="21659" xr:uid="{00000000-0005-0000-0000-0000DF350000}"/>
    <cellStyle name="_수량집계표_총괄수량집계표" xfId="21660" xr:uid="{00000000-0005-0000-0000-0000E0350000}"/>
    <cellStyle name="_수량집계표_총괄수량집계표_강재집계표" xfId="21661" xr:uid="{00000000-0005-0000-0000-0000E1350000}"/>
    <cellStyle name="_수량집계표_총괄수량집계표_강재집계표_귀운교 총괄 집계표" xfId="21662" xr:uid="{00000000-0005-0000-0000-0000E2350000}"/>
    <cellStyle name="_수량집계표_총괄수량집계표_귀운교 총괄 집계표" xfId="21663" xr:uid="{00000000-0005-0000-0000-0000E3350000}"/>
    <cellStyle name="_수량집계표_총괄수량집계표_작천교 총괄수량" xfId="21664" xr:uid="{00000000-0005-0000-0000-0000E4350000}"/>
    <cellStyle name="_수량집계표_총괄수량집계표_작천교 총괄수량_강재집계표" xfId="21665" xr:uid="{00000000-0005-0000-0000-0000E5350000}"/>
    <cellStyle name="_수량집계표_총괄수량집계표_작천교 총괄수량_강재집계표_귀운교 총괄 집계표" xfId="21666" xr:uid="{00000000-0005-0000-0000-0000E6350000}"/>
    <cellStyle name="_수량집계표_총괄수량집계표_작천교 총괄수량_귀운교 총괄 집계표" xfId="21667" xr:uid="{00000000-0005-0000-0000-0000E7350000}"/>
    <cellStyle name="_수량집계표_총괄수량집계표_총괄자재" xfId="21668" xr:uid="{00000000-0005-0000-0000-0000E8350000}"/>
    <cellStyle name="_수량집계표_총괄수량집계표_총괄자재_강재집계표" xfId="21669" xr:uid="{00000000-0005-0000-0000-0000E9350000}"/>
    <cellStyle name="_수량집계표_총괄수량집계표_총괄자재_강재집계표_귀운교 총괄 집계표" xfId="21670" xr:uid="{00000000-0005-0000-0000-0000EA350000}"/>
    <cellStyle name="_수량집계표_총괄수량집계표_총괄자재_귀운교 총괄 집계표" xfId="21671" xr:uid="{00000000-0005-0000-0000-0000EB350000}"/>
    <cellStyle name="_수로관" xfId="21672" xr:uid="{00000000-0005-0000-0000-0000EC350000}"/>
    <cellStyle name="_수정갑지" xfId="9672" xr:uid="{00000000-0005-0000-0000-0000ED350000}"/>
    <cellStyle name="_수철지보수재료집계표" xfId="21673" xr:uid="{00000000-0005-0000-0000-0000EE350000}"/>
    <cellStyle name="_숙소동설계변경 최종" xfId="9673" xr:uid="{00000000-0005-0000-0000-0000EF350000}"/>
    <cellStyle name="_숙소동설변" xfId="9674" xr:uid="{00000000-0005-0000-0000-0000F0350000}"/>
    <cellStyle name="_숭실대학교 걷고싶은 거리 녹화사업" xfId="21674" xr:uid="{00000000-0005-0000-0000-0000F1350000}"/>
    <cellStyle name="_시동3리경로당앞마을안길포장공사(흄관시공분)" xfId="21675" xr:uid="{00000000-0005-0000-0000-0000F2350000}"/>
    <cellStyle name="_시동지구 천리길개량사업설계서" xfId="21676" xr:uid="{00000000-0005-0000-0000-0000F3350000}"/>
    <cellStyle name="_시동천 최종 수량산출서" xfId="12366" xr:uid="{00000000-0005-0000-0000-0000F4350000}"/>
    <cellStyle name="_신기사업비" xfId="3626" xr:uid="{00000000-0005-0000-0000-0000F5350000}"/>
    <cellStyle name="_신기사업비_500.논산 지구사업비" xfId="3627" xr:uid="{00000000-0005-0000-0000-0000F6350000}"/>
    <cellStyle name="_신기사업비_500.논산 지구사업비_00.세부_복심공사비v422" xfId="3628" xr:uid="{00000000-0005-0000-0000-0000F7350000}"/>
    <cellStyle name="_신기사업비_500.논산 지구사업비_10.세부_도림공사비v2" xfId="3629" xr:uid="{00000000-0005-0000-0000-0000F8350000}"/>
    <cellStyle name="_신기사업비_500.논산 지구사업비_10.세부_복심공사비v2" xfId="3630" xr:uid="{00000000-0005-0000-0000-0000F9350000}"/>
    <cellStyle name="_신기사업비_500.논산 지구사업비_50.계룡공사비(2009.11.12)" xfId="3631" xr:uid="{00000000-0005-0000-0000-0000FA350000}"/>
    <cellStyle name="_신기사업비_500.논산 지구사업비_50.계룡공사비(2009.11.29사업시행계획 용지매수 증가)" xfId="3632" xr:uid="{00000000-0005-0000-0000-0000FB350000}"/>
    <cellStyle name="_신기사업비_500.논산 지구사업비_Book1" xfId="3633" xr:uid="{00000000-0005-0000-0000-0000FC350000}"/>
    <cellStyle name="_신기사업비_500.논산 지구사업비_계룡기본 공사비" xfId="3634" xr:uid="{00000000-0005-0000-0000-0000FD350000}"/>
    <cellStyle name="_신기사업비_500.논산 지구사업비_계룡세부설계 공사비" xfId="3635" xr:uid="{00000000-0005-0000-0000-0000FE350000}"/>
    <cellStyle name="_신기사업비_500.논산 지구사업비_기본조사비" xfId="3636" xr:uid="{00000000-0005-0000-0000-0000FF350000}"/>
    <cellStyle name="_신기사업비_500.논산 지구사업비_생태보전협력금" xfId="3637" xr:uid="{00000000-0005-0000-0000-000000360000}"/>
    <cellStyle name="_신기사업비_500.논산 지구사업비_지급자재대1118" xfId="3638" xr:uid="{00000000-0005-0000-0000-000001360000}"/>
    <cellStyle name="_신기사업비_500.논산 지구사업비_지출(년차별)" xfId="3639" xr:uid="{00000000-0005-0000-0000-000002360000}"/>
    <cellStyle name="_신기사업비_510.논산 지구사업비" xfId="3640" xr:uid="{00000000-0005-0000-0000-000003360000}"/>
    <cellStyle name="_신기사업비_510.논산 지구사업비_00.세부_복심공사비v422" xfId="3641" xr:uid="{00000000-0005-0000-0000-000004360000}"/>
    <cellStyle name="_신기사업비_510.논산 지구사업비_10.세부_도림공사비v2" xfId="3642" xr:uid="{00000000-0005-0000-0000-000005360000}"/>
    <cellStyle name="_신기사업비_510.논산 지구사업비_10.세부_복심공사비v2" xfId="3643" xr:uid="{00000000-0005-0000-0000-000006360000}"/>
    <cellStyle name="_신기사업비_510.논산 지구사업비_50.계룡공사비(2009.11.12)" xfId="3644" xr:uid="{00000000-0005-0000-0000-000007360000}"/>
    <cellStyle name="_신기사업비_510.논산 지구사업비_50.계룡공사비(2009.11.29사업시행계획 용지매수 증가)" xfId="3645" xr:uid="{00000000-0005-0000-0000-000008360000}"/>
    <cellStyle name="_신기사업비_510.논산 지구사업비_Book1" xfId="3646" xr:uid="{00000000-0005-0000-0000-000009360000}"/>
    <cellStyle name="_신기사업비_510.논산 지구사업비_계룡기본 공사비" xfId="3647" xr:uid="{00000000-0005-0000-0000-00000A360000}"/>
    <cellStyle name="_신기사업비_510.논산 지구사업비_계룡세부설계 공사비" xfId="3648" xr:uid="{00000000-0005-0000-0000-00000B360000}"/>
    <cellStyle name="_신기사업비_510.논산 지구사업비_기본조사비" xfId="3649" xr:uid="{00000000-0005-0000-0000-00000C360000}"/>
    <cellStyle name="_신기사업비_510.논산 지구사업비_생태보전협력금" xfId="3650" xr:uid="{00000000-0005-0000-0000-00000D360000}"/>
    <cellStyle name="_신기사업비_510.논산 지구사업비_지급자재대1118" xfId="3651" xr:uid="{00000000-0005-0000-0000-00000E360000}"/>
    <cellStyle name="_신기사업비_510.논산 지구사업비_지출(년차별)" xfId="3652" xr:uid="{00000000-0005-0000-0000-00000F360000}"/>
    <cellStyle name="_신기사업비_신기2지구 수지예산서" xfId="3653" xr:uid="{00000000-0005-0000-0000-000010360000}"/>
    <cellStyle name="_신동12펌프장공" xfId="3654" xr:uid="{00000000-0005-0000-0000-000011360000}"/>
    <cellStyle name="_신리1교-상부" xfId="21677" xr:uid="{00000000-0005-0000-0000-000012360000}"/>
    <cellStyle name="_신리1교-상부_01-소탄교-총괄수량집계표1" xfId="21678" xr:uid="{00000000-0005-0000-0000-000013360000}"/>
    <cellStyle name="_신리1교-상부_01-소탄교-총괄수량집계표1_총괄수량집계표" xfId="21679" xr:uid="{00000000-0005-0000-0000-000014360000}"/>
    <cellStyle name="_신리1교-상부_1.광하1교-주요자재집계표" xfId="21680" xr:uid="{00000000-0005-0000-0000-000015360000}"/>
    <cellStyle name="_신리1교-상부_1.광하1교-주요자재집계표_01-소탄교-총괄수량집계표1" xfId="21681" xr:uid="{00000000-0005-0000-0000-000016360000}"/>
    <cellStyle name="_신리1교-상부_1.광하1교-주요자재집계표_01-소탄교-총괄수량집계표1_총괄수량집계표" xfId="21682" xr:uid="{00000000-0005-0000-0000-000017360000}"/>
    <cellStyle name="_신리1교-상부_4.광석교-상부수량집계" xfId="21683" xr:uid="{00000000-0005-0000-0000-000018360000}"/>
    <cellStyle name="_신리1교-상부_4.광석교-상부수량집계_01-소탄교-총괄수량집계표1" xfId="21684" xr:uid="{00000000-0005-0000-0000-000019360000}"/>
    <cellStyle name="_신리1교-상부_4.광석교-상부수량집계_01-소탄교-총괄수량집계표1_총괄수량집계표" xfId="21685" xr:uid="{00000000-0005-0000-0000-00001A360000}"/>
    <cellStyle name="_신리1교-상부_x주요자재집계표" xfId="21686" xr:uid="{00000000-0005-0000-0000-00001B360000}"/>
    <cellStyle name="_신리1교-상부_x주요자재집계표_01-소탄교-총괄수량집계표1" xfId="21687" xr:uid="{00000000-0005-0000-0000-00001C360000}"/>
    <cellStyle name="_신리1교-상부_x주요자재집계표_01-소탄교-총괄수량집계표1_총괄수량집계표" xfId="21688" xr:uid="{00000000-0005-0000-0000-00001D360000}"/>
    <cellStyle name="_신리1교-상부_구조물주요자재(3공구)" xfId="21689" xr:uid="{00000000-0005-0000-0000-00001E360000}"/>
    <cellStyle name="_신리1교-상부_구조물주요자재(3공구)_01-소탄교-총괄수량집계표1" xfId="21690" xr:uid="{00000000-0005-0000-0000-00001F360000}"/>
    <cellStyle name="_신리1교-상부_구조물주요자재(3공구)_01-소탄교-총괄수량집계표1_총괄수량집계표" xfId="21691" xr:uid="{00000000-0005-0000-0000-000020360000}"/>
    <cellStyle name="_신리1교-상부_구조물주요자재(3공구)_1.광하1교-주요자재집계표" xfId="21692" xr:uid="{00000000-0005-0000-0000-000021360000}"/>
    <cellStyle name="_신리1교-상부_구조물주요자재(3공구)_1.광하1교-주요자재집계표_01-소탄교-총괄수량집계표1" xfId="21693" xr:uid="{00000000-0005-0000-0000-000022360000}"/>
    <cellStyle name="_신리1교-상부_구조물주요자재(3공구)_1.광하1교-주요자재집계표_01-소탄교-총괄수량집계표1_총괄수량집계표" xfId="21694" xr:uid="{00000000-0005-0000-0000-000023360000}"/>
    <cellStyle name="_신리1교-상부_구조물주요자재(3공구)_4.광석교-상부수량집계" xfId="21695" xr:uid="{00000000-0005-0000-0000-000024360000}"/>
    <cellStyle name="_신리1교-상부_구조물주요자재(3공구)_4.광석교-상부수량집계_01-소탄교-총괄수량집계표1" xfId="21696" xr:uid="{00000000-0005-0000-0000-000025360000}"/>
    <cellStyle name="_신리1교-상부_구조물주요자재(3공구)_4.광석교-상부수량집계_01-소탄교-총괄수량집계표1_총괄수량집계표" xfId="21697" xr:uid="{00000000-0005-0000-0000-000026360000}"/>
    <cellStyle name="_신리1교-상부_구조물주요자재(3공구)_x주요자재집계표" xfId="21698" xr:uid="{00000000-0005-0000-0000-000027360000}"/>
    <cellStyle name="_신리1교-상부_구조물주요자재(3공구)_x주요자재집계표_01-소탄교-총괄수량집계표1" xfId="21699" xr:uid="{00000000-0005-0000-0000-000028360000}"/>
    <cellStyle name="_신리1교-상부_구조물주요자재(3공구)_x주요자재집계표_01-소탄교-총괄수량집계표1_총괄수량집계표" xfId="21700" xr:uid="{00000000-0005-0000-0000-000029360000}"/>
    <cellStyle name="_신리1교-상부_구조물주요자재(3공구)_기존구조물깨기" xfId="21701" xr:uid="{00000000-0005-0000-0000-00002A360000}"/>
    <cellStyle name="_신리1교-상부_구조물주요자재(3공구)_깨기" xfId="21702" xr:uid="{00000000-0005-0000-0000-00002B360000}"/>
    <cellStyle name="_신리1교-상부_구조물주요자재(3공구)_깨기-1" xfId="21703" xr:uid="{00000000-0005-0000-0000-00002C360000}"/>
    <cellStyle name="_신리1교-상부_구조물주요자재(3공구)_깨기집계표" xfId="21704" xr:uid="{00000000-0005-0000-0000-00002D360000}"/>
    <cellStyle name="_신리1교-상부_구조물주요자재(3공구)_주요자재집계표" xfId="21705" xr:uid="{00000000-0005-0000-0000-00002E360000}"/>
    <cellStyle name="_신리1교-상부_구조물주요자재(3공구)_주요자재집계표_01-소탄교-총괄수량집계표1" xfId="21706" xr:uid="{00000000-0005-0000-0000-00002F360000}"/>
    <cellStyle name="_신리1교-상부_구조물주요자재(3공구)_주요자재집계표_01-소탄교-총괄수량집계표1_총괄수량집계표" xfId="21707" xr:uid="{00000000-0005-0000-0000-000030360000}"/>
    <cellStyle name="_신리1교-상부_구조물주요자재(3공구)_철거공및포장공(현동교)" xfId="21708" xr:uid="{00000000-0005-0000-0000-000031360000}"/>
    <cellStyle name="_신리1교-상부_구조물주요자재(3공구)_철거공및포장공(현동교)_기존구조물깨기" xfId="21709" xr:uid="{00000000-0005-0000-0000-000032360000}"/>
    <cellStyle name="_신리1교-상부_구조물주요자재(3공구)_철거공및포장공(현동교)_깨기" xfId="21710" xr:uid="{00000000-0005-0000-0000-000033360000}"/>
    <cellStyle name="_신리1교-상부_구조물주요자재(3공구)_철거공및포장공(현동교)_깨기-1" xfId="21711" xr:uid="{00000000-0005-0000-0000-000034360000}"/>
    <cellStyle name="_신리1교-상부_구조물주요자재(3공구)_철거공및포장공(현동교)_깨기집계표" xfId="21712" xr:uid="{00000000-0005-0000-0000-000035360000}"/>
    <cellStyle name="_신리1교-상부_구조물주요자재(3공구)_철거공수량" xfId="21713" xr:uid="{00000000-0005-0000-0000-000036360000}"/>
    <cellStyle name="_신리1교-상부_구조물주요자재(3공구)_철거공수량(1122)" xfId="21714" xr:uid="{00000000-0005-0000-0000-000037360000}"/>
    <cellStyle name="_신리1교-상부_구조물주요자재(3공구)_철거공수량(1122)_기존구조물깨기" xfId="21715" xr:uid="{00000000-0005-0000-0000-000038360000}"/>
    <cellStyle name="_신리1교-상부_구조물주요자재(3공구)_철거공수량(1122)_깨기" xfId="21716" xr:uid="{00000000-0005-0000-0000-000039360000}"/>
    <cellStyle name="_신리1교-상부_구조물주요자재(3공구)_철거공수량(1122)_깨기-1" xfId="21717" xr:uid="{00000000-0005-0000-0000-00003A360000}"/>
    <cellStyle name="_신리1교-상부_구조물주요자재(3공구)_철거공수량(1122)_깨기집계표" xfId="21718" xr:uid="{00000000-0005-0000-0000-00003B360000}"/>
    <cellStyle name="_신리1교-상부_구조물주요자재(3공구)_철거공수량_기존구조물깨기" xfId="21719" xr:uid="{00000000-0005-0000-0000-00003C360000}"/>
    <cellStyle name="_신리1교-상부_구조물주요자재(3공구)_철거공수량_깨기" xfId="21720" xr:uid="{00000000-0005-0000-0000-00003D360000}"/>
    <cellStyle name="_신리1교-상부_구조물주요자재(3공구)_철거공수량_깨기-1" xfId="21721" xr:uid="{00000000-0005-0000-0000-00003E360000}"/>
    <cellStyle name="_신리1교-상부_구조물주요자재(3공구)_철거공수량_깨기집계표" xfId="21722" xr:uid="{00000000-0005-0000-0000-00003F360000}"/>
    <cellStyle name="_신리1교-상부_기존구조물깨기" xfId="21723" xr:uid="{00000000-0005-0000-0000-000040360000}"/>
    <cellStyle name="_신리1교-상부_깨기" xfId="21724" xr:uid="{00000000-0005-0000-0000-000041360000}"/>
    <cellStyle name="_신리1교-상부_깨기-1" xfId="21725" xr:uid="{00000000-0005-0000-0000-000042360000}"/>
    <cellStyle name="_신리1교-상부_깨기집계표" xfId="21726" xr:uid="{00000000-0005-0000-0000-000043360000}"/>
    <cellStyle name="_신리1교-상부_주요자재집계표" xfId="21727" xr:uid="{00000000-0005-0000-0000-000044360000}"/>
    <cellStyle name="_신리1교-상부_주요자재집계표_01-소탄교-총괄수량집계표1" xfId="21728" xr:uid="{00000000-0005-0000-0000-000045360000}"/>
    <cellStyle name="_신리1교-상부_주요자재집계표_01-소탄교-총괄수량집계표1_총괄수량집계표" xfId="21729" xr:uid="{00000000-0005-0000-0000-000046360000}"/>
    <cellStyle name="_신리1교-상부_철거공및포장공(현동교)" xfId="21730" xr:uid="{00000000-0005-0000-0000-000047360000}"/>
    <cellStyle name="_신리1교-상부_철거공및포장공(현동교)_기존구조물깨기" xfId="21731" xr:uid="{00000000-0005-0000-0000-000048360000}"/>
    <cellStyle name="_신리1교-상부_철거공및포장공(현동교)_깨기" xfId="21732" xr:uid="{00000000-0005-0000-0000-000049360000}"/>
    <cellStyle name="_신리1교-상부_철거공및포장공(현동교)_깨기-1" xfId="21733" xr:uid="{00000000-0005-0000-0000-00004A360000}"/>
    <cellStyle name="_신리1교-상부_철거공및포장공(현동교)_깨기집계표" xfId="21734" xr:uid="{00000000-0005-0000-0000-00004B360000}"/>
    <cellStyle name="_신리1교-상부_철거공수량" xfId="21735" xr:uid="{00000000-0005-0000-0000-00004C360000}"/>
    <cellStyle name="_신리1교-상부_철거공수량(1122)" xfId="21736" xr:uid="{00000000-0005-0000-0000-00004D360000}"/>
    <cellStyle name="_신리1교-상부_철거공수량(1122)_기존구조물깨기" xfId="21737" xr:uid="{00000000-0005-0000-0000-00004E360000}"/>
    <cellStyle name="_신리1교-상부_철거공수량(1122)_깨기" xfId="21738" xr:uid="{00000000-0005-0000-0000-00004F360000}"/>
    <cellStyle name="_신리1교-상부_철거공수량(1122)_깨기-1" xfId="21739" xr:uid="{00000000-0005-0000-0000-000050360000}"/>
    <cellStyle name="_신리1교-상부_철거공수량(1122)_깨기집계표" xfId="21740" xr:uid="{00000000-0005-0000-0000-000051360000}"/>
    <cellStyle name="_신리1교-상부_철거공수량_기존구조물깨기" xfId="21741" xr:uid="{00000000-0005-0000-0000-000052360000}"/>
    <cellStyle name="_신리1교-상부_철거공수량_깨기" xfId="21742" xr:uid="{00000000-0005-0000-0000-000053360000}"/>
    <cellStyle name="_신리1교-상부_철거공수량_깨기-1" xfId="21743" xr:uid="{00000000-0005-0000-0000-000054360000}"/>
    <cellStyle name="_신리1교-상부_철거공수량_깨기집계표" xfId="21744" xr:uid="{00000000-0005-0000-0000-000055360000}"/>
    <cellStyle name="_신리5교 상부" xfId="21745" xr:uid="{00000000-0005-0000-0000-000056360000}"/>
    <cellStyle name="_신리5교 상부_01-소탄교-총괄수량집계표1" xfId="21746" xr:uid="{00000000-0005-0000-0000-000057360000}"/>
    <cellStyle name="_신리5교 상부_01-소탄교-총괄수량집계표1_총괄수량집계표" xfId="21747" xr:uid="{00000000-0005-0000-0000-000058360000}"/>
    <cellStyle name="_신리5교 상부_05-안적교-BEST" xfId="21748" xr:uid="{00000000-0005-0000-0000-000059360000}"/>
    <cellStyle name="_신리5교 상부_교대교각수량집계표" xfId="21749" xr:uid="{00000000-0005-0000-0000-00005A360000}"/>
    <cellStyle name="_신리5교 상부_기존구조물깨기" xfId="21750" xr:uid="{00000000-0005-0000-0000-00005B360000}"/>
    <cellStyle name="_신리5교 상부_깨기" xfId="21751" xr:uid="{00000000-0005-0000-0000-00005C360000}"/>
    <cellStyle name="_신리5교 상부_깨기-1" xfId="21752" xr:uid="{00000000-0005-0000-0000-00005D360000}"/>
    <cellStyle name="_신리5교 상부_깨기집계표" xfId="21753" xr:uid="{00000000-0005-0000-0000-00005E360000}"/>
    <cellStyle name="_신리5교 상부_철거공및포장공(현동교)" xfId="21754" xr:uid="{00000000-0005-0000-0000-00005F360000}"/>
    <cellStyle name="_신리5교 상부_철거공및포장공(현동교)_기존구조물깨기" xfId="21755" xr:uid="{00000000-0005-0000-0000-000060360000}"/>
    <cellStyle name="_신리5교 상부_철거공및포장공(현동교)_깨기" xfId="21756" xr:uid="{00000000-0005-0000-0000-000061360000}"/>
    <cellStyle name="_신리5교 상부_철거공및포장공(현동교)_깨기-1" xfId="21757" xr:uid="{00000000-0005-0000-0000-000062360000}"/>
    <cellStyle name="_신리5교 상부_철거공및포장공(현동교)_깨기집계표" xfId="21758" xr:uid="{00000000-0005-0000-0000-000063360000}"/>
    <cellStyle name="_신리5교 상부_철거공수량" xfId="21759" xr:uid="{00000000-0005-0000-0000-000064360000}"/>
    <cellStyle name="_신리5교 상부_철거공수량(1122)" xfId="21760" xr:uid="{00000000-0005-0000-0000-000065360000}"/>
    <cellStyle name="_신리5교 상부_철거공수량(1122)_기존구조물깨기" xfId="21761" xr:uid="{00000000-0005-0000-0000-000066360000}"/>
    <cellStyle name="_신리5교 상부_철거공수량(1122)_깨기" xfId="21762" xr:uid="{00000000-0005-0000-0000-000067360000}"/>
    <cellStyle name="_신리5교 상부_철거공수량(1122)_깨기-1" xfId="21763" xr:uid="{00000000-0005-0000-0000-000068360000}"/>
    <cellStyle name="_신리5교 상부_철거공수량(1122)_깨기집계표" xfId="21764" xr:uid="{00000000-0005-0000-0000-000069360000}"/>
    <cellStyle name="_신리5교 상부_철거공수량_기존구조물깨기" xfId="21765" xr:uid="{00000000-0005-0000-0000-00006A360000}"/>
    <cellStyle name="_신리5교 상부_철거공수량_깨기" xfId="21766" xr:uid="{00000000-0005-0000-0000-00006B360000}"/>
    <cellStyle name="_신리5교 상부_철거공수량_깨기-1" xfId="21767" xr:uid="{00000000-0005-0000-0000-00006C360000}"/>
    <cellStyle name="_신리5교 상부_철거공수량_깨기집계표" xfId="21768" xr:uid="{00000000-0005-0000-0000-00006D360000}"/>
    <cellStyle name="_신리5교교대" xfId="21769" xr:uid="{00000000-0005-0000-0000-00006E360000}"/>
    <cellStyle name="_신리5교교대토공" xfId="21770" xr:uid="{00000000-0005-0000-0000-00006F360000}"/>
    <cellStyle name="_신리6교 상부" xfId="21771" xr:uid="{00000000-0005-0000-0000-000070360000}"/>
    <cellStyle name="_신리6교 상부_01-소탄교-총괄수량집계표1" xfId="21772" xr:uid="{00000000-0005-0000-0000-000071360000}"/>
    <cellStyle name="_신리6교 상부_01-소탄교-총괄수량집계표1_총괄수량집계표" xfId="21773" xr:uid="{00000000-0005-0000-0000-000072360000}"/>
    <cellStyle name="_신리6교 상부_05-안적교-BEST" xfId="21774" xr:uid="{00000000-0005-0000-0000-000073360000}"/>
    <cellStyle name="_신리6교 상부_교대교각수량집계표" xfId="21775" xr:uid="{00000000-0005-0000-0000-000074360000}"/>
    <cellStyle name="_신복3지구수량산출서" xfId="21776" xr:uid="{00000000-0005-0000-0000-000075360000}"/>
    <cellStyle name="_신성총괄(기계 전기)" xfId="3655" xr:uid="{00000000-0005-0000-0000-000076360000}"/>
    <cellStyle name="_신철원2교" xfId="162" xr:uid="{00000000-0005-0000-0000-000077360000}"/>
    <cellStyle name="_실정보고설명서(전차선 접지단자함 배관 및 배선)-송촌" xfId="9675" xr:uid="{00000000-0005-0000-0000-000078360000}"/>
    <cellStyle name="_실행(효자2단지)-전기발주" xfId="9676" xr:uid="{00000000-0005-0000-0000-000079360000}"/>
    <cellStyle name="_실행-7쪽" xfId="9677" xr:uid="{00000000-0005-0000-0000-00007A360000}"/>
    <cellStyle name="_실행-7쪽_3월 외주기성" xfId="9678" xr:uid="{00000000-0005-0000-0000-00007B360000}"/>
    <cellStyle name="_실행-7쪽_98-12" xfId="9679" xr:uid="{00000000-0005-0000-0000-00007C360000}"/>
    <cellStyle name="_실행-7쪽_건축실행" xfId="9680" xr:uid="{00000000-0005-0000-0000-00007D360000}"/>
    <cellStyle name="_실행-7쪽_사기성-1" xfId="9681" xr:uid="{00000000-0005-0000-0000-00007E360000}"/>
    <cellStyle name="_실행-7쪽_설비기성" xfId="9682" xr:uid="{00000000-0005-0000-0000-00007F360000}"/>
    <cellStyle name="_실행내역(대구동산-040127현장)" xfId="9683" xr:uid="{00000000-0005-0000-0000-000080360000}"/>
    <cellStyle name="_실행내역(대구동산-040130설계)" xfId="9684" xr:uid="{00000000-0005-0000-0000-000081360000}"/>
    <cellStyle name="_실행내역서(구로병원-변경02.23-최종)" xfId="9685" xr:uid="{00000000-0005-0000-0000-000082360000}"/>
    <cellStyle name="_실행내역서(구로병원-변경02.23-최종)_분석" xfId="9686" xr:uid="{00000000-0005-0000-0000-000083360000}"/>
    <cellStyle name="_실행비교표(건축총괄)" xfId="9687" xr:uid="{00000000-0005-0000-0000-000084360000}"/>
    <cellStyle name="_안동최종정산" xfId="9688" xr:uid="{00000000-0005-0000-0000-000085360000}"/>
    <cellStyle name="_안전관리비(차수별)" xfId="21777" xr:uid="{00000000-0005-0000-0000-000086360000}"/>
    <cellStyle name="_안전노임" xfId="21778" xr:uid="{00000000-0005-0000-0000-000087360000}"/>
    <cellStyle name="_안전보건11대 기본수칙" xfId="9689" xr:uid="{00000000-0005-0000-0000-000088360000}"/>
    <cellStyle name="_암거(개거)수량" xfId="21779" xr:uid="{00000000-0005-0000-0000-000089360000}"/>
    <cellStyle name="_암거공" xfId="21780" xr:uid="{00000000-0005-0000-0000-00008A360000}"/>
    <cellStyle name="_암거낙차부" xfId="21781" xr:uid="{00000000-0005-0000-0000-00008B360000}"/>
    <cellStyle name="_암거낙차부_(12)PC암거수량산출(성남시)" xfId="21782" xr:uid="{00000000-0005-0000-0000-00008C360000}"/>
    <cellStyle name="_암거낙차부_(12)PC암거수량산출(성남시)_00.공통공사-최종" xfId="21783" xr:uid="{00000000-0005-0000-0000-00008D360000}"/>
    <cellStyle name="_암거낙차부_(12)PC암거수량산출(성남시)_00.공통공사-최종_08.집수정수량" xfId="21784" xr:uid="{00000000-0005-0000-0000-00008E360000}"/>
    <cellStyle name="_암거낙차부_(12)PC암거수량산출(성남시)_02.공통공사" xfId="21785" xr:uid="{00000000-0005-0000-0000-00008F360000}"/>
    <cellStyle name="_암거낙차부_(12)PC암거수량산출(성남시)_02.공통공사_08.집수정수량" xfId="21786" xr:uid="{00000000-0005-0000-0000-000090360000}"/>
    <cellStyle name="_암거낙차부_(12)PC암거수량산출(성남시)_08.집수정수량" xfId="21787" xr:uid="{00000000-0005-0000-0000-000091360000}"/>
    <cellStyle name="_암거낙차부_00.공통공사-최종" xfId="21788" xr:uid="{00000000-0005-0000-0000-000092360000}"/>
    <cellStyle name="_암거낙차부_00.공통공사-최종_08.집수정수량" xfId="21789" xr:uid="{00000000-0005-0000-0000-000093360000}"/>
    <cellStyle name="_암거낙차부_02.공통공사" xfId="21790" xr:uid="{00000000-0005-0000-0000-000094360000}"/>
    <cellStyle name="_암거낙차부_02.공통공사_08.집수정수량" xfId="21791" xr:uid="{00000000-0005-0000-0000-000095360000}"/>
    <cellStyle name="_암거낙차부_04-4암거날개벽 수량" xfId="21792" xr:uid="{00000000-0005-0000-0000-000096360000}"/>
    <cellStyle name="_암거낙차부_04-4암거날개벽 수량_05-암거수량" xfId="21793" xr:uid="{00000000-0005-0000-0000-000097360000}"/>
    <cellStyle name="_암거낙차부_04-4암거날개벽 수량_05-암거수량_05-암거수량" xfId="21794" xr:uid="{00000000-0005-0000-0000-000098360000}"/>
    <cellStyle name="_암거낙차부_04-4암거날개벽 수량_05-암거수량_05-암거수량_08.집수정수량" xfId="21795" xr:uid="{00000000-0005-0000-0000-000099360000}"/>
    <cellStyle name="_암거낙차부_04-4암거날개벽 수량_05-암거수량_08.집수정수량" xfId="21796" xr:uid="{00000000-0005-0000-0000-00009A360000}"/>
    <cellStyle name="_암거낙차부_04-4암거날개벽 수량_05-암거수량-O.K" xfId="21797" xr:uid="{00000000-0005-0000-0000-00009B360000}"/>
    <cellStyle name="_암거낙차부_04-4암거날개벽 수량_05-암거수량-O.K_05-암거수량" xfId="21798" xr:uid="{00000000-0005-0000-0000-00009C360000}"/>
    <cellStyle name="_암거낙차부_04-4암거날개벽 수량_05-암거수량-O.K_05-암거수량_08.집수정수량" xfId="21799" xr:uid="{00000000-0005-0000-0000-00009D360000}"/>
    <cellStyle name="_암거낙차부_04-4암거날개벽 수량_05-암거수량-O.K_08.집수정수량" xfId="21800" xr:uid="{00000000-0005-0000-0000-00009E360000}"/>
    <cellStyle name="_암거낙차부_04-4암거날개벽 수량_08.집수정수량" xfId="21801" xr:uid="{00000000-0005-0000-0000-00009F360000}"/>
    <cellStyle name="_암거낙차부_05-암거수량" xfId="21802" xr:uid="{00000000-0005-0000-0000-0000A0360000}"/>
    <cellStyle name="_암거낙차부_05-암거수량_05-암거수량" xfId="21803" xr:uid="{00000000-0005-0000-0000-0000A1360000}"/>
    <cellStyle name="_암거낙차부_05-암거수량_05-암거수량_08.집수정수량" xfId="21804" xr:uid="{00000000-0005-0000-0000-0000A2360000}"/>
    <cellStyle name="_암거낙차부_05-암거수량_08.집수정수량" xfId="21805" xr:uid="{00000000-0005-0000-0000-0000A3360000}"/>
    <cellStyle name="_암거낙차부_05-암거수량-O.K" xfId="21806" xr:uid="{00000000-0005-0000-0000-0000A4360000}"/>
    <cellStyle name="_암거낙차부_05-암거수량-O.K_05-암거수량" xfId="21807" xr:uid="{00000000-0005-0000-0000-0000A5360000}"/>
    <cellStyle name="_암거낙차부_05-암거수량-O.K_05-암거수량_08.집수정수량" xfId="21808" xr:uid="{00000000-0005-0000-0000-0000A6360000}"/>
    <cellStyle name="_암거낙차부_05-암거수량-O.K_08.집수정수량" xfId="21809" xr:uid="{00000000-0005-0000-0000-0000A7360000}"/>
    <cellStyle name="_암거낙차부_05-우수맨홀" xfId="21810" xr:uid="{00000000-0005-0000-0000-0000A8360000}"/>
    <cellStyle name="_암거낙차부_06-우수받이" xfId="21811" xr:uid="{00000000-0005-0000-0000-0000A9360000}"/>
    <cellStyle name="_암거낙차부_08.집수정수량" xfId="21812" xr:uid="{00000000-0005-0000-0000-0000AA360000}"/>
    <cellStyle name="_암거낙차부_3배수공" xfId="21813" xr:uid="{00000000-0005-0000-0000-0000AB360000}"/>
    <cellStyle name="_암거낙차부_3배수공_국도19호선 원주 흥업리~매지리 자전거도로설치공사(1차분-착공계)" xfId="21814" xr:uid="{00000000-0005-0000-0000-0000AC360000}"/>
    <cellStyle name="_암거낙차부_3배수공_풍천천2지구-설계예산서" xfId="21815" xr:uid="{00000000-0005-0000-0000-0000AD360000}"/>
    <cellStyle name="_암거낙차부_3배수공_풍천천2지구-설계예산서_국도19호선 원주 흥업리~매지리 자전거도로설치공사(1차분-착공계)" xfId="21816" xr:uid="{00000000-0005-0000-0000-0000AE360000}"/>
    <cellStyle name="_암거낙차부_간동면방천1리(2공구)" xfId="21817" xr:uid="{00000000-0005-0000-0000-0000AF360000}"/>
    <cellStyle name="_암거낙차부_간동면방천1리(2공구)_3배수공" xfId="21818" xr:uid="{00000000-0005-0000-0000-0000B0360000}"/>
    <cellStyle name="_암거낙차부_간동면방천1리(2공구)_3배수공_국도19호선 원주 흥업리~매지리 자전거도로설치공사(1차분-착공계)" xfId="21819" xr:uid="{00000000-0005-0000-0000-0000B1360000}"/>
    <cellStyle name="_암거낙차부_간동면방천1리(2공구)_3배수공_풍천천2지구-설계예산서" xfId="21820" xr:uid="{00000000-0005-0000-0000-0000B2360000}"/>
    <cellStyle name="_암거낙차부_간동면방천1리(2공구)_3배수공_풍천천2지구-설계예산서_국도19호선 원주 흥업리~매지리 자전거도로설치공사(1차분-착공계)" xfId="21821" xr:uid="{00000000-0005-0000-0000-0000B3360000}"/>
    <cellStyle name="_암거낙차부_간동면방천1리(2공구)_간동면방천1리(1공구)" xfId="21822" xr:uid="{00000000-0005-0000-0000-0000B4360000}"/>
    <cellStyle name="_암거낙차부_간동면방천1리(2공구)_간동면방천1리(1공구)_3배수공" xfId="21823" xr:uid="{00000000-0005-0000-0000-0000B5360000}"/>
    <cellStyle name="_암거낙차부_간동면방천1리(2공구)_간동면방천1리(1공구)_3배수공_국도19호선 원주 흥업리~매지리 자전거도로설치공사(1차분-착공계)" xfId="21824" xr:uid="{00000000-0005-0000-0000-0000B6360000}"/>
    <cellStyle name="_암거낙차부_간동면방천1리(2공구)_간동면방천1리(1공구)_3배수공_풍천천2지구-설계예산서" xfId="21825" xr:uid="{00000000-0005-0000-0000-0000B7360000}"/>
    <cellStyle name="_암거낙차부_간동면방천1리(2공구)_간동면방천1리(1공구)_3배수공_풍천천2지구-설계예산서_국도19호선 원주 흥업리~매지리 자전거도로설치공사(1차분-착공계)" xfId="21826" xr:uid="{00000000-0005-0000-0000-0000B8360000}"/>
    <cellStyle name="_암거낙차부_간동면방천1리(2공구)_간동면방천1리(1공구)_국도19호선 원주 흥업리~매지리 자전거도로설치공사(1차분-착공계)" xfId="21827" xr:uid="{00000000-0005-0000-0000-0000B9360000}"/>
    <cellStyle name="_암거낙차부_간동면방천1리(2공구)_간동면방천1리(1공구)_설계설명서" xfId="21828" xr:uid="{00000000-0005-0000-0000-0000BA360000}"/>
    <cellStyle name="_암거낙차부_간동면방천1리(2공구)_간동면방천1리(1공구)_설계설명서_국도19호선 원주 흥업리~매지리 자전거도로설치공사(1차분-착공계)" xfId="21829" xr:uid="{00000000-0005-0000-0000-0000BB360000}"/>
    <cellStyle name="_암거낙차부_간동면방천1리(2공구)_간동면방천1리(1공구)_설계설명서_풍천천2지구-설계예산서" xfId="21830" xr:uid="{00000000-0005-0000-0000-0000BC360000}"/>
    <cellStyle name="_암거낙차부_간동면방천1리(2공구)_간동면방천1리(1공구)_설계설명서_풍천천2지구-설계예산서_국도19호선 원주 흥업리~매지리 자전거도로설치공사(1차분-착공계)" xfId="21831" xr:uid="{00000000-0005-0000-0000-0000BD360000}"/>
    <cellStyle name="_암거낙차부_간동면방천1리(2공구)_간동면방천1리(1공구)_풍천천2지구-설계예산서" xfId="21832" xr:uid="{00000000-0005-0000-0000-0000BE360000}"/>
    <cellStyle name="_암거낙차부_간동면방천1리(2공구)_간동면방천1리(1공구)_풍천천2지구-설계예산서_국도19호선 원주 흥업리~매지리 자전거도로설치공사(1차분-착공계)" xfId="21833" xr:uid="{00000000-0005-0000-0000-0000BF360000}"/>
    <cellStyle name="_암거낙차부_간동면방천1리(2공구)_간동면방천1리(2공구)" xfId="21834" xr:uid="{00000000-0005-0000-0000-0000C0360000}"/>
    <cellStyle name="_암거낙차부_간동면방천1리(2공구)_간동면방천1리(2공구)_3배수공" xfId="21835" xr:uid="{00000000-0005-0000-0000-0000C1360000}"/>
    <cellStyle name="_암거낙차부_간동면방천1리(2공구)_간동면방천1리(2공구)_3배수공_국도19호선 원주 흥업리~매지리 자전거도로설치공사(1차분-착공계)" xfId="21836" xr:uid="{00000000-0005-0000-0000-0000C2360000}"/>
    <cellStyle name="_암거낙차부_간동면방천1리(2공구)_간동면방천1리(2공구)_3배수공_풍천천2지구-설계예산서" xfId="21837" xr:uid="{00000000-0005-0000-0000-0000C3360000}"/>
    <cellStyle name="_암거낙차부_간동면방천1리(2공구)_간동면방천1리(2공구)_3배수공_풍천천2지구-설계예산서_국도19호선 원주 흥업리~매지리 자전거도로설치공사(1차분-착공계)" xfId="21838" xr:uid="{00000000-0005-0000-0000-0000C4360000}"/>
    <cellStyle name="_암거낙차부_간동면방천1리(2공구)_간동면방천1리(2공구)_국도19호선 원주 흥업리~매지리 자전거도로설치공사(1차분-착공계)" xfId="21839" xr:uid="{00000000-0005-0000-0000-0000C5360000}"/>
    <cellStyle name="_암거낙차부_간동면방천1리(2공구)_간동면방천1리(2공구)_설계설명서" xfId="21840" xr:uid="{00000000-0005-0000-0000-0000C6360000}"/>
    <cellStyle name="_암거낙차부_간동면방천1리(2공구)_간동면방천1리(2공구)_설계설명서_국도19호선 원주 흥업리~매지리 자전거도로설치공사(1차분-착공계)" xfId="21841" xr:uid="{00000000-0005-0000-0000-0000C7360000}"/>
    <cellStyle name="_암거낙차부_간동면방천1리(2공구)_간동면방천1리(2공구)_설계설명서_풍천천2지구-설계예산서" xfId="21842" xr:uid="{00000000-0005-0000-0000-0000C8360000}"/>
    <cellStyle name="_암거낙차부_간동면방천1리(2공구)_간동면방천1리(2공구)_설계설명서_풍천천2지구-설계예산서_국도19호선 원주 흥업리~매지리 자전거도로설치공사(1차분-착공계)" xfId="21843" xr:uid="{00000000-0005-0000-0000-0000C9360000}"/>
    <cellStyle name="_암거낙차부_간동면방천1리(2공구)_간동면방천1리(2공구)_풍천천2지구-설계예산서" xfId="21844" xr:uid="{00000000-0005-0000-0000-0000CA360000}"/>
    <cellStyle name="_암거낙차부_간동면방천1리(2공구)_간동면방천1리(2공구)_풍천천2지구-설계예산서_국도19호선 원주 흥업리~매지리 자전거도로설치공사(1차분-착공계)" xfId="21845" xr:uid="{00000000-0005-0000-0000-0000CB360000}"/>
    <cellStyle name="_암거낙차부_간동면방천1리(2공구)_간동면오음2리" xfId="21846" xr:uid="{00000000-0005-0000-0000-0000CC360000}"/>
    <cellStyle name="_암거낙차부_간동면방천1리(2공구)_간동면오음2리_3배수공" xfId="21847" xr:uid="{00000000-0005-0000-0000-0000CD360000}"/>
    <cellStyle name="_암거낙차부_간동면방천1리(2공구)_간동면오음2리_3배수공_국도19호선 원주 흥업리~매지리 자전거도로설치공사(1차분-착공계)" xfId="21848" xr:uid="{00000000-0005-0000-0000-0000CE360000}"/>
    <cellStyle name="_암거낙차부_간동면방천1리(2공구)_간동면오음2리_3배수공_풍천천2지구-설계예산서" xfId="21849" xr:uid="{00000000-0005-0000-0000-0000CF360000}"/>
    <cellStyle name="_암거낙차부_간동면방천1리(2공구)_간동면오음2리_3배수공_풍천천2지구-설계예산서_국도19호선 원주 흥업리~매지리 자전거도로설치공사(1차분-착공계)" xfId="21850" xr:uid="{00000000-0005-0000-0000-0000D0360000}"/>
    <cellStyle name="_암거낙차부_간동면방천1리(2공구)_간동면오음2리_국도19호선 원주 흥업리~매지리 자전거도로설치공사(1차분-착공계)" xfId="21851" xr:uid="{00000000-0005-0000-0000-0000D1360000}"/>
    <cellStyle name="_암거낙차부_간동면방천1리(2공구)_간동면오음2리_설계설명서" xfId="21852" xr:uid="{00000000-0005-0000-0000-0000D2360000}"/>
    <cellStyle name="_암거낙차부_간동면방천1리(2공구)_간동면오음2리_설계설명서_국도19호선 원주 흥업리~매지리 자전거도로설치공사(1차분-착공계)" xfId="21853" xr:uid="{00000000-0005-0000-0000-0000D3360000}"/>
    <cellStyle name="_암거낙차부_간동면방천1리(2공구)_간동면오음2리_설계설명서_풍천천2지구-설계예산서" xfId="21854" xr:uid="{00000000-0005-0000-0000-0000D4360000}"/>
    <cellStyle name="_암거낙차부_간동면방천1리(2공구)_간동면오음2리_설계설명서_풍천천2지구-설계예산서_국도19호선 원주 흥업리~매지리 자전거도로설치공사(1차분-착공계)" xfId="21855" xr:uid="{00000000-0005-0000-0000-0000D5360000}"/>
    <cellStyle name="_암거낙차부_간동면방천1리(2공구)_간동면오음2리_풍천천2지구-설계예산서" xfId="21856" xr:uid="{00000000-0005-0000-0000-0000D6360000}"/>
    <cellStyle name="_암거낙차부_간동면방천1리(2공구)_간동면오음2리_풍천천2지구-설계예산서_국도19호선 원주 흥업리~매지리 자전거도로설치공사(1차분-착공계)" xfId="21857" xr:uid="{00000000-0005-0000-0000-0000D7360000}"/>
    <cellStyle name="_암거낙차부_간동면방천1리(2공구)_국도19호선 원주 흥업리~매지리 자전거도로설치공사(1차분-착공계)" xfId="21858" xr:uid="{00000000-0005-0000-0000-0000D8360000}"/>
    <cellStyle name="_암거낙차부_간동면방천1리(2공구)_설계설명서" xfId="21859" xr:uid="{00000000-0005-0000-0000-0000D9360000}"/>
    <cellStyle name="_암거낙차부_간동면방천1리(2공구)_설계설명서_국도19호선 원주 흥업리~매지리 자전거도로설치공사(1차분-착공계)" xfId="21860" xr:uid="{00000000-0005-0000-0000-0000DA360000}"/>
    <cellStyle name="_암거낙차부_간동면방천1리(2공구)_설계설명서_풍천천2지구-설계예산서" xfId="21861" xr:uid="{00000000-0005-0000-0000-0000DB360000}"/>
    <cellStyle name="_암거낙차부_간동면방천1리(2공구)_설계설명서_풍천천2지구-설계예산서_국도19호선 원주 흥업리~매지리 자전거도로설치공사(1차분-착공계)" xfId="21862" xr:uid="{00000000-0005-0000-0000-0000DC360000}"/>
    <cellStyle name="_암거낙차부_간동면방천1리(2공구)_풍천천2지구-설계예산서" xfId="21863" xr:uid="{00000000-0005-0000-0000-0000DD360000}"/>
    <cellStyle name="_암거낙차부_간동면방천1리(2공구)_풍천천2지구-설계예산서_국도19호선 원주 흥업리~매지리 자전거도로설치공사(1차분-착공계)" xfId="21864" xr:uid="{00000000-0005-0000-0000-0000DE360000}"/>
    <cellStyle name="_암거낙차부_국도19호선 원주 흥업리~매지리 자전거도로설치공사(1차분-착공계)" xfId="21865" xr:uid="{00000000-0005-0000-0000-0000DF360000}"/>
    <cellStyle name="_암거낙차부_면온리" xfId="21866" xr:uid="{00000000-0005-0000-0000-0000E0360000}"/>
    <cellStyle name="_암거낙차부_면온리_3배수공" xfId="21867" xr:uid="{00000000-0005-0000-0000-0000E1360000}"/>
    <cellStyle name="_암거낙차부_면온리_3배수공_국도19호선 원주 흥업리~매지리 자전거도로설치공사(1차분-착공계)" xfId="21868" xr:uid="{00000000-0005-0000-0000-0000E2360000}"/>
    <cellStyle name="_암거낙차부_면온리_3배수공_풍천천2지구-설계예산서" xfId="21869" xr:uid="{00000000-0005-0000-0000-0000E3360000}"/>
    <cellStyle name="_암거낙차부_면온리_3배수공_풍천천2지구-설계예산서_국도19호선 원주 흥업리~매지리 자전거도로설치공사(1차분-착공계)" xfId="21870" xr:uid="{00000000-0005-0000-0000-0000E4360000}"/>
    <cellStyle name="_암거낙차부_면온리_국도19호선 원주 흥업리~매지리 자전거도로설치공사(1차분-착공계)" xfId="21871" xr:uid="{00000000-0005-0000-0000-0000E5360000}"/>
    <cellStyle name="_암거낙차부_면온리_설계설명서" xfId="21872" xr:uid="{00000000-0005-0000-0000-0000E6360000}"/>
    <cellStyle name="_암거낙차부_면온리_설계설명서_국도19호선 원주 흥업리~매지리 자전거도로설치공사(1차분-착공계)" xfId="21873" xr:uid="{00000000-0005-0000-0000-0000E7360000}"/>
    <cellStyle name="_암거낙차부_면온리_설계설명서_풍천천2지구-설계예산서" xfId="21874" xr:uid="{00000000-0005-0000-0000-0000E8360000}"/>
    <cellStyle name="_암거낙차부_면온리_설계설명서_풍천천2지구-설계예산서_국도19호선 원주 흥업리~매지리 자전거도로설치공사(1차분-착공계)" xfId="21875" xr:uid="{00000000-0005-0000-0000-0000E9360000}"/>
    <cellStyle name="_암거낙차부_면온리_풍천천2지구-설계예산서" xfId="21876" xr:uid="{00000000-0005-0000-0000-0000EA360000}"/>
    <cellStyle name="_암거낙차부_면온리_풍천천2지구-설계예산서_국도19호선 원주 흥업리~매지리 자전거도로설치공사(1차분-착공계)" xfId="21877" xr:uid="{00000000-0005-0000-0000-0000EB360000}"/>
    <cellStyle name="_암거낙차부_면온리기계화경작로" xfId="21878" xr:uid="{00000000-0005-0000-0000-0000EC360000}"/>
    <cellStyle name="_암거낙차부_면온리기계화경작로_3배수공" xfId="21879" xr:uid="{00000000-0005-0000-0000-0000ED360000}"/>
    <cellStyle name="_암거낙차부_면온리기계화경작로_3배수공_국도19호선 원주 흥업리~매지리 자전거도로설치공사(1차분-착공계)" xfId="21880" xr:uid="{00000000-0005-0000-0000-0000EE360000}"/>
    <cellStyle name="_암거낙차부_면온리기계화경작로_3배수공_풍천천2지구-설계예산서" xfId="21881" xr:uid="{00000000-0005-0000-0000-0000EF360000}"/>
    <cellStyle name="_암거낙차부_면온리기계화경작로_3배수공_풍천천2지구-설계예산서_국도19호선 원주 흥업리~매지리 자전거도로설치공사(1차분-착공계)" xfId="21882" xr:uid="{00000000-0005-0000-0000-0000F0360000}"/>
    <cellStyle name="_암거낙차부_면온리기계화경작로_국도19호선 원주 흥업리~매지리 자전거도로설치공사(1차분-착공계)" xfId="21883" xr:uid="{00000000-0005-0000-0000-0000F1360000}"/>
    <cellStyle name="_암거낙차부_면온리기계화경작로_설계설명서" xfId="21884" xr:uid="{00000000-0005-0000-0000-0000F2360000}"/>
    <cellStyle name="_암거낙차부_면온리기계화경작로_설계설명서_국도19호선 원주 흥업리~매지리 자전거도로설치공사(1차분-착공계)" xfId="21885" xr:uid="{00000000-0005-0000-0000-0000F3360000}"/>
    <cellStyle name="_암거낙차부_면온리기계화경작로_설계설명서_풍천천2지구-설계예산서" xfId="21886" xr:uid="{00000000-0005-0000-0000-0000F4360000}"/>
    <cellStyle name="_암거낙차부_면온리기계화경작로_설계설명서_풍천천2지구-설계예산서_국도19호선 원주 흥업리~매지리 자전거도로설치공사(1차분-착공계)" xfId="21887" xr:uid="{00000000-0005-0000-0000-0000F5360000}"/>
    <cellStyle name="_암거낙차부_면온리기계화경작로_풍천천2지구-설계예산서" xfId="21888" xr:uid="{00000000-0005-0000-0000-0000F6360000}"/>
    <cellStyle name="_암거낙차부_면온리기계화경작로_풍천천2지구-설계예산서_국도19호선 원주 흥업리~매지리 자전거도로설치공사(1차분-착공계)" xfId="21889" xr:uid="{00000000-0005-0000-0000-0000F7360000}"/>
    <cellStyle name="_암거낙차부_삼화리마을안길포장공사(1공구)" xfId="21890" xr:uid="{00000000-0005-0000-0000-0000F8360000}"/>
    <cellStyle name="_암거낙차부_삼화리마을안길포장공사(1공구)_3배수공" xfId="21891" xr:uid="{00000000-0005-0000-0000-0000F9360000}"/>
    <cellStyle name="_암거낙차부_삼화리마을안길포장공사(1공구)_3배수공_국도19호선 원주 흥업리~매지리 자전거도로설치공사(1차분-착공계)" xfId="21892" xr:uid="{00000000-0005-0000-0000-0000FA360000}"/>
    <cellStyle name="_암거낙차부_삼화리마을안길포장공사(1공구)_3배수공_풍천천2지구-설계예산서" xfId="21893" xr:uid="{00000000-0005-0000-0000-0000FB360000}"/>
    <cellStyle name="_암거낙차부_삼화리마을안길포장공사(1공구)_3배수공_풍천천2지구-설계예산서_국도19호선 원주 흥업리~매지리 자전거도로설치공사(1차분-착공계)" xfId="21894" xr:uid="{00000000-0005-0000-0000-0000FC360000}"/>
    <cellStyle name="_암거낙차부_삼화리마을안길포장공사(1공구)_국도19호선 원주 흥업리~매지리 자전거도로설치공사(1차분-착공계)" xfId="21895" xr:uid="{00000000-0005-0000-0000-0000FD360000}"/>
    <cellStyle name="_암거낙차부_삼화리마을안길포장공사(1공구)_설계설명서" xfId="21896" xr:uid="{00000000-0005-0000-0000-0000FE360000}"/>
    <cellStyle name="_암거낙차부_삼화리마을안길포장공사(1공구)_설계설명서_국도19호선 원주 흥업리~매지리 자전거도로설치공사(1차분-착공계)" xfId="21897" xr:uid="{00000000-0005-0000-0000-0000FF360000}"/>
    <cellStyle name="_암거낙차부_삼화리마을안길포장공사(1공구)_설계설명서_풍천천2지구-설계예산서" xfId="21898" xr:uid="{00000000-0005-0000-0000-000000370000}"/>
    <cellStyle name="_암거낙차부_삼화리마을안길포장공사(1공구)_설계설명서_풍천천2지구-설계예산서_국도19호선 원주 흥업리~매지리 자전거도로설치공사(1차분-착공계)" xfId="21899" xr:uid="{00000000-0005-0000-0000-000001370000}"/>
    <cellStyle name="_암거낙차부_삼화리마을안길포장공사(1공구)_풍천천2지구-설계예산서" xfId="21900" xr:uid="{00000000-0005-0000-0000-000002370000}"/>
    <cellStyle name="_암거낙차부_삼화리마을안길포장공사(1공구)_풍천천2지구-설계예산서_국도19호선 원주 흥업리~매지리 자전거도로설치공사(1차분-착공계)" xfId="21901" xr:uid="{00000000-0005-0000-0000-000003370000}"/>
    <cellStyle name="_암거낙차부_설계설명서" xfId="21902" xr:uid="{00000000-0005-0000-0000-000004370000}"/>
    <cellStyle name="_암거낙차부_설계설명서_국도19호선 원주 흥업리~매지리 자전거도로설치공사(1차분-착공계)" xfId="21903" xr:uid="{00000000-0005-0000-0000-000005370000}"/>
    <cellStyle name="_암거낙차부_설계설명서_풍천천2지구-설계예산서" xfId="21904" xr:uid="{00000000-0005-0000-0000-000006370000}"/>
    <cellStyle name="_암거낙차부_설계설명서_풍천천2지구-설계예산서_국도19호선 원주 흥업리~매지리 자전거도로설치공사(1차분-착공계)" xfId="21905" xr:uid="{00000000-0005-0000-0000-000007370000}"/>
    <cellStyle name="_암거낙차부_오탄1리수량" xfId="21906" xr:uid="{00000000-0005-0000-0000-000008370000}"/>
    <cellStyle name="_암거낙차부_오탄1리수량_3배수공" xfId="21907" xr:uid="{00000000-0005-0000-0000-000009370000}"/>
    <cellStyle name="_암거낙차부_오탄1리수량_3배수공_국도19호선 원주 흥업리~매지리 자전거도로설치공사(1차분-착공계)" xfId="21908" xr:uid="{00000000-0005-0000-0000-00000A370000}"/>
    <cellStyle name="_암거낙차부_오탄1리수량_3배수공_풍천천2지구-설계예산서" xfId="21909" xr:uid="{00000000-0005-0000-0000-00000B370000}"/>
    <cellStyle name="_암거낙차부_오탄1리수량_3배수공_풍천천2지구-설계예산서_국도19호선 원주 흥업리~매지리 자전거도로설치공사(1차분-착공계)" xfId="21910" xr:uid="{00000000-0005-0000-0000-00000C370000}"/>
    <cellStyle name="_암거낙차부_오탄1리수량_국도19호선 원주 흥업리~매지리 자전거도로설치공사(1차분-착공계)" xfId="21911" xr:uid="{00000000-0005-0000-0000-00000D370000}"/>
    <cellStyle name="_암거낙차부_오탄1리수량_설계설명서" xfId="21912" xr:uid="{00000000-0005-0000-0000-00000E370000}"/>
    <cellStyle name="_암거낙차부_오탄1리수량_설계설명서_국도19호선 원주 흥업리~매지리 자전거도로설치공사(1차분-착공계)" xfId="21913" xr:uid="{00000000-0005-0000-0000-00000F370000}"/>
    <cellStyle name="_암거낙차부_오탄1리수량_설계설명서_풍천천2지구-설계예산서" xfId="21914" xr:uid="{00000000-0005-0000-0000-000010370000}"/>
    <cellStyle name="_암거낙차부_오탄1리수량_설계설명서_풍천천2지구-설계예산서_국도19호선 원주 흥업리~매지리 자전거도로설치공사(1차분-착공계)" xfId="21915" xr:uid="{00000000-0005-0000-0000-000011370000}"/>
    <cellStyle name="_암거낙차부_오탄1리수량_풍천천2지구-설계예산서" xfId="21916" xr:uid="{00000000-0005-0000-0000-000012370000}"/>
    <cellStyle name="_암거낙차부_오탄1리수량_풍천천2지구-설계예산서_국도19호선 원주 흥업리~매지리 자전거도로설치공사(1차분-착공계)" xfId="21917" xr:uid="{00000000-0005-0000-0000-000013370000}"/>
    <cellStyle name="_암거낙차부_풍천천2지구-설계예산서" xfId="21918" xr:uid="{00000000-0005-0000-0000-000014370000}"/>
    <cellStyle name="_암거낙차부_풍천천2지구-설계예산서_국도19호선 원주 흥업리~매지리 자전거도로설치공사(1차분-착공계)" xfId="21919" xr:uid="{00000000-0005-0000-0000-000015370000}"/>
    <cellStyle name="_암거수량" xfId="3656" xr:uid="{00000000-0005-0000-0000-000016370000}"/>
    <cellStyle name="_암거수량(2)" xfId="3657" xr:uid="{00000000-0005-0000-0000-000017370000}"/>
    <cellStyle name="_암거수량(2)_1련BOX" xfId="3658" xr:uid="{00000000-0005-0000-0000-000018370000}"/>
    <cellStyle name="_암거수량(2)_2련BOX" xfId="3659" xr:uid="{00000000-0005-0000-0000-000019370000}"/>
    <cellStyle name="_암거수량(2)_3.1제1배수통관(시례우안3제)" xfId="21920" xr:uid="{00000000-0005-0000-0000-00001A370000}"/>
    <cellStyle name="_암거수량(2)_3.2 제2배수통관" xfId="21921" xr:uid="{00000000-0005-0000-0000-00001B370000}"/>
    <cellStyle name="_암거수량(2)_3.3 제3배수통관" xfId="21922" xr:uid="{00000000-0005-0000-0000-00001C370000}"/>
    <cellStyle name="_암거수량(2)_3.구조물공(시례우안2제)" xfId="21923" xr:uid="{00000000-0005-0000-0000-00001D370000}"/>
    <cellStyle name="_암거수량_1련BOX" xfId="3660" xr:uid="{00000000-0005-0000-0000-00001E370000}"/>
    <cellStyle name="_암거수량_2련BOX" xfId="3661" xr:uid="{00000000-0005-0000-0000-00001F370000}"/>
    <cellStyle name="_암거수량_3.1제1배수통관(시례우안3제)" xfId="21924" xr:uid="{00000000-0005-0000-0000-000020370000}"/>
    <cellStyle name="_암거수량_3.2 제2배수통관" xfId="21925" xr:uid="{00000000-0005-0000-0000-000021370000}"/>
    <cellStyle name="_암거수량_3.3 제3배수통관" xfId="21926" xr:uid="{00000000-0005-0000-0000-000022370000}"/>
    <cellStyle name="_암거수량_3.구조물공(시례우안2제)" xfId="21927" xr:uid="{00000000-0005-0000-0000-000023370000}"/>
    <cellStyle name="_암거수량_우수토공 " xfId="21928" xr:uid="{00000000-0005-0000-0000-000024370000}"/>
    <cellStyle name="_암거표준구간" xfId="21929" xr:uid="{00000000-0005-0000-0000-000025370000}"/>
    <cellStyle name="_암거표준구간 2" xfId="21930" xr:uid="{00000000-0005-0000-0000-000026370000}"/>
    <cellStyle name="_암거표준구간 3" xfId="21931" xr:uid="{00000000-0005-0000-0000-000027370000}"/>
    <cellStyle name="_암거표준구간의 백업" xfId="21932" xr:uid="{00000000-0005-0000-0000-000028370000}"/>
    <cellStyle name="_암거표준구간의 백업_암거일반수량" xfId="21933" xr:uid="{00000000-0005-0000-0000-000029370000}"/>
    <cellStyle name="_암거표준구간의 백업_암거일반수량_암거일반수량" xfId="21934" xr:uid="{00000000-0005-0000-0000-00002A370000}"/>
    <cellStyle name="_압력계" xfId="21935" xr:uid="{00000000-0005-0000-0000-00002B370000}"/>
    <cellStyle name="_앙성수량총괄(관수정)" xfId="12367" xr:uid="{00000000-0005-0000-0000-00002C370000}"/>
    <cellStyle name="_앙성수량총괄(관수정)_1" xfId="12368" xr:uid="{00000000-0005-0000-0000-00002D370000}"/>
    <cellStyle name="_앙성수량총괄(관수정)_2" xfId="12369" xr:uid="{00000000-0005-0000-0000-00002E370000}"/>
    <cellStyle name="_양산" xfId="9690" xr:uid="{00000000-0005-0000-0000-00002F370000}"/>
    <cellStyle name="_양식" xfId="3662" xr:uid="{00000000-0005-0000-0000-000030370000}"/>
    <cellStyle name="_양식_1" xfId="3663" xr:uid="{00000000-0005-0000-0000-000031370000}"/>
    <cellStyle name="_양식_2" xfId="3664" xr:uid="{00000000-0005-0000-0000-000032370000}"/>
    <cellStyle name="_양주무대조명장치서류" xfId="9691" xr:uid="{00000000-0005-0000-0000-000033370000}"/>
    <cellStyle name="_양천고등학교" xfId="9692" xr:uid="{00000000-0005-0000-0000-000034370000}"/>
    <cellStyle name="_어도공" xfId="21936" xr:uid="{00000000-0005-0000-0000-000035370000}"/>
    <cellStyle name="_어장진입로" xfId="12370" xr:uid="{00000000-0005-0000-0000-000036370000}"/>
    <cellStyle name="_에스콰이어 수량산출 " xfId="21937" xr:uid="{00000000-0005-0000-0000-000037370000}"/>
    <cellStyle name="_여건보고(V형산마루측구표준도변경01.10.29)" xfId="21938" xr:uid="{00000000-0005-0000-0000-000038370000}"/>
    <cellStyle name="_여건보고(V형산마루측구표준도변경01.10.29)_정구장수량" xfId="21939" xr:uid="{00000000-0005-0000-0000-000039370000}"/>
    <cellStyle name="_여건보고(사석채움-01.10.21)_여건보고(V형산마루측구표준도변경01.10.29)" xfId="21940" xr:uid="{00000000-0005-0000-0000-00003A370000}"/>
    <cellStyle name="_여건보고(사석채움-01.10.21)_여건보고(V형산마루측구표준도변경01.10.29)_정구장수량" xfId="21941" xr:uid="{00000000-0005-0000-0000-00003B370000}"/>
    <cellStyle name="_여건보고(암거뒷채움,표준도)-1공구(6.14)" xfId="21942" xr:uid="{00000000-0005-0000-0000-00003C370000}"/>
    <cellStyle name="_역T형옹벽" xfId="9693" xr:uid="{00000000-0005-0000-0000-00003D370000}"/>
    <cellStyle name="_역T형옹벽_1" xfId="9694" xr:uid="{00000000-0005-0000-0000-00003E370000}"/>
    <cellStyle name="_역T형옹벽_2" xfId="9695" xr:uid="{00000000-0005-0000-0000-00003F370000}"/>
    <cellStyle name="_역T형옹벽_3" xfId="9696" xr:uid="{00000000-0005-0000-0000-000040370000}"/>
    <cellStyle name="_역T형옹벽_4" xfId="9697" xr:uid="{00000000-0005-0000-0000-000041370000}"/>
    <cellStyle name="_역T형옹벽_5" xfId="9698" xr:uid="{00000000-0005-0000-0000-000042370000}"/>
    <cellStyle name="_역T형옹벽_6" xfId="9699" xr:uid="{00000000-0005-0000-0000-000043370000}"/>
    <cellStyle name="_역T형옹벽_7" xfId="9700" xr:uid="{00000000-0005-0000-0000-000044370000}"/>
    <cellStyle name="_역T형옹벽_8" xfId="9701" xr:uid="{00000000-0005-0000-0000-000045370000}"/>
    <cellStyle name="_역T형옹벽_9" xfId="9702" xr:uid="{00000000-0005-0000-0000-000046370000}"/>
    <cellStyle name="_역T형옹벽_A" xfId="9703" xr:uid="{00000000-0005-0000-0000-000047370000}"/>
    <cellStyle name="_역T형옹벽_B" xfId="9704" xr:uid="{00000000-0005-0000-0000-000048370000}"/>
    <cellStyle name="_역T형옹벽_C" xfId="9705" xr:uid="{00000000-0005-0000-0000-000049370000}"/>
    <cellStyle name="_역T형옹벽_D" xfId="9706" xr:uid="{00000000-0005-0000-0000-00004A370000}"/>
    <cellStyle name="_역T형옹벽_E" xfId="9707" xr:uid="{00000000-0005-0000-0000-00004B370000}"/>
    <cellStyle name="_역T형옹벽_F" xfId="9708" xr:uid="{00000000-0005-0000-0000-00004C370000}"/>
    <cellStyle name="_역내리 본부락 농로 및 배수로 설치공사(1차 변경)" xfId="21943" xr:uid="{00000000-0005-0000-0000-00004D370000}"/>
    <cellStyle name="_연내천수량(전체분)" xfId="21944" xr:uid="{00000000-0005-0000-0000-00004E370000}"/>
    <cellStyle name="_연안권내역서(토목부문내역서)" xfId="21945" xr:uid="{00000000-0005-0000-0000-00004F370000}"/>
    <cellStyle name="_연안권역특화거리조성을위한음악분수대설치" xfId="21946" xr:uid="{00000000-0005-0000-0000-000050370000}"/>
    <cellStyle name="_연안권역특화거리조성을위한음악분수대설치R6(제출EBS)-설비,전기,관리실" xfId="21947" xr:uid="{00000000-0005-0000-0000-000051370000}"/>
    <cellStyle name="_염경초공내역서(건축,토목,조경,기계)" xfId="21948" xr:uid="{00000000-0005-0000-0000-000052370000}"/>
    <cellStyle name="_영산강" xfId="9709" xr:uid="{00000000-0005-0000-0000-000053370000}"/>
    <cellStyle name="_예덕3리 수량산출" xfId="12371" xr:uid="{00000000-0005-0000-0000-000054370000}"/>
    <cellStyle name="_예산서" xfId="9710" xr:uid="{00000000-0005-0000-0000-000055370000}"/>
    <cellStyle name="_오천공구(폐기물총공사)" xfId="3665" xr:uid="{00000000-0005-0000-0000-000056370000}"/>
    <cellStyle name="_오천폐기물물량(2007년)" xfId="3666" xr:uid="{00000000-0005-0000-0000-000057370000}"/>
    <cellStyle name="_오천폐기물물량(2007년) 2" xfId="3667" xr:uid="{00000000-0005-0000-0000-000058370000}"/>
    <cellStyle name="_오천폐기물물량(2007년)_기계실_벽체_산출근거" xfId="3668" xr:uid="{00000000-0005-0000-0000-000059370000}"/>
    <cellStyle name="_오천폐기물물량(2007년)_율북양수장" xfId="3669" xr:uid="{00000000-0005-0000-0000-00005A370000}"/>
    <cellStyle name="_옥계하수도설치" xfId="21949" xr:uid="{00000000-0005-0000-0000-00005B370000}"/>
    <cellStyle name="_옥계하수도설치_경방말2수량" xfId="21950" xr:uid="{00000000-0005-0000-0000-00005C370000}"/>
    <cellStyle name="_옥계하수도설치_경방말2수량_농경지복구" xfId="21951" xr:uid="{00000000-0005-0000-0000-00005D370000}"/>
    <cellStyle name="_옥계하수도설치_경방말2수량_농경지복구_구정리내역" xfId="21952" xr:uid="{00000000-0005-0000-0000-00005E370000}"/>
    <cellStyle name="_옥계하수도설치_경방말2수량_농경지복구_본관후면도로내역" xfId="21953" xr:uid="{00000000-0005-0000-0000-00005F370000}"/>
    <cellStyle name="_옥계하수도설치_경방말2수량_담장기초내역" xfId="21954" xr:uid="{00000000-0005-0000-0000-000060370000}"/>
    <cellStyle name="_옥계하수도설치_경방말2수량_담장기초내역_구정리내역" xfId="21955" xr:uid="{00000000-0005-0000-0000-000061370000}"/>
    <cellStyle name="_옥계하수도설치_경방말2수량_담장기초내역_본관후면도로내역" xfId="21956" xr:uid="{00000000-0005-0000-0000-000062370000}"/>
    <cellStyle name="_옥계하수도설치_경방말2수량_대기수량" xfId="21957" xr:uid="{00000000-0005-0000-0000-000063370000}"/>
    <cellStyle name="_옥계하수도설치_경방말2수량_대기수량_구정리내역" xfId="21958" xr:uid="{00000000-0005-0000-0000-000064370000}"/>
    <cellStyle name="_옥계하수도설치_경방말2수량_대기수량_본관후면도로내역" xfId="21959" xr:uid="{00000000-0005-0000-0000-000065370000}"/>
    <cellStyle name="_옥계하수도설치_구정리내역" xfId="21960" xr:uid="{00000000-0005-0000-0000-000066370000}"/>
    <cellStyle name="_옥계하수도설치_남양1리내역" xfId="21961" xr:uid="{00000000-0005-0000-0000-000067370000}"/>
    <cellStyle name="_옥계하수도설치_남양1리내역_구정리내역" xfId="21962" xr:uid="{00000000-0005-0000-0000-000068370000}"/>
    <cellStyle name="_옥계하수도설치_남양1리내역_본관후면도로내역" xfId="21963" xr:uid="{00000000-0005-0000-0000-000069370000}"/>
    <cellStyle name="_옥계하수도설치_농경지복구" xfId="21964" xr:uid="{00000000-0005-0000-0000-00006A370000}"/>
    <cellStyle name="_옥계하수도설치_농경지복구_구정리내역" xfId="21965" xr:uid="{00000000-0005-0000-0000-00006B370000}"/>
    <cellStyle name="_옥계하수도설치_농경지복구_본관후면도로내역" xfId="21966" xr:uid="{00000000-0005-0000-0000-00006C370000}"/>
    <cellStyle name="_옥계하수도설치_담장기초내역" xfId="21967" xr:uid="{00000000-0005-0000-0000-00006D370000}"/>
    <cellStyle name="_옥계하수도설치_담장기초내역_구정리내역" xfId="21968" xr:uid="{00000000-0005-0000-0000-00006E370000}"/>
    <cellStyle name="_옥계하수도설치_담장기초내역_본관후면도로내역" xfId="21969" xr:uid="{00000000-0005-0000-0000-00006F370000}"/>
    <cellStyle name="_옥계하수도설치_대기수량" xfId="21970" xr:uid="{00000000-0005-0000-0000-000070370000}"/>
    <cellStyle name="_옥계하수도설치_대기수량_구정리내역" xfId="21971" xr:uid="{00000000-0005-0000-0000-000071370000}"/>
    <cellStyle name="_옥계하수도설치_대기수량_본관후면도로내역" xfId="21972" xr:uid="{00000000-0005-0000-0000-000072370000}"/>
    <cellStyle name="_옥계하수도설치_도직리수량" xfId="21973" xr:uid="{00000000-0005-0000-0000-000073370000}"/>
    <cellStyle name="_옥계하수도설치_백옥1리(최종)" xfId="21974" xr:uid="{00000000-0005-0000-0000-000074370000}"/>
    <cellStyle name="_옥계하수도설치_본관후면도로내역" xfId="21975" xr:uid="{00000000-0005-0000-0000-000075370000}"/>
    <cellStyle name="_옥계하수도설치_수량산출" xfId="21976" xr:uid="{00000000-0005-0000-0000-000076370000}"/>
    <cellStyle name="_옥계하수도설치_수량산출(1공구)" xfId="21977" xr:uid="{00000000-0005-0000-0000-000077370000}"/>
    <cellStyle name="_옥계하수도설치_수량산출(1공구)_농경지복구" xfId="21978" xr:uid="{00000000-0005-0000-0000-000078370000}"/>
    <cellStyle name="_옥계하수도설치_수량산출(1공구)_농경지복구_구정리내역" xfId="21979" xr:uid="{00000000-0005-0000-0000-000079370000}"/>
    <cellStyle name="_옥계하수도설치_수량산출(1공구)_농경지복구_본관후면도로내역" xfId="21980" xr:uid="{00000000-0005-0000-0000-00007A370000}"/>
    <cellStyle name="_옥계하수도설치_수량산출(1공구)_담장기초내역" xfId="21981" xr:uid="{00000000-0005-0000-0000-00007B370000}"/>
    <cellStyle name="_옥계하수도설치_수량산출(1공구)_담장기초내역_구정리내역" xfId="21982" xr:uid="{00000000-0005-0000-0000-00007C370000}"/>
    <cellStyle name="_옥계하수도설치_수량산출(1공구)_담장기초내역_본관후면도로내역" xfId="21983" xr:uid="{00000000-0005-0000-0000-00007D370000}"/>
    <cellStyle name="_옥계하수도설치_수량산출(1공구)_대기수량" xfId="21984" xr:uid="{00000000-0005-0000-0000-00007E370000}"/>
    <cellStyle name="_옥계하수도설치_수량산출(1공구)_대기수량_구정리내역" xfId="21985" xr:uid="{00000000-0005-0000-0000-00007F370000}"/>
    <cellStyle name="_옥계하수도설치_수량산출(1공구)_대기수량_본관후면도로내역" xfId="21986" xr:uid="{00000000-0005-0000-0000-000080370000}"/>
    <cellStyle name="_옥계하수도설치_수량산출(2공구)" xfId="21987" xr:uid="{00000000-0005-0000-0000-000081370000}"/>
    <cellStyle name="_옥계하수도설치_수량산출(2공구)_1" xfId="21988" xr:uid="{00000000-0005-0000-0000-000082370000}"/>
    <cellStyle name="_옥계하수도설치_수량산출(2공구)_1_구정리내역" xfId="21989" xr:uid="{00000000-0005-0000-0000-000083370000}"/>
    <cellStyle name="_옥계하수도설치_수량산출(2공구)_1_본관후면도로내역" xfId="21990" xr:uid="{00000000-0005-0000-0000-000084370000}"/>
    <cellStyle name="_옥계하수도설치_수량산출(2공구)_농경지복구" xfId="21991" xr:uid="{00000000-0005-0000-0000-000085370000}"/>
    <cellStyle name="_옥계하수도설치_수량산출(2공구)_농경지복구_구정리내역" xfId="21992" xr:uid="{00000000-0005-0000-0000-000086370000}"/>
    <cellStyle name="_옥계하수도설치_수량산출(2공구)_농경지복구_본관후면도로내역" xfId="21993" xr:uid="{00000000-0005-0000-0000-000087370000}"/>
    <cellStyle name="_옥계하수도설치_수량산출(2공구)_담장기초내역" xfId="21994" xr:uid="{00000000-0005-0000-0000-000088370000}"/>
    <cellStyle name="_옥계하수도설치_수량산출(2공구)_담장기초내역_구정리내역" xfId="21995" xr:uid="{00000000-0005-0000-0000-000089370000}"/>
    <cellStyle name="_옥계하수도설치_수량산출(2공구)_담장기초내역_본관후면도로내역" xfId="21996" xr:uid="{00000000-0005-0000-0000-00008A370000}"/>
    <cellStyle name="_옥계하수도설치_수량산출(2공구)_대기수량" xfId="21997" xr:uid="{00000000-0005-0000-0000-00008B370000}"/>
    <cellStyle name="_옥계하수도설치_수량산출(2공구)_대기수량_구정리내역" xfId="21998" xr:uid="{00000000-0005-0000-0000-00008C370000}"/>
    <cellStyle name="_옥계하수도설치_수량산출(2공구)_대기수량_본관후면도로내역" xfId="21999" xr:uid="{00000000-0005-0000-0000-00008D370000}"/>
    <cellStyle name="_옥계하수도설치_수량산출_농경지복구" xfId="22000" xr:uid="{00000000-0005-0000-0000-00008E370000}"/>
    <cellStyle name="_옥계하수도설치_수량산출_농경지복구_구정리내역" xfId="22001" xr:uid="{00000000-0005-0000-0000-00008F370000}"/>
    <cellStyle name="_옥계하수도설치_수량산출_농경지복구_본관후면도로내역" xfId="22002" xr:uid="{00000000-0005-0000-0000-000090370000}"/>
    <cellStyle name="_옥계하수도설치_수량산출_담장기초내역" xfId="22003" xr:uid="{00000000-0005-0000-0000-000091370000}"/>
    <cellStyle name="_옥계하수도설치_수량산출_담장기초내역_구정리내역" xfId="22004" xr:uid="{00000000-0005-0000-0000-000092370000}"/>
    <cellStyle name="_옥계하수도설치_수량산출_담장기초내역_본관후면도로내역" xfId="22005" xr:uid="{00000000-0005-0000-0000-000093370000}"/>
    <cellStyle name="_옥계하수도설치_수량산출_대기수량" xfId="22006" xr:uid="{00000000-0005-0000-0000-000094370000}"/>
    <cellStyle name="_옥계하수도설치_수량산출_대기수량_구정리내역" xfId="22007" xr:uid="{00000000-0005-0000-0000-000095370000}"/>
    <cellStyle name="_옥계하수도설치_수량산출_대기수량_본관후면도로내역" xfId="22008" xr:uid="{00000000-0005-0000-0000-000096370000}"/>
    <cellStyle name="_옥계하수도설치_음달말농로" xfId="22009" xr:uid="{00000000-0005-0000-0000-000097370000}"/>
    <cellStyle name="_옥계하수도설치_음달말농로_농경지복구" xfId="22010" xr:uid="{00000000-0005-0000-0000-000098370000}"/>
    <cellStyle name="_옥계하수도설치_음달말농로_농경지복구_구정리내역" xfId="22011" xr:uid="{00000000-0005-0000-0000-000099370000}"/>
    <cellStyle name="_옥계하수도설치_음달말농로_농경지복구_본관후면도로내역" xfId="22012" xr:uid="{00000000-0005-0000-0000-00009A370000}"/>
    <cellStyle name="_옥계하수도설치_음달말농로_담장기초내역" xfId="22013" xr:uid="{00000000-0005-0000-0000-00009B370000}"/>
    <cellStyle name="_옥계하수도설치_음달말농로_담장기초내역_구정리내역" xfId="22014" xr:uid="{00000000-0005-0000-0000-00009C370000}"/>
    <cellStyle name="_옥계하수도설치_음달말농로_담장기초내역_본관후면도로내역" xfId="22015" xr:uid="{00000000-0005-0000-0000-00009D370000}"/>
    <cellStyle name="_옥계하수도설치_음달말농로_대기수량" xfId="22016" xr:uid="{00000000-0005-0000-0000-00009E370000}"/>
    <cellStyle name="_옥계하수도설치_음달말농로_대기수량_구정리내역" xfId="22017" xr:uid="{00000000-0005-0000-0000-00009F370000}"/>
    <cellStyle name="_옥계하수도설치_음달말농로_대기수량_본관후면도로내역" xfId="22018" xr:uid="{00000000-0005-0000-0000-0000A0370000}"/>
    <cellStyle name="_옥계하수도설치_총괄내역" xfId="22019" xr:uid="{00000000-0005-0000-0000-0000A1370000}"/>
    <cellStyle name="_옥련고총괄(100%)" xfId="9711" xr:uid="{00000000-0005-0000-0000-0000A2370000}"/>
    <cellStyle name="_옹벽 H=3.0M" xfId="22020" xr:uid="{00000000-0005-0000-0000-0000A3370000}"/>
    <cellStyle name="_옹벽(전)H=3.0M" xfId="22021" xr:uid="{00000000-0005-0000-0000-0000A4370000}"/>
    <cellStyle name="_옹벽(전)H=4.0M" xfId="22022" xr:uid="{00000000-0005-0000-0000-0000A5370000}"/>
    <cellStyle name="_옹벽H=3.0M" xfId="22023" xr:uid="{00000000-0005-0000-0000-0000A6370000}"/>
    <cellStyle name="_옹벽H=4.0M" xfId="22024" xr:uid="{00000000-0005-0000-0000-0000A7370000}"/>
    <cellStyle name="_옹벽H=6.0M" xfId="22025" xr:uid="{00000000-0005-0000-0000-0000A8370000}"/>
    <cellStyle name="_옹벽H=6.0M_본선옹벽총괄집계표" xfId="22026" xr:uid="{00000000-0005-0000-0000-0000A9370000}"/>
    <cellStyle name="_옹벽H=6.0M_옹벽 H=3.0M" xfId="22027" xr:uid="{00000000-0005-0000-0000-0000AA370000}"/>
    <cellStyle name="_옹벽H=6.0M_옹벽(전)H=3.0M" xfId="22028" xr:uid="{00000000-0005-0000-0000-0000AB370000}"/>
    <cellStyle name="_옹벽H=6.0M_옹벽(전)H=4.0M" xfId="22029" xr:uid="{00000000-0005-0000-0000-0000AC370000}"/>
    <cellStyle name="_옹벽H=6.0M_옹벽H=3.0M" xfId="22030" xr:uid="{00000000-0005-0000-0000-0000AD370000}"/>
    <cellStyle name="_옹벽H=6.0M_옹벽H=4.0M" xfId="22031" xr:uid="{00000000-0005-0000-0000-0000AE370000}"/>
    <cellStyle name="_옹벽H=6.0M_옹벽수량집계표" xfId="22032" xr:uid="{00000000-0005-0000-0000-0000AF370000}"/>
    <cellStyle name="_옹벽공" xfId="22033" xr:uid="{00000000-0005-0000-0000-0000B0370000}"/>
    <cellStyle name="_옹벽공_2합류지점수량_0306" xfId="22034" xr:uid="{00000000-0005-0000-0000-0000B1370000}"/>
    <cellStyle name="_옹벽공_2합류지점수량_0306_소학1지구수량산출서" xfId="22035" xr:uid="{00000000-0005-0000-0000-0000B2370000}"/>
    <cellStyle name="_옹벽공_2합류지점수량_0306_소학1지구수량산출서_소학1지구수량산출서" xfId="22036" xr:uid="{00000000-0005-0000-0000-0000B3370000}"/>
    <cellStyle name="_옹벽공_2합류지점수량_0306_소학1지구수량산출서_소학1지구수량산출서_소학1지구수량산출서" xfId="22037" xr:uid="{00000000-0005-0000-0000-0000B4370000}"/>
    <cellStyle name="_옹벽공_2합류지점수량_0306_소학1지구수량산출서_소학1지구수량산출서_소학1지구수량산출서_소학1지구수량산출서" xfId="22038" xr:uid="{00000000-0005-0000-0000-0000B5370000}"/>
    <cellStyle name="_옹벽공_2합류지점수량_0306_소학1지구수량산출서_신복3지구수량산출서" xfId="22039" xr:uid="{00000000-0005-0000-0000-0000B6370000}"/>
    <cellStyle name="_옹벽공_2합류지점수량_0306_신복3지구수량산출서" xfId="22040" xr:uid="{00000000-0005-0000-0000-0000B7370000}"/>
    <cellStyle name="_옹벽공_2합류지점수량_0306_신복3지구수량산출서_신복3지구수량산출서" xfId="22041" xr:uid="{00000000-0005-0000-0000-0000B8370000}"/>
    <cellStyle name="_옹벽공_삼막천합류" xfId="22042" xr:uid="{00000000-0005-0000-0000-0000B9370000}"/>
    <cellStyle name="_옹벽공_삼막천합류_소학1지구수량산출서" xfId="22043" xr:uid="{00000000-0005-0000-0000-0000BA370000}"/>
    <cellStyle name="_옹벽공_삼막천합류_소학1지구수량산출서_소학1지구수량산출서" xfId="22044" xr:uid="{00000000-0005-0000-0000-0000BB370000}"/>
    <cellStyle name="_옹벽공_삼막천합류_소학1지구수량산출서_소학1지구수량산출서_소학1지구수량산출서" xfId="22045" xr:uid="{00000000-0005-0000-0000-0000BC370000}"/>
    <cellStyle name="_옹벽공_삼막천합류_소학1지구수량산출서_소학1지구수량산출서_소학1지구수량산출서_소학1지구수량산출서" xfId="22046" xr:uid="{00000000-0005-0000-0000-0000BD370000}"/>
    <cellStyle name="_옹벽공_삼막천합류_소학1지구수량산출서_신복3지구수량산출서" xfId="22047" xr:uid="{00000000-0005-0000-0000-0000BE370000}"/>
    <cellStyle name="_옹벽공_삼막천합류_신복3지구수량산출서" xfId="22048" xr:uid="{00000000-0005-0000-0000-0000BF370000}"/>
    <cellStyle name="_옹벽공_삼막천합류_신복3지구수량산출서_신복3지구수량산출서" xfId="22049" xr:uid="{00000000-0005-0000-0000-0000C0370000}"/>
    <cellStyle name="_옹벽공_삼성천합류" xfId="22050" xr:uid="{00000000-0005-0000-0000-0000C1370000}"/>
    <cellStyle name="_옹벽공_삼성천합류_소학1지구수량산출서" xfId="22051" xr:uid="{00000000-0005-0000-0000-0000C2370000}"/>
    <cellStyle name="_옹벽공_삼성천합류_소학1지구수량산출서_소학1지구수량산출서" xfId="22052" xr:uid="{00000000-0005-0000-0000-0000C3370000}"/>
    <cellStyle name="_옹벽공_삼성천합류_소학1지구수량산출서_소학1지구수량산출서_소학1지구수량산출서" xfId="22053" xr:uid="{00000000-0005-0000-0000-0000C4370000}"/>
    <cellStyle name="_옹벽공_삼성천합류_소학1지구수량산출서_소학1지구수량산출서_소학1지구수량산출서_소학1지구수량산출서" xfId="22054" xr:uid="{00000000-0005-0000-0000-0000C5370000}"/>
    <cellStyle name="_옹벽공_삼성천합류_소학1지구수량산출서_신복3지구수량산출서" xfId="22055" xr:uid="{00000000-0005-0000-0000-0000C6370000}"/>
    <cellStyle name="_옹벽공_삼성천합류_신복3지구수량산출서" xfId="22056" xr:uid="{00000000-0005-0000-0000-0000C7370000}"/>
    <cellStyle name="_옹벽공_삼성천합류_신복3지구수량산출서_신복3지구수량산출서" xfId="22057" xr:uid="{00000000-0005-0000-0000-0000C8370000}"/>
    <cellStyle name="_옹벽공_소학1지구수량산출서" xfId="22058" xr:uid="{00000000-0005-0000-0000-0000C9370000}"/>
    <cellStyle name="_옹벽공_소학1지구수량산출서_소학1지구수량산출서" xfId="22059" xr:uid="{00000000-0005-0000-0000-0000CA370000}"/>
    <cellStyle name="_옹벽공_소학1지구수량산출서_소학1지구수량산출서_소학1지구수량산출서" xfId="22060" xr:uid="{00000000-0005-0000-0000-0000CB370000}"/>
    <cellStyle name="_옹벽공_소학1지구수량산출서_소학1지구수량산출서_소학1지구수량산출서_소학1지구수량산출서" xfId="22061" xr:uid="{00000000-0005-0000-0000-0000CC370000}"/>
    <cellStyle name="_옹벽공_소학1지구수량산출서_소학1지구수량산출서_소학1지구수량산출서_소학1지구수량산출서_소학1지구수량산출서" xfId="22062" xr:uid="{00000000-0005-0000-0000-0000CD370000}"/>
    <cellStyle name="_옹벽공_소학1지구수량산출서_소학1지구수량산출서_신복3지구수량산출서" xfId="22063" xr:uid="{00000000-0005-0000-0000-0000CE370000}"/>
    <cellStyle name="_옹벽공_소학1지구수량산출서_신복3지구수량산출서" xfId="22064" xr:uid="{00000000-0005-0000-0000-0000CF370000}"/>
    <cellStyle name="_옹벽공_소학1지구수량산출서_신복3지구수량산출서_신복3지구수량산출서" xfId="22065" xr:uid="{00000000-0005-0000-0000-0000D0370000}"/>
    <cellStyle name="_옹벽공_수량산출서" xfId="22066" xr:uid="{00000000-0005-0000-0000-0000D1370000}"/>
    <cellStyle name="_옹벽공_수량산출서(삼막천합류)" xfId="22067" xr:uid="{00000000-0005-0000-0000-0000D2370000}"/>
    <cellStyle name="_옹벽공_수량산출서(삼막천합류)_소학1지구수량산출서" xfId="22068" xr:uid="{00000000-0005-0000-0000-0000D3370000}"/>
    <cellStyle name="_옹벽공_수량산출서(삼막천합류)_소학1지구수량산출서_소학1지구수량산출서" xfId="22069" xr:uid="{00000000-0005-0000-0000-0000D4370000}"/>
    <cellStyle name="_옹벽공_수량산출서(삼막천합류)_소학1지구수량산출서_소학1지구수량산출서_소학1지구수량산출서" xfId="22070" xr:uid="{00000000-0005-0000-0000-0000D5370000}"/>
    <cellStyle name="_옹벽공_수량산출서(삼막천합류)_소학1지구수량산출서_소학1지구수량산출서_소학1지구수량산출서_소학1지구수량산출서" xfId="22071" xr:uid="{00000000-0005-0000-0000-0000D6370000}"/>
    <cellStyle name="_옹벽공_수량산출서(삼막천합류)_소학1지구수량산출서_신복3지구수량산출서" xfId="22072" xr:uid="{00000000-0005-0000-0000-0000D7370000}"/>
    <cellStyle name="_옹벽공_수량산출서(삼막천합류)_신복3지구수량산출서" xfId="22073" xr:uid="{00000000-0005-0000-0000-0000D8370000}"/>
    <cellStyle name="_옹벽공_수량산출서(삼막천합류)_신복3지구수량산출서_신복3지구수량산출서" xfId="22074" xr:uid="{00000000-0005-0000-0000-0000D9370000}"/>
    <cellStyle name="_옹벽공_수량산출서(삼성천합류)" xfId="22075" xr:uid="{00000000-0005-0000-0000-0000DA370000}"/>
    <cellStyle name="_옹벽공_수량산출서(삼성천합류)_소학1지구수량산출서" xfId="22076" xr:uid="{00000000-0005-0000-0000-0000DB370000}"/>
    <cellStyle name="_옹벽공_수량산출서(삼성천합류)_소학1지구수량산출서_소학1지구수량산출서" xfId="22077" xr:uid="{00000000-0005-0000-0000-0000DC370000}"/>
    <cellStyle name="_옹벽공_수량산출서(삼성천합류)_소학1지구수량산출서_소학1지구수량산출서_소학1지구수량산출서" xfId="22078" xr:uid="{00000000-0005-0000-0000-0000DD370000}"/>
    <cellStyle name="_옹벽공_수량산출서(삼성천합류)_소학1지구수량산출서_소학1지구수량산출서_소학1지구수량산출서_소학1지구수량산출서" xfId="22079" xr:uid="{00000000-0005-0000-0000-0000DE370000}"/>
    <cellStyle name="_옹벽공_수량산출서(삼성천합류)_소학1지구수량산출서_신복3지구수량산출서" xfId="22080" xr:uid="{00000000-0005-0000-0000-0000DF370000}"/>
    <cellStyle name="_옹벽공_수량산출서(삼성천합류)_신복3지구수량산출서" xfId="22081" xr:uid="{00000000-0005-0000-0000-0000E0370000}"/>
    <cellStyle name="_옹벽공_수량산출서(삼성천합류)_신복3지구수량산출서_신복3지구수량산출서" xfId="22082" xr:uid="{00000000-0005-0000-0000-0000E1370000}"/>
    <cellStyle name="_옹벽공_수량산출서(안양5동계단)" xfId="22083" xr:uid="{00000000-0005-0000-0000-0000E2370000}"/>
    <cellStyle name="_옹벽공_수량산출서(안양5동계단)_소학1지구수량산출서" xfId="22084" xr:uid="{00000000-0005-0000-0000-0000E3370000}"/>
    <cellStyle name="_옹벽공_수량산출서(안양5동계단)_소학1지구수량산출서_소학1지구수량산출서" xfId="22085" xr:uid="{00000000-0005-0000-0000-0000E4370000}"/>
    <cellStyle name="_옹벽공_수량산출서(안양5동계단)_소학1지구수량산출서_소학1지구수량산출서_소학1지구수량산출서" xfId="22086" xr:uid="{00000000-0005-0000-0000-0000E5370000}"/>
    <cellStyle name="_옹벽공_수량산출서(안양5동계단)_소학1지구수량산출서_소학1지구수량산출서_소학1지구수량산출서_소학1지구수량산출서" xfId="22087" xr:uid="{00000000-0005-0000-0000-0000E6370000}"/>
    <cellStyle name="_옹벽공_수량산출서(안양5동계단)_소학1지구수량산출서_신복3지구수량산출서" xfId="22088" xr:uid="{00000000-0005-0000-0000-0000E7370000}"/>
    <cellStyle name="_옹벽공_수량산출서(안양5동계단)_신복3지구수량산출서" xfId="22089" xr:uid="{00000000-0005-0000-0000-0000E8370000}"/>
    <cellStyle name="_옹벽공_수량산출서(안양5동계단)_신복3지구수량산출서_신복3지구수량산출서" xfId="22090" xr:uid="{00000000-0005-0000-0000-0000E9370000}"/>
    <cellStyle name="_옹벽공_수량산출서_소학1지구수량산출서" xfId="22091" xr:uid="{00000000-0005-0000-0000-0000EA370000}"/>
    <cellStyle name="_옹벽공_수량산출서_소학1지구수량산출서_소학1지구수량산출서" xfId="22092" xr:uid="{00000000-0005-0000-0000-0000EB370000}"/>
    <cellStyle name="_옹벽공_수량산출서_소학1지구수량산출서_소학1지구수량산출서_소학1지구수량산출서" xfId="22093" xr:uid="{00000000-0005-0000-0000-0000EC370000}"/>
    <cellStyle name="_옹벽공_수량산출서_소학1지구수량산출서_소학1지구수량산출서_소학1지구수량산출서_소학1지구수량산출서" xfId="22094" xr:uid="{00000000-0005-0000-0000-0000ED370000}"/>
    <cellStyle name="_옹벽공_수량산출서_소학1지구수량산출서_신복3지구수량산출서" xfId="22095" xr:uid="{00000000-0005-0000-0000-0000EE370000}"/>
    <cellStyle name="_옹벽공_수량산출서_신복3지구수량산출서" xfId="22096" xr:uid="{00000000-0005-0000-0000-0000EF370000}"/>
    <cellStyle name="_옹벽공_수량산출서_신복3지구수량산출서_신복3지구수량산출서" xfId="22097" xr:uid="{00000000-0005-0000-0000-0000F0370000}"/>
    <cellStyle name="_옹벽공_신복3지구수량산출서" xfId="22098" xr:uid="{00000000-0005-0000-0000-0000F1370000}"/>
    <cellStyle name="_옹벽수량" xfId="22099" xr:uid="{00000000-0005-0000-0000-0000F2370000}"/>
    <cellStyle name="_옹벽수량_2합류지점수량_0306" xfId="22100" xr:uid="{00000000-0005-0000-0000-0000F3370000}"/>
    <cellStyle name="_옹벽수량_2합류지점수량_0306_소학1지구수량산출서" xfId="22101" xr:uid="{00000000-0005-0000-0000-0000F4370000}"/>
    <cellStyle name="_옹벽수량_2합류지점수량_0306_소학1지구수량산출서_소학1지구수량산출서" xfId="22102" xr:uid="{00000000-0005-0000-0000-0000F5370000}"/>
    <cellStyle name="_옹벽수량_2합류지점수량_0306_소학1지구수량산출서_소학1지구수량산출서_소학1지구수량산출서" xfId="22103" xr:uid="{00000000-0005-0000-0000-0000F6370000}"/>
    <cellStyle name="_옹벽수량_2합류지점수량_0306_소학1지구수량산출서_소학1지구수량산출서_소학1지구수량산출서_소학1지구수량산출서" xfId="22104" xr:uid="{00000000-0005-0000-0000-0000F7370000}"/>
    <cellStyle name="_옹벽수량_2합류지점수량_0306_소학1지구수량산출서_신복3지구수량산출서" xfId="22105" xr:uid="{00000000-0005-0000-0000-0000F8370000}"/>
    <cellStyle name="_옹벽수량_2합류지점수량_0306_신복3지구수량산출서" xfId="22106" xr:uid="{00000000-0005-0000-0000-0000F9370000}"/>
    <cellStyle name="_옹벽수량_2합류지점수량_0306_신복3지구수량산출서_신복3지구수량산출서" xfId="22107" xr:uid="{00000000-0005-0000-0000-0000FA370000}"/>
    <cellStyle name="_옹벽수량_삼막천합류" xfId="22108" xr:uid="{00000000-0005-0000-0000-0000FB370000}"/>
    <cellStyle name="_옹벽수량_삼막천합류_소학1지구수량산출서" xfId="22109" xr:uid="{00000000-0005-0000-0000-0000FC370000}"/>
    <cellStyle name="_옹벽수량_삼막천합류_소학1지구수량산출서_소학1지구수량산출서" xfId="22110" xr:uid="{00000000-0005-0000-0000-0000FD370000}"/>
    <cellStyle name="_옹벽수량_삼막천합류_소학1지구수량산출서_소학1지구수량산출서_소학1지구수량산출서" xfId="22111" xr:uid="{00000000-0005-0000-0000-0000FE370000}"/>
    <cellStyle name="_옹벽수량_삼막천합류_소학1지구수량산출서_소학1지구수량산출서_소학1지구수량산출서_소학1지구수량산출서" xfId="22112" xr:uid="{00000000-0005-0000-0000-0000FF370000}"/>
    <cellStyle name="_옹벽수량_삼막천합류_소학1지구수량산출서_신복3지구수량산출서" xfId="22113" xr:uid="{00000000-0005-0000-0000-000000380000}"/>
    <cellStyle name="_옹벽수량_삼막천합류_신복3지구수량산출서" xfId="22114" xr:uid="{00000000-0005-0000-0000-000001380000}"/>
    <cellStyle name="_옹벽수량_삼막천합류_신복3지구수량산출서_신복3지구수량산출서" xfId="22115" xr:uid="{00000000-0005-0000-0000-000002380000}"/>
    <cellStyle name="_옹벽수량_삼성천합류" xfId="22116" xr:uid="{00000000-0005-0000-0000-000003380000}"/>
    <cellStyle name="_옹벽수량_삼성천합류_소학1지구수량산출서" xfId="22117" xr:uid="{00000000-0005-0000-0000-000004380000}"/>
    <cellStyle name="_옹벽수량_삼성천합류_소학1지구수량산출서_소학1지구수량산출서" xfId="22118" xr:uid="{00000000-0005-0000-0000-000005380000}"/>
    <cellStyle name="_옹벽수량_삼성천합류_소학1지구수량산출서_소학1지구수량산출서_소학1지구수량산출서" xfId="22119" xr:uid="{00000000-0005-0000-0000-000006380000}"/>
    <cellStyle name="_옹벽수량_삼성천합류_소학1지구수량산출서_소학1지구수량산출서_소학1지구수량산출서_소학1지구수량산출서" xfId="22120" xr:uid="{00000000-0005-0000-0000-000007380000}"/>
    <cellStyle name="_옹벽수량_삼성천합류_소학1지구수량산출서_신복3지구수량산출서" xfId="22121" xr:uid="{00000000-0005-0000-0000-000008380000}"/>
    <cellStyle name="_옹벽수량_삼성천합류_신복3지구수량산출서" xfId="22122" xr:uid="{00000000-0005-0000-0000-000009380000}"/>
    <cellStyle name="_옹벽수량_삼성천합류_신복3지구수량산출서_신복3지구수량산출서" xfId="22123" xr:uid="{00000000-0005-0000-0000-00000A380000}"/>
    <cellStyle name="_옹벽수량_소학1지구수량산출서" xfId="22124" xr:uid="{00000000-0005-0000-0000-00000B380000}"/>
    <cellStyle name="_옹벽수량_소학1지구수량산출서_소학1지구수량산출서" xfId="22125" xr:uid="{00000000-0005-0000-0000-00000C380000}"/>
    <cellStyle name="_옹벽수량_소학1지구수량산출서_소학1지구수량산출서_소학1지구수량산출서" xfId="22126" xr:uid="{00000000-0005-0000-0000-00000D380000}"/>
    <cellStyle name="_옹벽수량_소학1지구수량산출서_소학1지구수량산출서_소학1지구수량산출서_소학1지구수량산출서" xfId="22127" xr:uid="{00000000-0005-0000-0000-00000E380000}"/>
    <cellStyle name="_옹벽수량_소학1지구수량산출서_소학1지구수량산출서_소학1지구수량산출서_소학1지구수량산출서_소학1지구수량산출서" xfId="22128" xr:uid="{00000000-0005-0000-0000-00000F380000}"/>
    <cellStyle name="_옹벽수량_소학1지구수량산출서_소학1지구수량산출서_신복3지구수량산출서" xfId="22129" xr:uid="{00000000-0005-0000-0000-000010380000}"/>
    <cellStyle name="_옹벽수량_소학1지구수량산출서_신복3지구수량산출서" xfId="22130" xr:uid="{00000000-0005-0000-0000-000011380000}"/>
    <cellStyle name="_옹벽수량_소학1지구수량산출서_신복3지구수량산출서_신복3지구수량산출서" xfId="22131" xr:uid="{00000000-0005-0000-0000-000012380000}"/>
    <cellStyle name="_옹벽수량_수량산출서" xfId="22132" xr:uid="{00000000-0005-0000-0000-000013380000}"/>
    <cellStyle name="_옹벽수량_수량산출서(삼막천합류)" xfId="22133" xr:uid="{00000000-0005-0000-0000-000014380000}"/>
    <cellStyle name="_옹벽수량_수량산출서(삼막천합류)_소학1지구수량산출서" xfId="22134" xr:uid="{00000000-0005-0000-0000-000015380000}"/>
    <cellStyle name="_옹벽수량_수량산출서(삼막천합류)_소학1지구수량산출서_소학1지구수량산출서" xfId="22135" xr:uid="{00000000-0005-0000-0000-000016380000}"/>
    <cellStyle name="_옹벽수량_수량산출서(삼막천합류)_소학1지구수량산출서_소학1지구수량산출서_소학1지구수량산출서" xfId="22136" xr:uid="{00000000-0005-0000-0000-000017380000}"/>
    <cellStyle name="_옹벽수량_수량산출서(삼막천합류)_소학1지구수량산출서_소학1지구수량산출서_소학1지구수량산출서_소학1지구수량산출서" xfId="22137" xr:uid="{00000000-0005-0000-0000-000018380000}"/>
    <cellStyle name="_옹벽수량_수량산출서(삼막천합류)_소학1지구수량산출서_신복3지구수량산출서" xfId="22138" xr:uid="{00000000-0005-0000-0000-000019380000}"/>
    <cellStyle name="_옹벽수량_수량산출서(삼막천합류)_신복3지구수량산출서" xfId="22139" xr:uid="{00000000-0005-0000-0000-00001A380000}"/>
    <cellStyle name="_옹벽수량_수량산출서(삼막천합류)_신복3지구수량산출서_신복3지구수량산출서" xfId="22140" xr:uid="{00000000-0005-0000-0000-00001B380000}"/>
    <cellStyle name="_옹벽수량_수량산출서(삼성천합류)" xfId="22141" xr:uid="{00000000-0005-0000-0000-00001C380000}"/>
    <cellStyle name="_옹벽수량_수량산출서(삼성천합류)_소학1지구수량산출서" xfId="22142" xr:uid="{00000000-0005-0000-0000-00001D380000}"/>
    <cellStyle name="_옹벽수량_수량산출서(삼성천합류)_소학1지구수량산출서_소학1지구수량산출서" xfId="22143" xr:uid="{00000000-0005-0000-0000-00001E380000}"/>
    <cellStyle name="_옹벽수량_수량산출서(삼성천합류)_소학1지구수량산출서_소학1지구수량산출서_소학1지구수량산출서" xfId="22144" xr:uid="{00000000-0005-0000-0000-00001F380000}"/>
    <cellStyle name="_옹벽수량_수량산출서(삼성천합류)_소학1지구수량산출서_소학1지구수량산출서_소학1지구수량산출서_소학1지구수량산출서" xfId="22145" xr:uid="{00000000-0005-0000-0000-000020380000}"/>
    <cellStyle name="_옹벽수량_수량산출서(삼성천합류)_소학1지구수량산출서_신복3지구수량산출서" xfId="22146" xr:uid="{00000000-0005-0000-0000-000021380000}"/>
    <cellStyle name="_옹벽수량_수량산출서(삼성천합류)_신복3지구수량산출서" xfId="22147" xr:uid="{00000000-0005-0000-0000-000022380000}"/>
    <cellStyle name="_옹벽수량_수량산출서(삼성천합류)_신복3지구수량산출서_신복3지구수량산출서" xfId="22148" xr:uid="{00000000-0005-0000-0000-000023380000}"/>
    <cellStyle name="_옹벽수량_수량산출서(안양5동계단)" xfId="22149" xr:uid="{00000000-0005-0000-0000-000024380000}"/>
    <cellStyle name="_옹벽수량_수량산출서(안양5동계단)_소학1지구수량산출서" xfId="22150" xr:uid="{00000000-0005-0000-0000-000025380000}"/>
    <cellStyle name="_옹벽수량_수량산출서(안양5동계단)_소학1지구수량산출서_소학1지구수량산출서" xfId="22151" xr:uid="{00000000-0005-0000-0000-000026380000}"/>
    <cellStyle name="_옹벽수량_수량산출서(안양5동계단)_소학1지구수량산출서_소학1지구수량산출서_소학1지구수량산출서" xfId="22152" xr:uid="{00000000-0005-0000-0000-000027380000}"/>
    <cellStyle name="_옹벽수량_수량산출서(안양5동계단)_소학1지구수량산출서_소학1지구수량산출서_소학1지구수량산출서_소학1지구수량산출서" xfId="22153" xr:uid="{00000000-0005-0000-0000-000028380000}"/>
    <cellStyle name="_옹벽수량_수량산출서(안양5동계단)_소학1지구수량산출서_신복3지구수량산출서" xfId="22154" xr:uid="{00000000-0005-0000-0000-000029380000}"/>
    <cellStyle name="_옹벽수량_수량산출서(안양5동계단)_신복3지구수량산출서" xfId="22155" xr:uid="{00000000-0005-0000-0000-00002A380000}"/>
    <cellStyle name="_옹벽수량_수량산출서(안양5동계단)_신복3지구수량산출서_신복3지구수량산출서" xfId="22156" xr:uid="{00000000-0005-0000-0000-00002B380000}"/>
    <cellStyle name="_옹벽수량_수량산출서_소학1지구수량산출서" xfId="22157" xr:uid="{00000000-0005-0000-0000-00002C380000}"/>
    <cellStyle name="_옹벽수량_수량산출서_소학1지구수량산출서_소학1지구수량산출서" xfId="22158" xr:uid="{00000000-0005-0000-0000-00002D380000}"/>
    <cellStyle name="_옹벽수량_수량산출서_소학1지구수량산출서_소학1지구수량산출서_소학1지구수량산출서" xfId="22159" xr:uid="{00000000-0005-0000-0000-00002E380000}"/>
    <cellStyle name="_옹벽수량_수량산출서_소학1지구수량산출서_소학1지구수량산출서_소학1지구수량산출서_소학1지구수량산출서" xfId="22160" xr:uid="{00000000-0005-0000-0000-00002F380000}"/>
    <cellStyle name="_옹벽수량_수량산출서_소학1지구수량산출서_신복3지구수량산출서" xfId="22161" xr:uid="{00000000-0005-0000-0000-000030380000}"/>
    <cellStyle name="_옹벽수량_수량산출서_신복3지구수량산출서" xfId="22162" xr:uid="{00000000-0005-0000-0000-000031380000}"/>
    <cellStyle name="_옹벽수량_수량산출서_신복3지구수량산출서_신복3지구수량산출서" xfId="22163" xr:uid="{00000000-0005-0000-0000-000032380000}"/>
    <cellStyle name="_옹벽수량_신복3지구수량산출서" xfId="22164" xr:uid="{00000000-0005-0000-0000-000033380000}"/>
    <cellStyle name="_옹벽수량집계표" xfId="22165" xr:uid="{00000000-0005-0000-0000-000034380000}"/>
    <cellStyle name="_와야2리 마을안길 토공,포장,배수" xfId="22166" xr:uid="{00000000-0005-0000-0000-000035380000}"/>
    <cellStyle name="_와야2리 마을안길 토공,포장,배수_방량리1반내역서-설계변경" xfId="22167" xr:uid="{00000000-0005-0000-0000-000036380000}"/>
    <cellStyle name="_왕가봉정비공사" xfId="9712" xr:uid="{00000000-0005-0000-0000-000037380000}"/>
    <cellStyle name="_왕림평야부 재료집계표(줄여서)" xfId="22168" xr:uid="{00000000-0005-0000-0000-000038380000}"/>
    <cellStyle name="_왕정리 1공구 수량산출" xfId="12372" xr:uid="{00000000-0005-0000-0000-000039380000}"/>
    <cellStyle name="_왕정리 2공구 수량산출" xfId="12373" xr:uid="{00000000-0005-0000-0000-00003A380000}"/>
    <cellStyle name="_용암리 1공구 수량산출서" xfId="12374" xr:uid="{00000000-0005-0000-0000-00003B380000}"/>
    <cellStyle name="_용장리 1,2공구수량" xfId="12375" xr:uid="{00000000-0005-0000-0000-00003C380000}"/>
    <cellStyle name="_용정2p3(아포)" xfId="22169" xr:uid="{00000000-0005-0000-0000-00003D380000}"/>
    <cellStyle name="_용정2p3(아포)_기존구조물깨기" xfId="22170" xr:uid="{00000000-0005-0000-0000-00003E380000}"/>
    <cellStyle name="_용정2p3(아포)_깨기" xfId="22171" xr:uid="{00000000-0005-0000-0000-00003F380000}"/>
    <cellStyle name="_용정2p3(아포)_깨기-1" xfId="22172" xr:uid="{00000000-0005-0000-0000-000040380000}"/>
    <cellStyle name="_용정2p3(아포)_깨기집계표" xfId="22173" xr:uid="{00000000-0005-0000-0000-000041380000}"/>
    <cellStyle name="_용정2p3(아포)_보도육교(여주-가남)" xfId="22174" xr:uid="{00000000-0005-0000-0000-000042380000}"/>
    <cellStyle name="_용정2p3(아포)_보도육교(여주-가남)_기존구조물깨기" xfId="22175" xr:uid="{00000000-0005-0000-0000-000043380000}"/>
    <cellStyle name="_용정2p3(아포)_보도육교(여주-가남)_깨기" xfId="22176" xr:uid="{00000000-0005-0000-0000-000044380000}"/>
    <cellStyle name="_용정2p3(아포)_보도육교(여주-가남)_깨기-1" xfId="22177" xr:uid="{00000000-0005-0000-0000-000045380000}"/>
    <cellStyle name="_용정2p3(아포)_보도육교(여주-가남)_깨기집계표" xfId="22178" xr:uid="{00000000-0005-0000-0000-000046380000}"/>
    <cellStyle name="_용화고등학교하도급(명신)" xfId="9713" xr:uid="{00000000-0005-0000-0000-000047380000}"/>
    <cellStyle name="_우수공" xfId="22179" xr:uid="{00000000-0005-0000-0000-000048380000}"/>
    <cellStyle name="_우수맨홀" xfId="22180" xr:uid="{00000000-0005-0000-0000-000049380000}"/>
    <cellStyle name="_우수맨홀(6월11일)" xfId="22181" xr:uid="{00000000-0005-0000-0000-00004A380000}"/>
    <cellStyle name="_우수토실(A-LINE)집계표" xfId="3670" xr:uid="{00000000-0005-0000-0000-00004B380000}"/>
    <cellStyle name="_우수토실(B-LINE)집계표" xfId="3671" xr:uid="{00000000-0005-0000-0000-00004C380000}"/>
    <cellStyle name="_우수토실(E-LINE)집계표" xfId="3672" xr:uid="{00000000-0005-0000-0000-00004D380000}"/>
    <cellStyle name="_우신건설대성하이텍" xfId="9714" xr:uid="{00000000-0005-0000-0000-00004E380000}"/>
    <cellStyle name="_우신건설대성하이텍_한국농촌공사설계서-수정" xfId="9715" xr:uid="{00000000-0005-0000-0000-00004F380000}"/>
    <cellStyle name="_운남~송정2교 2차설변" xfId="9716" xr:uid="{00000000-0005-0000-0000-000050380000}"/>
    <cellStyle name="_운북교(수정4월24일)" xfId="22182" xr:uid="{00000000-0005-0000-0000-000051380000}"/>
    <cellStyle name="_운북교(수정4월24일)_운북교(수정4월24일)" xfId="22183" xr:uid="{00000000-0005-0000-0000-000052380000}"/>
    <cellStyle name="_울산남외2차푸르지오" xfId="9717" xr:uid="{00000000-0005-0000-0000-000053380000}"/>
    <cellStyle name="_울산롯데호텔소방전기견적서" xfId="9718" xr:uid="{00000000-0005-0000-0000-000054380000}"/>
    <cellStyle name="_울산점소방전기공사(발주)" xfId="9719" xr:uid="{00000000-0005-0000-0000-000055380000}"/>
    <cellStyle name="_울진고등학교B동교사증축 내역서" xfId="9720" xr:uid="{00000000-0005-0000-0000-000056380000}"/>
    <cellStyle name="_울진군폐기물처리시설" xfId="9721" xr:uid="{00000000-0005-0000-0000-000057380000}"/>
    <cellStyle name="_원가결과-기능,코드" xfId="9722" xr:uid="{00000000-0005-0000-0000-000058380000}"/>
    <cellStyle name="_원가계산" xfId="9723" xr:uid="{00000000-0005-0000-0000-000059380000}"/>
    <cellStyle name="_원가계산서" xfId="9724" xr:uid="{00000000-0005-0000-0000-00005A380000}"/>
    <cellStyle name="_원동천(상)우물통보수공사-1" xfId="22184" xr:uid="{00000000-0005-0000-0000-00005B380000}"/>
    <cellStyle name="_원동천교(상)외-수량수정" xfId="22185" xr:uid="{00000000-0005-0000-0000-00005C380000}"/>
    <cellStyle name="_원동천교(상)외-수량수정_수량산출서" xfId="22186" xr:uid="{00000000-0005-0000-0000-00005D380000}"/>
    <cellStyle name="_원동천교(상)외-수량수정_수량산출서(원동천교)" xfId="22187" xr:uid="{00000000-0005-0000-0000-00005E380000}"/>
    <cellStyle name="_원동천교(상)외-수량수정_원동천(상)우물통보수공사-1" xfId="22188" xr:uid="{00000000-0005-0000-0000-00005F380000}"/>
    <cellStyle name="_원동천교(상)외-수량수정_원동천내역산출(상하행)7기-4" xfId="22189" xr:uid="{00000000-0005-0000-0000-000060380000}"/>
    <cellStyle name="_원동천교(상)외-수량수정_진단건설(수정본-건식공법)" xfId="22190" xr:uid="{00000000-0005-0000-0000-000061380000}"/>
    <cellStyle name="_원동천교(상)외-수량수정_최종수정분_하천대교보수보강공사" xfId="22191" xr:uid="{00000000-0005-0000-0000-000062380000}"/>
    <cellStyle name="_원동천교(상)외-수량수정_하천대교계약내역서" xfId="22192" xr:uid="{00000000-0005-0000-0000-000063380000}"/>
    <cellStyle name="_원동천교(상)외-수량수정_하천대교보수보강공사(단가수정070407)" xfId="22193" xr:uid="{00000000-0005-0000-0000-000064380000}"/>
    <cellStyle name="_원동천교(상)외-수량수정_하천대교보수보강공사(수정)-1" xfId="22194" xr:uid="{00000000-0005-0000-0000-000065380000}"/>
    <cellStyle name="_원동천교(상)외-수량수정_하천대교보수보강공사(최종수량수정)" xfId="22195" xr:uid="{00000000-0005-0000-0000-000066380000}"/>
    <cellStyle name="_원동천교(상)외-수량수정_회야강요-수량산출서(수정본-선구)" xfId="22196" xr:uid="{00000000-0005-0000-0000-000067380000}"/>
    <cellStyle name="_원동천내역산출(상하행)7기-4" xfId="22197" xr:uid="{00000000-0005-0000-0000-000068380000}"/>
    <cellStyle name="_원미고등학교2007.2.15" xfId="9725" xr:uid="{00000000-0005-0000-0000-000069380000}"/>
    <cellStyle name="_원본" xfId="22198" xr:uid="{00000000-0005-0000-0000-00006A380000}"/>
    <cellStyle name="_원우정밀송탄" xfId="9726" xr:uid="{00000000-0005-0000-0000-00006B380000}"/>
    <cellStyle name="_원평금구보고서" xfId="9727" xr:uid="{00000000-0005-0000-0000-00006C380000}"/>
    <cellStyle name="_월운리3반 내역서" xfId="22199" xr:uid="{00000000-0005-0000-0000-00006D380000}"/>
    <cellStyle name="_유강초수배전" xfId="9728" xr:uid="{00000000-0005-0000-0000-00006E380000}"/>
    <cellStyle name="_유기전기1(동영ENG내역)" xfId="9729" xr:uid="{00000000-0005-0000-0000-00006F380000}"/>
    <cellStyle name="_유첨3(서식)" xfId="3673" xr:uid="{00000000-0005-0000-0000-000070380000}"/>
    <cellStyle name="_유첨3(서식)_1" xfId="3674" xr:uid="{00000000-0005-0000-0000-000071380000}"/>
    <cellStyle name="_유치2리 난터골 마을안길 포장공사" xfId="22200" xr:uid="{00000000-0005-0000-0000-000072380000}"/>
    <cellStyle name="_은평공원테니스장정비공사" xfId="9730" xr:uid="{00000000-0005-0000-0000-000073380000}"/>
    <cellStyle name="_음달말농로" xfId="22201" xr:uid="{00000000-0005-0000-0000-000074380000}"/>
    <cellStyle name="_음성방향-p1" xfId="22202" xr:uid="{00000000-0005-0000-0000-000075380000}"/>
    <cellStyle name="_응급ES" xfId="22203" xr:uid="{00000000-0005-0000-0000-000076380000}"/>
    <cellStyle name="_응급RE" xfId="22204" xr:uid="{00000000-0005-0000-0000-000077380000}"/>
    <cellStyle name="_인건비" xfId="9731" xr:uid="{00000000-0005-0000-0000-000078380000}"/>
    <cellStyle name="_인원계획표 " xfId="3675" xr:uid="{00000000-0005-0000-0000-000079380000}"/>
    <cellStyle name="_인원계획표  2" xfId="3676" xr:uid="{00000000-0005-0000-0000-00007A380000}"/>
    <cellStyle name="_인원계획표 _01.자재집계표(서부1호) " xfId="22205" xr:uid="{00000000-0005-0000-0000-00007B380000}"/>
    <cellStyle name="_인원계획표 _2000x2000" xfId="22206" xr:uid="{00000000-0005-0000-0000-00007C380000}"/>
    <cellStyle name="_인원계획표 _2000x2000_4-1.아스콘포장깨기(연암기준)" xfId="22207" xr:uid="{00000000-0005-0000-0000-00007D380000}"/>
    <cellStyle name="_인원계획표 _2000x2000_4-1.아스콘포장깨기(연암기준)_단가산출서" xfId="22208" xr:uid="{00000000-0005-0000-0000-00007E380000}"/>
    <cellStyle name="_인원계획표 _2000x2000_4-1.아스콘포장깨기(연암기준)_단가산출서_단가산출서" xfId="22209" xr:uid="{00000000-0005-0000-0000-00007F380000}"/>
    <cellStyle name="_인원계획표 _2000x2000_4-1.아스콘포장깨기(연암기준)_단가산출서_단가산출서_대화1교" xfId="22210" xr:uid="{00000000-0005-0000-0000-000080380000}"/>
    <cellStyle name="_인원계획표 _2000x2000_4-1.아스콘포장깨기(연암기준)_단가산출서_대화1교" xfId="22211" xr:uid="{00000000-0005-0000-0000-000081380000}"/>
    <cellStyle name="_인원계획표 _2000x2000_4-1.아스콘포장깨기(연암기준)_대화1교" xfId="22212" xr:uid="{00000000-0005-0000-0000-000082380000}"/>
    <cellStyle name="_인원계획표 _2000x2000_4-1.아스콘포장깨기(연암기준)_사토운반변경" xfId="22213" xr:uid="{00000000-0005-0000-0000-000083380000}"/>
    <cellStyle name="_인원계획표 _2000x2000_4-1.아스콘포장깨기(연암기준)_사토운반변경_단가산출서" xfId="22214" xr:uid="{00000000-0005-0000-0000-000084380000}"/>
    <cellStyle name="_인원계획표 _2000x2000_4-1.아스콘포장깨기(연암기준)_사토운반변경_단가산출서_단가산출서" xfId="22215" xr:uid="{00000000-0005-0000-0000-000085380000}"/>
    <cellStyle name="_인원계획표 _2000x2000_4-1.아스콘포장깨기(연암기준)_사토운반변경_단가산출서_단가산출서_대화1교" xfId="22216" xr:uid="{00000000-0005-0000-0000-000086380000}"/>
    <cellStyle name="_인원계획표 _2000x2000_4-1.아스콘포장깨기(연암기준)_사토운반변경_단가산출서_대화1교" xfId="22217" xr:uid="{00000000-0005-0000-0000-000087380000}"/>
    <cellStyle name="_인원계획표 _2000x2000_4-1.아스콘포장깨기(연암기준)_사토운반변경_대화1교" xfId="22218" xr:uid="{00000000-0005-0000-0000-000088380000}"/>
    <cellStyle name="_인원계획표 _2000x2000_단가산출서" xfId="22219" xr:uid="{00000000-0005-0000-0000-000089380000}"/>
    <cellStyle name="_인원계획표 _2000x2000_단가산출서_단가산출서" xfId="22220" xr:uid="{00000000-0005-0000-0000-00008A380000}"/>
    <cellStyle name="_인원계획표 _2000x2000_단가산출서_단가산출서_대화1교" xfId="22221" xr:uid="{00000000-0005-0000-0000-00008B380000}"/>
    <cellStyle name="_인원계획표 _2000x2000_단가산출서_대화1교" xfId="22222" xr:uid="{00000000-0005-0000-0000-00008C380000}"/>
    <cellStyle name="_인원계획표 _2000x2000_대화1교" xfId="22223" xr:uid="{00000000-0005-0000-0000-00008D380000}"/>
    <cellStyle name="_인원계획표 _2000x2000_사토운반변경" xfId="22224" xr:uid="{00000000-0005-0000-0000-00008E380000}"/>
    <cellStyle name="_인원계획표 _2000x2000_사토운반변경_단가산출서" xfId="22225" xr:uid="{00000000-0005-0000-0000-00008F380000}"/>
    <cellStyle name="_인원계획표 _2000x2000_사토운반변경_단가산출서_단가산출서" xfId="22226" xr:uid="{00000000-0005-0000-0000-000090380000}"/>
    <cellStyle name="_인원계획표 _2000x2000_사토운반변경_단가산출서_단가산출서_대화1교" xfId="22227" xr:uid="{00000000-0005-0000-0000-000091380000}"/>
    <cellStyle name="_인원계획표 _2000x2000_사토운반변경_단가산출서_대화1교" xfId="22228" xr:uid="{00000000-0005-0000-0000-000092380000}"/>
    <cellStyle name="_인원계획표 _2000x2000_사토운반변경_대화1교" xfId="22229" xr:uid="{00000000-0005-0000-0000-000093380000}"/>
    <cellStyle name="_인원계획표 _4-1.아스콘포장깨기(연암기준)" xfId="22230" xr:uid="{00000000-0005-0000-0000-000094380000}"/>
    <cellStyle name="_인원계획표 _4-1.아스콘포장깨기(연암기준)_단가산출서" xfId="22231" xr:uid="{00000000-0005-0000-0000-000095380000}"/>
    <cellStyle name="_인원계획표 _4-1.아스콘포장깨기(연암기준)_단가산출서_단가산출서" xfId="22232" xr:uid="{00000000-0005-0000-0000-000096380000}"/>
    <cellStyle name="_인원계획표 _4-1.아스콘포장깨기(연암기준)_단가산출서_단가산출서_대화1교" xfId="22233" xr:uid="{00000000-0005-0000-0000-000097380000}"/>
    <cellStyle name="_인원계획표 _4-1.아스콘포장깨기(연암기준)_단가산출서_대화1교" xfId="22234" xr:uid="{00000000-0005-0000-0000-000098380000}"/>
    <cellStyle name="_인원계획표 _4-1.아스콘포장깨기(연암기준)_대화1교" xfId="22235" xr:uid="{00000000-0005-0000-0000-000099380000}"/>
    <cellStyle name="_인원계획표 _4-1.아스콘포장깨기(연암기준)_사토운반변경" xfId="22236" xr:uid="{00000000-0005-0000-0000-00009A380000}"/>
    <cellStyle name="_인원계획표 _4-1.아스콘포장깨기(연암기준)_사토운반변경_단가산출서" xfId="22237" xr:uid="{00000000-0005-0000-0000-00009B380000}"/>
    <cellStyle name="_인원계획표 _4-1.아스콘포장깨기(연암기준)_사토운반변경_단가산출서_단가산출서" xfId="22238" xr:uid="{00000000-0005-0000-0000-00009C380000}"/>
    <cellStyle name="_인원계획표 _4-1.아스콘포장깨기(연암기준)_사토운반변경_단가산출서_단가산출서_대화1교" xfId="22239" xr:uid="{00000000-0005-0000-0000-00009D380000}"/>
    <cellStyle name="_인원계획표 _4-1.아스콘포장깨기(연암기준)_사토운반변경_단가산출서_대화1교" xfId="22240" xr:uid="{00000000-0005-0000-0000-00009E380000}"/>
    <cellStyle name="_인원계획표 _4-1.아스콘포장깨기(연암기준)_사토운반변경_대화1교" xfId="22241" xr:uid="{00000000-0005-0000-0000-00009F380000}"/>
    <cellStyle name="_인원계획표 _PC암거(2000x2000)실정보고" xfId="22242" xr:uid="{00000000-0005-0000-0000-0000A0380000}"/>
    <cellStyle name="_인원계획표 _PC암거(2000x2000)실정보고(일체형)" xfId="22243" xr:uid="{00000000-0005-0000-0000-0000A1380000}"/>
    <cellStyle name="_인원계획표 _PC암거(2000x2000)실정보고(일체형)_대화1교" xfId="22244" xr:uid="{00000000-0005-0000-0000-0000A2380000}"/>
    <cellStyle name="_인원계획표 _PC암거(2000x2000)실정보고_대화1교" xfId="22245" xr:uid="{00000000-0005-0000-0000-0000A3380000}"/>
    <cellStyle name="_인원계획표 _감관추진공사2000x2000" xfId="22246" xr:uid="{00000000-0005-0000-0000-0000A4380000}"/>
    <cellStyle name="_인원계획표 _감관추진공사2000x2000_4-1.아스콘포장깨기(연암기준)" xfId="22247" xr:uid="{00000000-0005-0000-0000-0000A5380000}"/>
    <cellStyle name="_인원계획표 _감관추진공사2000x2000_4-1.아스콘포장깨기(연암기준)_단가산출서" xfId="22248" xr:uid="{00000000-0005-0000-0000-0000A6380000}"/>
    <cellStyle name="_인원계획표 _감관추진공사2000x2000_4-1.아스콘포장깨기(연암기준)_단가산출서_단가산출서" xfId="22249" xr:uid="{00000000-0005-0000-0000-0000A7380000}"/>
    <cellStyle name="_인원계획표 _감관추진공사2000x2000_4-1.아스콘포장깨기(연암기준)_단가산출서_단가산출서_대화1교" xfId="22250" xr:uid="{00000000-0005-0000-0000-0000A8380000}"/>
    <cellStyle name="_인원계획표 _감관추진공사2000x2000_4-1.아스콘포장깨기(연암기준)_단가산출서_대화1교" xfId="22251" xr:uid="{00000000-0005-0000-0000-0000A9380000}"/>
    <cellStyle name="_인원계획표 _감관추진공사2000x2000_4-1.아스콘포장깨기(연암기준)_대화1교" xfId="22252" xr:uid="{00000000-0005-0000-0000-0000AA380000}"/>
    <cellStyle name="_인원계획표 _감관추진공사2000x2000_4-1.아스콘포장깨기(연암기준)_사토운반변경" xfId="22253" xr:uid="{00000000-0005-0000-0000-0000AB380000}"/>
    <cellStyle name="_인원계획표 _감관추진공사2000x2000_4-1.아스콘포장깨기(연암기준)_사토운반변경_단가산출서" xfId="22254" xr:uid="{00000000-0005-0000-0000-0000AC380000}"/>
    <cellStyle name="_인원계획표 _감관추진공사2000x2000_4-1.아스콘포장깨기(연암기준)_사토운반변경_단가산출서_단가산출서" xfId="22255" xr:uid="{00000000-0005-0000-0000-0000AD380000}"/>
    <cellStyle name="_인원계획표 _감관추진공사2000x2000_4-1.아스콘포장깨기(연암기준)_사토운반변경_단가산출서_단가산출서_대화1교" xfId="22256" xr:uid="{00000000-0005-0000-0000-0000AE380000}"/>
    <cellStyle name="_인원계획표 _감관추진공사2000x2000_4-1.아스콘포장깨기(연암기준)_사토운반변경_단가산출서_대화1교" xfId="22257" xr:uid="{00000000-0005-0000-0000-0000AF380000}"/>
    <cellStyle name="_인원계획표 _감관추진공사2000x2000_4-1.아스콘포장깨기(연암기준)_사토운반변경_대화1교" xfId="22258" xr:uid="{00000000-0005-0000-0000-0000B0380000}"/>
    <cellStyle name="_인원계획표 _감관추진공사2000x2000_단가산출서" xfId="22259" xr:uid="{00000000-0005-0000-0000-0000B1380000}"/>
    <cellStyle name="_인원계획표 _감관추진공사2000x2000_단가산출서_단가산출서" xfId="22260" xr:uid="{00000000-0005-0000-0000-0000B2380000}"/>
    <cellStyle name="_인원계획표 _감관추진공사2000x2000_단가산출서_단가산출서_대화1교" xfId="22261" xr:uid="{00000000-0005-0000-0000-0000B3380000}"/>
    <cellStyle name="_인원계획표 _감관추진공사2000x2000_단가산출서_대화1교" xfId="22262" xr:uid="{00000000-0005-0000-0000-0000B4380000}"/>
    <cellStyle name="_인원계획표 _감관추진공사2000x2000_대화1교" xfId="22263" xr:uid="{00000000-0005-0000-0000-0000B5380000}"/>
    <cellStyle name="_인원계획표 _감관추진공사2000x2000_사토운반변경" xfId="22264" xr:uid="{00000000-0005-0000-0000-0000B6380000}"/>
    <cellStyle name="_인원계획표 _감관추진공사2000x2000_사토운반변경_단가산출서" xfId="22265" xr:uid="{00000000-0005-0000-0000-0000B7380000}"/>
    <cellStyle name="_인원계획표 _감관추진공사2000x2000_사토운반변경_단가산출서_단가산출서" xfId="22266" xr:uid="{00000000-0005-0000-0000-0000B8380000}"/>
    <cellStyle name="_인원계획표 _감관추진공사2000x2000_사토운반변경_단가산출서_단가산출서_대화1교" xfId="22267" xr:uid="{00000000-0005-0000-0000-0000B9380000}"/>
    <cellStyle name="_인원계획표 _감관추진공사2000x2000_사토운반변경_단가산출서_대화1교" xfId="22268" xr:uid="{00000000-0005-0000-0000-0000BA380000}"/>
    <cellStyle name="_인원계획표 _감관추진공사2000x2000_사토운반변경_대화1교" xfId="22269" xr:uid="{00000000-0005-0000-0000-0000BB380000}"/>
    <cellStyle name="_인원계획표 _감사지적(고용보험료)" xfId="22270" xr:uid="{00000000-0005-0000-0000-0000BC380000}"/>
    <cellStyle name="_인원계획표 _감사지적(고용보험료)_단가산출서" xfId="22271" xr:uid="{00000000-0005-0000-0000-0000BD380000}"/>
    <cellStyle name="_인원계획표 _감사지적(고용보험료)_단가산출서_단가산출서" xfId="22272" xr:uid="{00000000-0005-0000-0000-0000BE380000}"/>
    <cellStyle name="_인원계획표 _감사지적(고용보험료)_단가산출서_단가산출서_대화1교" xfId="22273" xr:uid="{00000000-0005-0000-0000-0000BF380000}"/>
    <cellStyle name="_인원계획표 _감사지적(고용보험료)_단가산출서_대화1교" xfId="22274" xr:uid="{00000000-0005-0000-0000-0000C0380000}"/>
    <cellStyle name="_인원계획표 _감사지적(고용보험료)_대화1교" xfId="22275" xr:uid="{00000000-0005-0000-0000-0000C1380000}"/>
    <cellStyle name="_인원계획표 _감사지적(노반준비공)" xfId="22276" xr:uid="{00000000-0005-0000-0000-0000C2380000}"/>
    <cellStyle name="_인원계획표 _감사지적(노반준비공)_단가산출서" xfId="22277" xr:uid="{00000000-0005-0000-0000-0000C3380000}"/>
    <cellStyle name="_인원계획표 _감사지적(노반준비공)_단가산출서_단가산출서" xfId="22278" xr:uid="{00000000-0005-0000-0000-0000C4380000}"/>
    <cellStyle name="_인원계획표 _감사지적(노반준비공)_단가산출서_단가산출서_대화1교" xfId="22279" xr:uid="{00000000-0005-0000-0000-0000C5380000}"/>
    <cellStyle name="_인원계획표 _감사지적(노반준비공)_단가산출서_대화1교" xfId="22280" xr:uid="{00000000-0005-0000-0000-0000C6380000}"/>
    <cellStyle name="_인원계획표 _감사지적(노반준비공)_대화1교" xfId="22281" xr:uid="{00000000-0005-0000-0000-0000C7380000}"/>
    <cellStyle name="_인원계획표 _감사지적(암거 비계공)" xfId="22282" xr:uid="{00000000-0005-0000-0000-0000C8380000}"/>
    <cellStyle name="_인원계획표 _감사지적(암거 비계공)_단가산출서" xfId="22283" xr:uid="{00000000-0005-0000-0000-0000C9380000}"/>
    <cellStyle name="_인원계획표 _감사지적(암거 비계공)_단가산출서_단가산출서" xfId="22284" xr:uid="{00000000-0005-0000-0000-0000CA380000}"/>
    <cellStyle name="_인원계획표 _감사지적(암거 비계공)_단가산출서_단가산출서_대화1교" xfId="22285" xr:uid="{00000000-0005-0000-0000-0000CB380000}"/>
    <cellStyle name="_인원계획표 _감사지적(암거 비계공)_단가산출서_대화1교" xfId="22286" xr:uid="{00000000-0005-0000-0000-0000CC380000}"/>
    <cellStyle name="_인원계획표 _감사지적(암거 비계공)_대화1교" xfId="22287" xr:uid="{00000000-0005-0000-0000-0000CD380000}"/>
    <cellStyle name="_인원계획표 _기계실_벽체_산출근거" xfId="3677" xr:uid="{00000000-0005-0000-0000-0000CE380000}"/>
    <cellStyle name="_인원계획표 _꽌끄ㅃ설계변경갑지1" xfId="9732" xr:uid="{00000000-0005-0000-0000-0000CF380000}"/>
    <cellStyle name="_인원계획표 _내역서(발주청제출 2.16)" xfId="22288" xr:uid="{00000000-0005-0000-0000-0000D0380000}"/>
    <cellStyle name="_인원계획표 _내역서(발주청제출 2.16)_1" xfId="22289" xr:uid="{00000000-0005-0000-0000-0000D1380000}"/>
    <cellStyle name="_인원계획표 _내역서(발주청제출 2.16)_1_대화1교" xfId="22290" xr:uid="{00000000-0005-0000-0000-0000D2380000}"/>
    <cellStyle name="_인원계획표 _내역서(발주청제출 2.16)_2000x2000" xfId="22291" xr:uid="{00000000-0005-0000-0000-0000D3380000}"/>
    <cellStyle name="_인원계획표 _내역서(발주청제출 2.16)_2000x2000_4-1.아스콘포장깨기(연암기준)" xfId="22292" xr:uid="{00000000-0005-0000-0000-0000D4380000}"/>
    <cellStyle name="_인원계획표 _내역서(발주청제출 2.16)_2000x2000_4-1.아스콘포장깨기(연암기준)_단가산출서" xfId="22293" xr:uid="{00000000-0005-0000-0000-0000D5380000}"/>
    <cellStyle name="_인원계획표 _내역서(발주청제출 2.16)_2000x2000_4-1.아스콘포장깨기(연암기준)_단가산출서_단가산출서" xfId="22294" xr:uid="{00000000-0005-0000-0000-0000D6380000}"/>
    <cellStyle name="_인원계획표 _내역서(발주청제출 2.16)_2000x2000_4-1.아스콘포장깨기(연암기준)_단가산출서_단가산출서_대화1교" xfId="22295" xr:uid="{00000000-0005-0000-0000-0000D7380000}"/>
    <cellStyle name="_인원계획표 _내역서(발주청제출 2.16)_2000x2000_4-1.아스콘포장깨기(연암기준)_단가산출서_대화1교" xfId="22296" xr:uid="{00000000-0005-0000-0000-0000D8380000}"/>
    <cellStyle name="_인원계획표 _내역서(발주청제출 2.16)_2000x2000_4-1.아스콘포장깨기(연암기준)_대화1교" xfId="22297" xr:uid="{00000000-0005-0000-0000-0000D9380000}"/>
    <cellStyle name="_인원계획표 _내역서(발주청제출 2.16)_2000x2000_4-1.아스콘포장깨기(연암기준)_사토운반변경" xfId="22298" xr:uid="{00000000-0005-0000-0000-0000DA380000}"/>
    <cellStyle name="_인원계획표 _내역서(발주청제출 2.16)_2000x2000_4-1.아스콘포장깨기(연암기준)_사토운반변경_단가산출서" xfId="22299" xr:uid="{00000000-0005-0000-0000-0000DB380000}"/>
    <cellStyle name="_인원계획표 _내역서(발주청제출 2.16)_2000x2000_4-1.아스콘포장깨기(연암기준)_사토운반변경_단가산출서_단가산출서" xfId="22300" xr:uid="{00000000-0005-0000-0000-0000DC380000}"/>
    <cellStyle name="_인원계획표 _내역서(발주청제출 2.16)_2000x2000_4-1.아스콘포장깨기(연암기준)_사토운반변경_단가산출서_단가산출서_대화1교" xfId="22301" xr:uid="{00000000-0005-0000-0000-0000DD380000}"/>
    <cellStyle name="_인원계획표 _내역서(발주청제출 2.16)_2000x2000_4-1.아스콘포장깨기(연암기준)_사토운반변경_단가산출서_대화1교" xfId="22302" xr:uid="{00000000-0005-0000-0000-0000DE380000}"/>
    <cellStyle name="_인원계획표 _내역서(발주청제출 2.16)_2000x2000_4-1.아스콘포장깨기(연암기준)_사토운반변경_대화1교" xfId="22303" xr:uid="{00000000-0005-0000-0000-0000DF380000}"/>
    <cellStyle name="_인원계획표 _내역서(발주청제출 2.16)_2000x2000_단가산출서" xfId="22304" xr:uid="{00000000-0005-0000-0000-0000E0380000}"/>
    <cellStyle name="_인원계획표 _내역서(발주청제출 2.16)_2000x2000_단가산출서_단가산출서" xfId="22305" xr:uid="{00000000-0005-0000-0000-0000E1380000}"/>
    <cellStyle name="_인원계획표 _내역서(발주청제출 2.16)_2000x2000_단가산출서_단가산출서_대화1교" xfId="22306" xr:uid="{00000000-0005-0000-0000-0000E2380000}"/>
    <cellStyle name="_인원계획표 _내역서(발주청제출 2.16)_2000x2000_단가산출서_대화1교" xfId="22307" xr:uid="{00000000-0005-0000-0000-0000E3380000}"/>
    <cellStyle name="_인원계획표 _내역서(발주청제출 2.16)_2000x2000_대화1교" xfId="22308" xr:uid="{00000000-0005-0000-0000-0000E4380000}"/>
    <cellStyle name="_인원계획표 _내역서(발주청제출 2.16)_2000x2000_사토운반변경" xfId="22309" xr:uid="{00000000-0005-0000-0000-0000E5380000}"/>
    <cellStyle name="_인원계획표 _내역서(발주청제출 2.16)_2000x2000_사토운반변경_단가산출서" xfId="22310" xr:uid="{00000000-0005-0000-0000-0000E6380000}"/>
    <cellStyle name="_인원계획표 _내역서(발주청제출 2.16)_2000x2000_사토운반변경_단가산출서_단가산출서" xfId="22311" xr:uid="{00000000-0005-0000-0000-0000E7380000}"/>
    <cellStyle name="_인원계획표 _내역서(발주청제출 2.16)_2000x2000_사토운반변경_단가산출서_단가산출서_대화1교" xfId="22312" xr:uid="{00000000-0005-0000-0000-0000E8380000}"/>
    <cellStyle name="_인원계획표 _내역서(발주청제출 2.16)_2000x2000_사토운반변경_단가산출서_대화1교" xfId="22313" xr:uid="{00000000-0005-0000-0000-0000E9380000}"/>
    <cellStyle name="_인원계획표 _내역서(발주청제출 2.16)_2000x2000_사토운반변경_대화1교" xfId="22314" xr:uid="{00000000-0005-0000-0000-0000EA380000}"/>
    <cellStyle name="_인원계획표 _내역서(발주청제출 2.16)_4-1.아스콘포장깨기(연암기준)" xfId="22315" xr:uid="{00000000-0005-0000-0000-0000EB380000}"/>
    <cellStyle name="_인원계획표 _내역서(발주청제출 2.16)_4-1.아스콘포장깨기(연암기준)_단가산출서" xfId="22316" xr:uid="{00000000-0005-0000-0000-0000EC380000}"/>
    <cellStyle name="_인원계획표 _내역서(발주청제출 2.16)_4-1.아스콘포장깨기(연암기준)_단가산출서_단가산출서" xfId="22317" xr:uid="{00000000-0005-0000-0000-0000ED380000}"/>
    <cellStyle name="_인원계획표 _내역서(발주청제출 2.16)_4-1.아스콘포장깨기(연암기준)_단가산출서_단가산출서_대화1교" xfId="22318" xr:uid="{00000000-0005-0000-0000-0000EE380000}"/>
    <cellStyle name="_인원계획표 _내역서(발주청제출 2.16)_4-1.아스콘포장깨기(연암기준)_단가산출서_대화1교" xfId="22319" xr:uid="{00000000-0005-0000-0000-0000EF380000}"/>
    <cellStyle name="_인원계획표 _내역서(발주청제출 2.16)_4-1.아스콘포장깨기(연암기준)_대화1교" xfId="22320" xr:uid="{00000000-0005-0000-0000-0000F0380000}"/>
    <cellStyle name="_인원계획표 _내역서(발주청제출 2.16)_4-1.아스콘포장깨기(연암기준)_사토운반변경" xfId="22321" xr:uid="{00000000-0005-0000-0000-0000F1380000}"/>
    <cellStyle name="_인원계획표 _내역서(발주청제출 2.16)_4-1.아스콘포장깨기(연암기준)_사토운반변경_단가산출서" xfId="22322" xr:uid="{00000000-0005-0000-0000-0000F2380000}"/>
    <cellStyle name="_인원계획표 _내역서(발주청제출 2.16)_4-1.아스콘포장깨기(연암기준)_사토운반변경_단가산출서_단가산출서" xfId="22323" xr:uid="{00000000-0005-0000-0000-0000F3380000}"/>
    <cellStyle name="_인원계획표 _내역서(발주청제출 2.16)_4-1.아스콘포장깨기(연암기준)_사토운반변경_단가산출서_단가산출서_대화1교" xfId="22324" xr:uid="{00000000-0005-0000-0000-0000F4380000}"/>
    <cellStyle name="_인원계획표 _내역서(발주청제출 2.16)_4-1.아스콘포장깨기(연암기준)_사토운반변경_단가산출서_대화1교" xfId="22325" xr:uid="{00000000-0005-0000-0000-0000F5380000}"/>
    <cellStyle name="_인원계획표 _내역서(발주청제출 2.16)_4-1.아스콘포장깨기(연암기준)_사토운반변경_대화1교" xfId="22326" xr:uid="{00000000-0005-0000-0000-0000F6380000}"/>
    <cellStyle name="_인원계획표 _내역서(발주청제출 2.16)_PC암거(2000x2000)실정보고" xfId="22327" xr:uid="{00000000-0005-0000-0000-0000F7380000}"/>
    <cellStyle name="_인원계획표 _내역서(발주청제출 2.16)_PC암거(2000x2000)실정보고(일체형)" xfId="22328" xr:uid="{00000000-0005-0000-0000-0000F8380000}"/>
    <cellStyle name="_인원계획표 _내역서(발주청제출 2.16)_PC암거(2000x2000)실정보고(일체형)_대화1교" xfId="22329" xr:uid="{00000000-0005-0000-0000-0000F9380000}"/>
    <cellStyle name="_인원계획표 _내역서(발주청제출 2.16)_PC암거(2000x2000)실정보고_대화1교" xfId="22330" xr:uid="{00000000-0005-0000-0000-0000FA380000}"/>
    <cellStyle name="_인원계획표 _내역서(발주청제출 2.16)_감관추진공사2000x2000" xfId="22331" xr:uid="{00000000-0005-0000-0000-0000FB380000}"/>
    <cellStyle name="_인원계획표 _내역서(발주청제출 2.16)_감관추진공사2000x2000_4-1.아스콘포장깨기(연암기준)" xfId="22332" xr:uid="{00000000-0005-0000-0000-0000FC380000}"/>
    <cellStyle name="_인원계획표 _내역서(발주청제출 2.16)_감관추진공사2000x2000_4-1.아스콘포장깨기(연암기준)_단가산출서" xfId="22333" xr:uid="{00000000-0005-0000-0000-0000FD380000}"/>
    <cellStyle name="_인원계획표 _내역서(발주청제출 2.16)_감관추진공사2000x2000_4-1.아스콘포장깨기(연암기준)_단가산출서_단가산출서" xfId="22334" xr:uid="{00000000-0005-0000-0000-0000FE380000}"/>
    <cellStyle name="_인원계획표 _내역서(발주청제출 2.16)_감관추진공사2000x2000_4-1.아스콘포장깨기(연암기준)_단가산출서_단가산출서_대화1교" xfId="22335" xr:uid="{00000000-0005-0000-0000-0000FF380000}"/>
    <cellStyle name="_인원계획표 _내역서(발주청제출 2.16)_감관추진공사2000x2000_4-1.아스콘포장깨기(연암기준)_단가산출서_대화1교" xfId="22336" xr:uid="{00000000-0005-0000-0000-000000390000}"/>
    <cellStyle name="_인원계획표 _내역서(발주청제출 2.16)_감관추진공사2000x2000_4-1.아스콘포장깨기(연암기준)_대화1교" xfId="22337" xr:uid="{00000000-0005-0000-0000-000001390000}"/>
    <cellStyle name="_인원계획표 _내역서(발주청제출 2.16)_감관추진공사2000x2000_4-1.아스콘포장깨기(연암기준)_사토운반변경" xfId="22338" xr:uid="{00000000-0005-0000-0000-000002390000}"/>
    <cellStyle name="_인원계획표 _내역서(발주청제출 2.16)_감관추진공사2000x2000_4-1.아스콘포장깨기(연암기준)_사토운반변경_단가산출서" xfId="22339" xr:uid="{00000000-0005-0000-0000-000003390000}"/>
    <cellStyle name="_인원계획표 _내역서(발주청제출 2.16)_감관추진공사2000x2000_4-1.아스콘포장깨기(연암기준)_사토운반변경_단가산출서_단가산출서" xfId="22340" xr:uid="{00000000-0005-0000-0000-000004390000}"/>
    <cellStyle name="_인원계획표 _내역서(발주청제출 2.16)_감관추진공사2000x2000_4-1.아스콘포장깨기(연암기준)_사토운반변경_단가산출서_단가산출서_대화1교" xfId="22341" xr:uid="{00000000-0005-0000-0000-000005390000}"/>
    <cellStyle name="_인원계획표 _내역서(발주청제출 2.16)_감관추진공사2000x2000_4-1.아스콘포장깨기(연암기준)_사토운반변경_단가산출서_대화1교" xfId="22342" xr:uid="{00000000-0005-0000-0000-000006390000}"/>
    <cellStyle name="_인원계획표 _내역서(발주청제출 2.16)_감관추진공사2000x2000_4-1.아스콘포장깨기(연암기준)_사토운반변경_대화1교" xfId="22343" xr:uid="{00000000-0005-0000-0000-000007390000}"/>
    <cellStyle name="_인원계획표 _내역서(발주청제출 2.16)_감관추진공사2000x2000_단가산출서" xfId="22344" xr:uid="{00000000-0005-0000-0000-000008390000}"/>
    <cellStyle name="_인원계획표 _내역서(발주청제출 2.16)_감관추진공사2000x2000_단가산출서_단가산출서" xfId="22345" xr:uid="{00000000-0005-0000-0000-000009390000}"/>
    <cellStyle name="_인원계획표 _내역서(발주청제출 2.16)_감관추진공사2000x2000_단가산출서_단가산출서_대화1교" xfId="22346" xr:uid="{00000000-0005-0000-0000-00000A390000}"/>
    <cellStyle name="_인원계획표 _내역서(발주청제출 2.16)_감관추진공사2000x2000_단가산출서_대화1교" xfId="22347" xr:uid="{00000000-0005-0000-0000-00000B390000}"/>
    <cellStyle name="_인원계획표 _내역서(발주청제출 2.16)_감관추진공사2000x2000_대화1교" xfId="22348" xr:uid="{00000000-0005-0000-0000-00000C390000}"/>
    <cellStyle name="_인원계획표 _내역서(발주청제출 2.16)_감관추진공사2000x2000_사토운반변경" xfId="22349" xr:uid="{00000000-0005-0000-0000-00000D390000}"/>
    <cellStyle name="_인원계획표 _내역서(발주청제출 2.16)_감관추진공사2000x2000_사토운반변경_단가산출서" xfId="22350" xr:uid="{00000000-0005-0000-0000-00000E390000}"/>
    <cellStyle name="_인원계획표 _내역서(발주청제출 2.16)_감관추진공사2000x2000_사토운반변경_단가산출서_단가산출서" xfId="22351" xr:uid="{00000000-0005-0000-0000-00000F390000}"/>
    <cellStyle name="_인원계획표 _내역서(발주청제출 2.16)_감관추진공사2000x2000_사토운반변경_단가산출서_단가산출서_대화1교" xfId="22352" xr:uid="{00000000-0005-0000-0000-000010390000}"/>
    <cellStyle name="_인원계획표 _내역서(발주청제출 2.16)_감관추진공사2000x2000_사토운반변경_단가산출서_대화1교" xfId="22353" xr:uid="{00000000-0005-0000-0000-000011390000}"/>
    <cellStyle name="_인원계획표 _내역서(발주청제출 2.16)_감관추진공사2000x2000_사토운반변경_대화1교" xfId="22354" xr:uid="{00000000-0005-0000-0000-000012390000}"/>
    <cellStyle name="_인원계획표 _내역서(발주청제출 2.16)_단가산출서" xfId="22355" xr:uid="{00000000-0005-0000-0000-000013390000}"/>
    <cellStyle name="_인원계획표 _내역서(발주청제출 2.16)_단가산출서(비계파이프)" xfId="22356" xr:uid="{00000000-0005-0000-0000-000014390000}"/>
    <cellStyle name="_인원계획표 _내역서(발주청제출 2.16)_단가산출서(비계파이프)_대화1교" xfId="22357" xr:uid="{00000000-0005-0000-0000-000015390000}"/>
    <cellStyle name="_인원계획표 _내역서(발주청제출 2.16)_단가산출서_단가산출서" xfId="22358" xr:uid="{00000000-0005-0000-0000-000016390000}"/>
    <cellStyle name="_인원계획표 _내역서(발주청제출 2.16)_단가산출서_단가산출서_대화1교" xfId="22359" xr:uid="{00000000-0005-0000-0000-000017390000}"/>
    <cellStyle name="_인원계획표 _내역서(발주청제출 2.16)_단가산출서_대화1교" xfId="22360" xr:uid="{00000000-0005-0000-0000-000018390000}"/>
    <cellStyle name="_인원계획표 _내역서(발주청제출 2.16)_대화1교" xfId="22361" xr:uid="{00000000-0005-0000-0000-000019390000}"/>
    <cellStyle name="_인원계획표 _내역서(발주청제출 2.16)_사토운반변경" xfId="22362" xr:uid="{00000000-0005-0000-0000-00001A390000}"/>
    <cellStyle name="_인원계획표 _내역서(발주청제출 2.16)_사토운반변경_단가산출서" xfId="22363" xr:uid="{00000000-0005-0000-0000-00001B390000}"/>
    <cellStyle name="_인원계획표 _내역서(발주청제출 2.16)_사토운반변경_단가산출서_단가산출서" xfId="22364" xr:uid="{00000000-0005-0000-0000-00001C390000}"/>
    <cellStyle name="_인원계획표 _내역서(발주청제출 2.16)_사토운반변경_단가산출서_단가산출서_대화1교" xfId="22365" xr:uid="{00000000-0005-0000-0000-00001D390000}"/>
    <cellStyle name="_인원계획표 _내역서(발주청제출 2.16)_사토운반변경_단가산출서_대화1교" xfId="22366" xr:uid="{00000000-0005-0000-0000-00001E390000}"/>
    <cellStyle name="_인원계획표 _내역서(발주청제출 2.16)_사토운반변경_대화1교" xfId="22367" xr:uid="{00000000-0005-0000-0000-00001F390000}"/>
    <cellStyle name="_인원계획표 _내역서(발주청제출 2.16)_소하천법면보강" xfId="22368" xr:uid="{00000000-0005-0000-0000-000020390000}"/>
    <cellStyle name="_인원계획표 _내역서(발주청제출 2.16)_소하천법면보강_대화1교" xfId="22369" xr:uid="{00000000-0005-0000-0000-000021390000}"/>
    <cellStyle name="_인원계획표 _내역서(발주청제출 2.16)_암거내역1" xfId="22370" xr:uid="{00000000-0005-0000-0000-000022390000}"/>
    <cellStyle name="_인원계획표 _내역서(발주청제출 2.16)_암거내역1_4-1.아스콘포장깨기(연암기준)" xfId="22371" xr:uid="{00000000-0005-0000-0000-000023390000}"/>
    <cellStyle name="_인원계획표 _내역서(발주청제출 2.16)_암거내역1_4-1.아스콘포장깨기(연암기준)_단가산출서" xfId="22372" xr:uid="{00000000-0005-0000-0000-000024390000}"/>
    <cellStyle name="_인원계획표 _내역서(발주청제출 2.16)_암거내역1_4-1.아스콘포장깨기(연암기준)_단가산출서_단가산출서" xfId="22373" xr:uid="{00000000-0005-0000-0000-000025390000}"/>
    <cellStyle name="_인원계획표 _내역서(발주청제출 2.16)_암거내역1_4-1.아스콘포장깨기(연암기준)_단가산출서_단가산출서_대화1교" xfId="22374" xr:uid="{00000000-0005-0000-0000-000026390000}"/>
    <cellStyle name="_인원계획표 _내역서(발주청제출 2.16)_암거내역1_4-1.아스콘포장깨기(연암기준)_단가산출서_대화1교" xfId="22375" xr:uid="{00000000-0005-0000-0000-000027390000}"/>
    <cellStyle name="_인원계획표 _내역서(발주청제출 2.16)_암거내역1_4-1.아스콘포장깨기(연암기준)_대화1교" xfId="22376" xr:uid="{00000000-0005-0000-0000-000028390000}"/>
    <cellStyle name="_인원계획표 _내역서(발주청제출 2.16)_암거내역1_4-1.아스콘포장깨기(연암기준)_사토운반변경" xfId="22377" xr:uid="{00000000-0005-0000-0000-000029390000}"/>
    <cellStyle name="_인원계획표 _내역서(발주청제출 2.16)_암거내역1_4-1.아스콘포장깨기(연암기준)_사토운반변경_단가산출서" xfId="22378" xr:uid="{00000000-0005-0000-0000-00002A390000}"/>
    <cellStyle name="_인원계획표 _내역서(발주청제출 2.16)_암거내역1_4-1.아스콘포장깨기(연암기준)_사토운반변경_단가산출서_단가산출서" xfId="22379" xr:uid="{00000000-0005-0000-0000-00002B390000}"/>
    <cellStyle name="_인원계획표 _내역서(발주청제출 2.16)_암거내역1_4-1.아스콘포장깨기(연암기준)_사토운반변경_단가산출서_단가산출서_대화1교" xfId="22380" xr:uid="{00000000-0005-0000-0000-00002C390000}"/>
    <cellStyle name="_인원계획표 _내역서(발주청제출 2.16)_암거내역1_4-1.아스콘포장깨기(연암기준)_사토운반변경_단가산출서_대화1교" xfId="22381" xr:uid="{00000000-0005-0000-0000-00002D390000}"/>
    <cellStyle name="_인원계획표 _내역서(발주청제출 2.16)_암거내역1_4-1.아스콘포장깨기(연암기준)_사토운반변경_대화1교" xfId="22382" xr:uid="{00000000-0005-0000-0000-00002E390000}"/>
    <cellStyle name="_인원계획표 _내역서(발주청제출 2.16)_암거내역1_단가산출서" xfId="22383" xr:uid="{00000000-0005-0000-0000-00002F390000}"/>
    <cellStyle name="_인원계획표 _내역서(발주청제출 2.16)_암거내역1_단가산출서_단가산출서" xfId="22384" xr:uid="{00000000-0005-0000-0000-000030390000}"/>
    <cellStyle name="_인원계획표 _내역서(발주청제출 2.16)_암거내역1_단가산출서_단가산출서_대화1교" xfId="22385" xr:uid="{00000000-0005-0000-0000-000031390000}"/>
    <cellStyle name="_인원계획표 _내역서(발주청제출 2.16)_암거내역1_단가산출서_대화1교" xfId="22386" xr:uid="{00000000-0005-0000-0000-000032390000}"/>
    <cellStyle name="_인원계획표 _내역서(발주청제출 2.16)_암거내역1_대화1교" xfId="22387" xr:uid="{00000000-0005-0000-0000-000033390000}"/>
    <cellStyle name="_인원계획표 _내역서(발주청제출 2.16)_암거내역1_사토운반변경" xfId="22388" xr:uid="{00000000-0005-0000-0000-000034390000}"/>
    <cellStyle name="_인원계획표 _내역서(발주청제출 2.16)_암거내역1_사토운반변경_단가산출서" xfId="22389" xr:uid="{00000000-0005-0000-0000-000035390000}"/>
    <cellStyle name="_인원계획표 _내역서(발주청제출 2.16)_암거내역1_사토운반변경_단가산출서_단가산출서" xfId="22390" xr:uid="{00000000-0005-0000-0000-000036390000}"/>
    <cellStyle name="_인원계획표 _내역서(발주청제출 2.16)_암거내역1_사토운반변경_단가산출서_단가산출서_대화1교" xfId="22391" xr:uid="{00000000-0005-0000-0000-000037390000}"/>
    <cellStyle name="_인원계획표 _내역서(발주청제출 2.16)_암거내역1_사토운반변경_단가산출서_대화1교" xfId="22392" xr:uid="{00000000-0005-0000-0000-000038390000}"/>
    <cellStyle name="_인원계획표 _내역서(발주청제출 2.16)_암거내역1_사토운반변경_대화1교" xfId="22393" xr:uid="{00000000-0005-0000-0000-000039390000}"/>
    <cellStyle name="_인원계획표 _내역서(발주청제출 2.16)_토공사(8.20)" xfId="22394" xr:uid="{00000000-0005-0000-0000-00003A390000}"/>
    <cellStyle name="_인원계획표 _내역서(발주청제출 2.16)_토공사(8.20)_대화1교" xfId="22395" xr:uid="{00000000-0005-0000-0000-00003B390000}"/>
    <cellStyle name="_인원계획표 _단가산출서" xfId="22396" xr:uid="{00000000-0005-0000-0000-00003C390000}"/>
    <cellStyle name="_인원계획표 _단가산출서(비계파이프)" xfId="22397" xr:uid="{00000000-0005-0000-0000-00003D390000}"/>
    <cellStyle name="_인원계획표 _단가산출서(비계파이프)_대화1교" xfId="22398" xr:uid="{00000000-0005-0000-0000-00003E390000}"/>
    <cellStyle name="_인원계획표 _단가산출서_단가산출서" xfId="22399" xr:uid="{00000000-0005-0000-0000-00003F390000}"/>
    <cellStyle name="_인원계획표 _단가산출서_단가산출서_대화1교" xfId="22400" xr:uid="{00000000-0005-0000-0000-000040390000}"/>
    <cellStyle name="_인원계획표 _단가산출서_대화1교" xfId="22401" xr:uid="{00000000-0005-0000-0000-000041390000}"/>
    <cellStyle name="_인원계획표 _대화1교" xfId="22402" xr:uid="{00000000-0005-0000-0000-000042390000}"/>
    <cellStyle name="_인원계획표 _사토운반변경" xfId="22403" xr:uid="{00000000-0005-0000-0000-000043390000}"/>
    <cellStyle name="_인원계획표 _사토운반변경_단가산출서" xfId="22404" xr:uid="{00000000-0005-0000-0000-000044390000}"/>
    <cellStyle name="_인원계획표 _사토운반변경_단가산출서_단가산출서" xfId="22405" xr:uid="{00000000-0005-0000-0000-000045390000}"/>
    <cellStyle name="_인원계획표 _사토운반변경_단가산출서_단가산출서_대화1교" xfId="22406" xr:uid="{00000000-0005-0000-0000-000046390000}"/>
    <cellStyle name="_인원계획표 _사토운반변경_단가산출서_대화1교" xfId="22407" xr:uid="{00000000-0005-0000-0000-000047390000}"/>
    <cellStyle name="_인원계획표 _사토운반변경_대화1교" xfId="22408" xr:uid="{00000000-0005-0000-0000-000048390000}"/>
    <cellStyle name="_인원계획표 _소하천법면보강" xfId="22409" xr:uid="{00000000-0005-0000-0000-000049390000}"/>
    <cellStyle name="_인원계획표 _소하천법면보강_대화1교" xfId="22410" xr:uid="{00000000-0005-0000-0000-00004A390000}"/>
    <cellStyle name="_인원계획표 _암거내역1" xfId="22411" xr:uid="{00000000-0005-0000-0000-00004B390000}"/>
    <cellStyle name="_인원계획표 _암거내역1_4-1.아스콘포장깨기(연암기준)" xfId="22412" xr:uid="{00000000-0005-0000-0000-00004C390000}"/>
    <cellStyle name="_인원계획표 _암거내역1_4-1.아스콘포장깨기(연암기준)_단가산출서" xfId="22413" xr:uid="{00000000-0005-0000-0000-00004D390000}"/>
    <cellStyle name="_인원계획표 _암거내역1_4-1.아스콘포장깨기(연암기준)_단가산출서_단가산출서" xfId="22414" xr:uid="{00000000-0005-0000-0000-00004E390000}"/>
    <cellStyle name="_인원계획표 _암거내역1_4-1.아스콘포장깨기(연암기준)_단가산출서_단가산출서_대화1교" xfId="22415" xr:uid="{00000000-0005-0000-0000-00004F390000}"/>
    <cellStyle name="_인원계획표 _암거내역1_4-1.아스콘포장깨기(연암기준)_단가산출서_대화1교" xfId="22416" xr:uid="{00000000-0005-0000-0000-000050390000}"/>
    <cellStyle name="_인원계획표 _암거내역1_4-1.아스콘포장깨기(연암기준)_대화1교" xfId="22417" xr:uid="{00000000-0005-0000-0000-000051390000}"/>
    <cellStyle name="_인원계획표 _암거내역1_4-1.아스콘포장깨기(연암기준)_사토운반변경" xfId="22418" xr:uid="{00000000-0005-0000-0000-000052390000}"/>
    <cellStyle name="_인원계획표 _암거내역1_4-1.아스콘포장깨기(연암기준)_사토운반변경_단가산출서" xfId="22419" xr:uid="{00000000-0005-0000-0000-000053390000}"/>
    <cellStyle name="_인원계획표 _암거내역1_4-1.아스콘포장깨기(연암기준)_사토운반변경_단가산출서_단가산출서" xfId="22420" xr:uid="{00000000-0005-0000-0000-000054390000}"/>
    <cellStyle name="_인원계획표 _암거내역1_4-1.아스콘포장깨기(연암기준)_사토운반변경_단가산출서_단가산출서_대화1교" xfId="22421" xr:uid="{00000000-0005-0000-0000-000055390000}"/>
    <cellStyle name="_인원계획표 _암거내역1_4-1.아스콘포장깨기(연암기준)_사토운반변경_단가산출서_대화1교" xfId="22422" xr:uid="{00000000-0005-0000-0000-000056390000}"/>
    <cellStyle name="_인원계획표 _암거내역1_4-1.아스콘포장깨기(연암기준)_사토운반변경_대화1교" xfId="22423" xr:uid="{00000000-0005-0000-0000-000057390000}"/>
    <cellStyle name="_인원계획표 _암거내역1_단가산출서" xfId="22424" xr:uid="{00000000-0005-0000-0000-000058390000}"/>
    <cellStyle name="_인원계획표 _암거내역1_단가산출서_단가산출서" xfId="22425" xr:uid="{00000000-0005-0000-0000-000059390000}"/>
    <cellStyle name="_인원계획표 _암거내역1_단가산출서_단가산출서_대화1교" xfId="22426" xr:uid="{00000000-0005-0000-0000-00005A390000}"/>
    <cellStyle name="_인원계획표 _암거내역1_단가산출서_대화1교" xfId="22427" xr:uid="{00000000-0005-0000-0000-00005B390000}"/>
    <cellStyle name="_인원계획표 _암거내역1_대화1교" xfId="22428" xr:uid="{00000000-0005-0000-0000-00005C390000}"/>
    <cellStyle name="_인원계획표 _암거내역1_사토운반변경" xfId="22429" xr:uid="{00000000-0005-0000-0000-00005D390000}"/>
    <cellStyle name="_인원계획표 _암거내역1_사토운반변경_단가산출서" xfId="22430" xr:uid="{00000000-0005-0000-0000-00005E390000}"/>
    <cellStyle name="_인원계획표 _암거내역1_사토운반변경_단가산출서_단가산출서" xfId="22431" xr:uid="{00000000-0005-0000-0000-00005F390000}"/>
    <cellStyle name="_인원계획표 _암거내역1_사토운반변경_단가산출서_단가산출서_대화1교" xfId="22432" xr:uid="{00000000-0005-0000-0000-000060390000}"/>
    <cellStyle name="_인원계획표 _암거내역1_사토운반변경_단가산출서_대화1교" xfId="22433" xr:uid="{00000000-0005-0000-0000-000061390000}"/>
    <cellStyle name="_인원계획표 _암거내역1_사토운반변경_대화1교" xfId="22434" xr:uid="{00000000-0005-0000-0000-000062390000}"/>
    <cellStyle name="_인원계획표 _영산강" xfId="9733" xr:uid="{00000000-0005-0000-0000-000063390000}"/>
    <cellStyle name="_인원계획표 _율북양수장" xfId="3678" xr:uid="{00000000-0005-0000-0000-000064390000}"/>
    <cellStyle name="_인원계획표 _적격 " xfId="3679" xr:uid="{00000000-0005-0000-0000-000065390000}"/>
    <cellStyle name="_인원계획표 _적격  2" xfId="3680" xr:uid="{00000000-0005-0000-0000-000066390000}"/>
    <cellStyle name="_인원계획표 _적격 _2000x2000" xfId="22435" xr:uid="{00000000-0005-0000-0000-000067390000}"/>
    <cellStyle name="_인원계획표 _적격 _2000x2000_4-1.아스콘포장깨기(연암기준)" xfId="22436" xr:uid="{00000000-0005-0000-0000-000068390000}"/>
    <cellStyle name="_인원계획표 _적격 _2000x2000_4-1.아스콘포장깨기(연암기준)_단가산출서" xfId="22437" xr:uid="{00000000-0005-0000-0000-000069390000}"/>
    <cellStyle name="_인원계획표 _적격 _2000x2000_4-1.아스콘포장깨기(연암기준)_단가산출서_단가산출서" xfId="22438" xr:uid="{00000000-0005-0000-0000-00006A390000}"/>
    <cellStyle name="_인원계획표 _적격 _2000x2000_4-1.아스콘포장깨기(연암기준)_단가산출서_단가산출서_대화1교" xfId="22439" xr:uid="{00000000-0005-0000-0000-00006B390000}"/>
    <cellStyle name="_인원계획표 _적격 _2000x2000_4-1.아스콘포장깨기(연암기준)_단가산출서_대화1교" xfId="22440" xr:uid="{00000000-0005-0000-0000-00006C390000}"/>
    <cellStyle name="_인원계획표 _적격 _2000x2000_4-1.아스콘포장깨기(연암기준)_대화1교" xfId="22441" xr:uid="{00000000-0005-0000-0000-00006D390000}"/>
    <cellStyle name="_인원계획표 _적격 _2000x2000_4-1.아스콘포장깨기(연암기준)_사토운반변경" xfId="22442" xr:uid="{00000000-0005-0000-0000-00006E390000}"/>
    <cellStyle name="_인원계획표 _적격 _2000x2000_4-1.아스콘포장깨기(연암기준)_사토운반변경_단가산출서" xfId="22443" xr:uid="{00000000-0005-0000-0000-00006F390000}"/>
    <cellStyle name="_인원계획표 _적격 _2000x2000_4-1.아스콘포장깨기(연암기준)_사토운반변경_단가산출서_단가산출서" xfId="22444" xr:uid="{00000000-0005-0000-0000-000070390000}"/>
    <cellStyle name="_인원계획표 _적격 _2000x2000_4-1.아스콘포장깨기(연암기준)_사토운반변경_단가산출서_단가산출서_대화1교" xfId="22445" xr:uid="{00000000-0005-0000-0000-000071390000}"/>
    <cellStyle name="_인원계획표 _적격 _2000x2000_4-1.아스콘포장깨기(연암기준)_사토운반변경_단가산출서_대화1교" xfId="22446" xr:uid="{00000000-0005-0000-0000-000072390000}"/>
    <cellStyle name="_인원계획표 _적격 _2000x2000_4-1.아스콘포장깨기(연암기준)_사토운반변경_대화1교" xfId="22447" xr:uid="{00000000-0005-0000-0000-000073390000}"/>
    <cellStyle name="_인원계획표 _적격 _2000x2000_단가산출서" xfId="22448" xr:uid="{00000000-0005-0000-0000-000074390000}"/>
    <cellStyle name="_인원계획표 _적격 _2000x2000_단가산출서_단가산출서" xfId="22449" xr:uid="{00000000-0005-0000-0000-000075390000}"/>
    <cellStyle name="_인원계획표 _적격 _2000x2000_단가산출서_단가산출서_대화1교" xfId="22450" xr:uid="{00000000-0005-0000-0000-000076390000}"/>
    <cellStyle name="_인원계획표 _적격 _2000x2000_단가산출서_대화1교" xfId="22451" xr:uid="{00000000-0005-0000-0000-000077390000}"/>
    <cellStyle name="_인원계획표 _적격 _2000x2000_대화1교" xfId="22452" xr:uid="{00000000-0005-0000-0000-000078390000}"/>
    <cellStyle name="_인원계획표 _적격 _2000x2000_사토운반변경" xfId="22453" xr:uid="{00000000-0005-0000-0000-000079390000}"/>
    <cellStyle name="_인원계획표 _적격 _2000x2000_사토운반변경_단가산출서" xfId="22454" xr:uid="{00000000-0005-0000-0000-00007A390000}"/>
    <cellStyle name="_인원계획표 _적격 _2000x2000_사토운반변경_단가산출서_단가산출서" xfId="22455" xr:uid="{00000000-0005-0000-0000-00007B390000}"/>
    <cellStyle name="_인원계획표 _적격 _2000x2000_사토운반변경_단가산출서_단가산출서_대화1교" xfId="22456" xr:uid="{00000000-0005-0000-0000-00007C390000}"/>
    <cellStyle name="_인원계획표 _적격 _2000x2000_사토운반변경_단가산출서_대화1교" xfId="22457" xr:uid="{00000000-0005-0000-0000-00007D390000}"/>
    <cellStyle name="_인원계획표 _적격 _2000x2000_사토운반변경_대화1교" xfId="22458" xr:uid="{00000000-0005-0000-0000-00007E390000}"/>
    <cellStyle name="_인원계획표 _적격 _4-1.아스콘포장깨기(연암기준)" xfId="22459" xr:uid="{00000000-0005-0000-0000-00007F390000}"/>
    <cellStyle name="_인원계획표 _적격 _4-1.아스콘포장깨기(연암기준)_단가산출서" xfId="22460" xr:uid="{00000000-0005-0000-0000-000080390000}"/>
    <cellStyle name="_인원계획표 _적격 _4-1.아스콘포장깨기(연암기준)_단가산출서_단가산출서" xfId="22461" xr:uid="{00000000-0005-0000-0000-000081390000}"/>
    <cellStyle name="_인원계획표 _적격 _4-1.아스콘포장깨기(연암기준)_단가산출서_단가산출서_대화1교" xfId="22462" xr:uid="{00000000-0005-0000-0000-000082390000}"/>
    <cellStyle name="_인원계획표 _적격 _4-1.아스콘포장깨기(연암기준)_단가산출서_대화1교" xfId="22463" xr:uid="{00000000-0005-0000-0000-000083390000}"/>
    <cellStyle name="_인원계획표 _적격 _4-1.아스콘포장깨기(연암기준)_대화1교" xfId="22464" xr:uid="{00000000-0005-0000-0000-000084390000}"/>
    <cellStyle name="_인원계획표 _적격 _4-1.아스콘포장깨기(연암기준)_사토운반변경" xfId="22465" xr:uid="{00000000-0005-0000-0000-000085390000}"/>
    <cellStyle name="_인원계획표 _적격 _4-1.아스콘포장깨기(연암기준)_사토운반변경_단가산출서" xfId="22466" xr:uid="{00000000-0005-0000-0000-000086390000}"/>
    <cellStyle name="_인원계획표 _적격 _4-1.아스콘포장깨기(연암기준)_사토운반변경_단가산출서_단가산출서" xfId="22467" xr:uid="{00000000-0005-0000-0000-000087390000}"/>
    <cellStyle name="_인원계획표 _적격 _4-1.아스콘포장깨기(연암기준)_사토운반변경_단가산출서_단가산출서_대화1교" xfId="22468" xr:uid="{00000000-0005-0000-0000-000088390000}"/>
    <cellStyle name="_인원계획표 _적격 _4-1.아스콘포장깨기(연암기준)_사토운반변경_단가산출서_대화1교" xfId="22469" xr:uid="{00000000-0005-0000-0000-000089390000}"/>
    <cellStyle name="_인원계획표 _적격 _4-1.아스콘포장깨기(연암기준)_사토운반변경_대화1교" xfId="22470" xr:uid="{00000000-0005-0000-0000-00008A390000}"/>
    <cellStyle name="_인원계획표 _적격 _PC암거(2000x2000)실정보고" xfId="22471" xr:uid="{00000000-0005-0000-0000-00008B390000}"/>
    <cellStyle name="_인원계획표 _적격 _PC암거(2000x2000)실정보고(일체형)" xfId="22472" xr:uid="{00000000-0005-0000-0000-00008C390000}"/>
    <cellStyle name="_인원계획표 _적격 _PC암거(2000x2000)실정보고(일체형)_대화1교" xfId="22473" xr:uid="{00000000-0005-0000-0000-00008D390000}"/>
    <cellStyle name="_인원계획표 _적격 _PC암거(2000x2000)실정보고_대화1교" xfId="22474" xr:uid="{00000000-0005-0000-0000-00008E390000}"/>
    <cellStyle name="_인원계획표 _적격 _감관추진공사2000x2000" xfId="22475" xr:uid="{00000000-0005-0000-0000-00008F390000}"/>
    <cellStyle name="_인원계획표 _적격 _감관추진공사2000x2000_4-1.아스콘포장깨기(연암기준)" xfId="22476" xr:uid="{00000000-0005-0000-0000-000090390000}"/>
    <cellStyle name="_인원계획표 _적격 _감관추진공사2000x2000_4-1.아스콘포장깨기(연암기준)_단가산출서" xfId="22477" xr:uid="{00000000-0005-0000-0000-000091390000}"/>
    <cellStyle name="_인원계획표 _적격 _감관추진공사2000x2000_4-1.아스콘포장깨기(연암기준)_단가산출서_단가산출서" xfId="22478" xr:uid="{00000000-0005-0000-0000-000092390000}"/>
    <cellStyle name="_인원계획표 _적격 _감관추진공사2000x2000_4-1.아스콘포장깨기(연암기준)_단가산출서_단가산출서_대화1교" xfId="22479" xr:uid="{00000000-0005-0000-0000-000093390000}"/>
    <cellStyle name="_인원계획표 _적격 _감관추진공사2000x2000_4-1.아스콘포장깨기(연암기준)_단가산출서_대화1교" xfId="22480" xr:uid="{00000000-0005-0000-0000-000094390000}"/>
    <cellStyle name="_인원계획표 _적격 _감관추진공사2000x2000_4-1.아스콘포장깨기(연암기준)_대화1교" xfId="22481" xr:uid="{00000000-0005-0000-0000-000095390000}"/>
    <cellStyle name="_인원계획표 _적격 _감관추진공사2000x2000_4-1.아스콘포장깨기(연암기준)_사토운반변경" xfId="22482" xr:uid="{00000000-0005-0000-0000-000096390000}"/>
    <cellStyle name="_인원계획표 _적격 _감관추진공사2000x2000_4-1.아스콘포장깨기(연암기준)_사토운반변경_단가산출서" xfId="22483" xr:uid="{00000000-0005-0000-0000-000097390000}"/>
    <cellStyle name="_인원계획표 _적격 _감관추진공사2000x2000_4-1.아스콘포장깨기(연암기준)_사토운반변경_단가산출서_단가산출서" xfId="22484" xr:uid="{00000000-0005-0000-0000-000098390000}"/>
    <cellStyle name="_인원계획표 _적격 _감관추진공사2000x2000_4-1.아스콘포장깨기(연암기준)_사토운반변경_단가산출서_단가산출서_대화1교" xfId="22485" xr:uid="{00000000-0005-0000-0000-000099390000}"/>
    <cellStyle name="_인원계획표 _적격 _감관추진공사2000x2000_4-1.아스콘포장깨기(연암기준)_사토운반변경_단가산출서_대화1교" xfId="22486" xr:uid="{00000000-0005-0000-0000-00009A390000}"/>
    <cellStyle name="_인원계획표 _적격 _감관추진공사2000x2000_4-1.아스콘포장깨기(연암기준)_사토운반변경_대화1교" xfId="22487" xr:uid="{00000000-0005-0000-0000-00009B390000}"/>
    <cellStyle name="_인원계획표 _적격 _감관추진공사2000x2000_단가산출서" xfId="22488" xr:uid="{00000000-0005-0000-0000-00009C390000}"/>
    <cellStyle name="_인원계획표 _적격 _감관추진공사2000x2000_단가산출서_단가산출서" xfId="22489" xr:uid="{00000000-0005-0000-0000-00009D390000}"/>
    <cellStyle name="_인원계획표 _적격 _감관추진공사2000x2000_단가산출서_단가산출서_대화1교" xfId="22490" xr:uid="{00000000-0005-0000-0000-00009E390000}"/>
    <cellStyle name="_인원계획표 _적격 _감관추진공사2000x2000_단가산출서_대화1교" xfId="22491" xr:uid="{00000000-0005-0000-0000-00009F390000}"/>
    <cellStyle name="_인원계획표 _적격 _감관추진공사2000x2000_대화1교" xfId="22492" xr:uid="{00000000-0005-0000-0000-0000A0390000}"/>
    <cellStyle name="_인원계획표 _적격 _감관추진공사2000x2000_사토운반변경" xfId="22493" xr:uid="{00000000-0005-0000-0000-0000A1390000}"/>
    <cellStyle name="_인원계획표 _적격 _감관추진공사2000x2000_사토운반변경_단가산출서" xfId="22494" xr:uid="{00000000-0005-0000-0000-0000A2390000}"/>
    <cellStyle name="_인원계획표 _적격 _감관추진공사2000x2000_사토운반변경_단가산출서_단가산출서" xfId="22495" xr:uid="{00000000-0005-0000-0000-0000A3390000}"/>
    <cellStyle name="_인원계획표 _적격 _감관추진공사2000x2000_사토운반변경_단가산출서_단가산출서_대화1교" xfId="22496" xr:uid="{00000000-0005-0000-0000-0000A4390000}"/>
    <cellStyle name="_인원계획표 _적격 _감관추진공사2000x2000_사토운반변경_단가산출서_대화1교" xfId="22497" xr:uid="{00000000-0005-0000-0000-0000A5390000}"/>
    <cellStyle name="_인원계획표 _적격 _감관추진공사2000x2000_사토운반변경_대화1교" xfId="22498" xr:uid="{00000000-0005-0000-0000-0000A6390000}"/>
    <cellStyle name="_인원계획표 _적격 _감사지적(고용보험료)" xfId="22499" xr:uid="{00000000-0005-0000-0000-0000A7390000}"/>
    <cellStyle name="_인원계획표 _적격 _감사지적(고용보험료)_단가산출서" xfId="22500" xr:uid="{00000000-0005-0000-0000-0000A8390000}"/>
    <cellStyle name="_인원계획표 _적격 _감사지적(고용보험료)_단가산출서_단가산출서" xfId="22501" xr:uid="{00000000-0005-0000-0000-0000A9390000}"/>
    <cellStyle name="_인원계획표 _적격 _감사지적(고용보험료)_단가산출서_단가산출서_대화1교" xfId="22502" xr:uid="{00000000-0005-0000-0000-0000AA390000}"/>
    <cellStyle name="_인원계획표 _적격 _감사지적(고용보험료)_단가산출서_대화1교" xfId="22503" xr:uid="{00000000-0005-0000-0000-0000AB390000}"/>
    <cellStyle name="_인원계획표 _적격 _감사지적(고용보험료)_대화1교" xfId="22504" xr:uid="{00000000-0005-0000-0000-0000AC390000}"/>
    <cellStyle name="_인원계획표 _적격 _감사지적(노반준비공)" xfId="22505" xr:uid="{00000000-0005-0000-0000-0000AD390000}"/>
    <cellStyle name="_인원계획표 _적격 _감사지적(노반준비공)_단가산출서" xfId="22506" xr:uid="{00000000-0005-0000-0000-0000AE390000}"/>
    <cellStyle name="_인원계획표 _적격 _감사지적(노반준비공)_단가산출서_단가산출서" xfId="22507" xr:uid="{00000000-0005-0000-0000-0000AF390000}"/>
    <cellStyle name="_인원계획표 _적격 _감사지적(노반준비공)_단가산출서_단가산출서_대화1교" xfId="22508" xr:uid="{00000000-0005-0000-0000-0000B0390000}"/>
    <cellStyle name="_인원계획표 _적격 _감사지적(노반준비공)_단가산출서_대화1교" xfId="22509" xr:uid="{00000000-0005-0000-0000-0000B1390000}"/>
    <cellStyle name="_인원계획표 _적격 _감사지적(노반준비공)_대화1교" xfId="22510" xr:uid="{00000000-0005-0000-0000-0000B2390000}"/>
    <cellStyle name="_인원계획표 _적격 _감사지적(암거 비계공)" xfId="22511" xr:uid="{00000000-0005-0000-0000-0000B3390000}"/>
    <cellStyle name="_인원계획표 _적격 _감사지적(암거 비계공)_단가산출서" xfId="22512" xr:uid="{00000000-0005-0000-0000-0000B4390000}"/>
    <cellStyle name="_인원계획표 _적격 _감사지적(암거 비계공)_단가산출서_단가산출서" xfId="22513" xr:uid="{00000000-0005-0000-0000-0000B5390000}"/>
    <cellStyle name="_인원계획표 _적격 _감사지적(암거 비계공)_단가산출서_단가산출서_대화1교" xfId="22514" xr:uid="{00000000-0005-0000-0000-0000B6390000}"/>
    <cellStyle name="_인원계획표 _적격 _감사지적(암거 비계공)_단가산출서_대화1교" xfId="22515" xr:uid="{00000000-0005-0000-0000-0000B7390000}"/>
    <cellStyle name="_인원계획표 _적격 _감사지적(암거 비계공)_대화1교" xfId="22516" xr:uid="{00000000-0005-0000-0000-0000B8390000}"/>
    <cellStyle name="_인원계획표 _적격 _기계실_벽체_산출근거" xfId="3681" xr:uid="{00000000-0005-0000-0000-0000B9390000}"/>
    <cellStyle name="_인원계획표 _적격 _꽌끄ㅃ설계변경갑지1" xfId="9734" xr:uid="{00000000-0005-0000-0000-0000BA390000}"/>
    <cellStyle name="_인원계획표 _적격 _내역서(발주청제출 2.16)" xfId="22517" xr:uid="{00000000-0005-0000-0000-0000BB390000}"/>
    <cellStyle name="_인원계획표 _적격 _내역서(발주청제출 2.16)_1" xfId="22518" xr:uid="{00000000-0005-0000-0000-0000BC390000}"/>
    <cellStyle name="_인원계획표 _적격 _내역서(발주청제출 2.16)_1_대화1교" xfId="22519" xr:uid="{00000000-0005-0000-0000-0000BD390000}"/>
    <cellStyle name="_인원계획표 _적격 _내역서(발주청제출 2.16)_2000x2000" xfId="22520" xr:uid="{00000000-0005-0000-0000-0000BE390000}"/>
    <cellStyle name="_인원계획표 _적격 _내역서(발주청제출 2.16)_2000x2000_4-1.아스콘포장깨기(연암기준)" xfId="22521" xr:uid="{00000000-0005-0000-0000-0000BF390000}"/>
    <cellStyle name="_인원계획표 _적격 _내역서(발주청제출 2.16)_2000x2000_4-1.아스콘포장깨기(연암기준)_단가산출서" xfId="22522" xr:uid="{00000000-0005-0000-0000-0000C0390000}"/>
    <cellStyle name="_인원계획표 _적격 _내역서(발주청제출 2.16)_2000x2000_4-1.아스콘포장깨기(연암기준)_단가산출서_단가산출서" xfId="22523" xr:uid="{00000000-0005-0000-0000-0000C1390000}"/>
    <cellStyle name="_인원계획표 _적격 _내역서(발주청제출 2.16)_2000x2000_4-1.아스콘포장깨기(연암기준)_단가산출서_단가산출서_대화1교" xfId="22524" xr:uid="{00000000-0005-0000-0000-0000C2390000}"/>
    <cellStyle name="_인원계획표 _적격 _내역서(발주청제출 2.16)_2000x2000_4-1.아스콘포장깨기(연암기준)_단가산출서_대화1교" xfId="22525" xr:uid="{00000000-0005-0000-0000-0000C3390000}"/>
    <cellStyle name="_인원계획표 _적격 _내역서(발주청제출 2.16)_2000x2000_4-1.아스콘포장깨기(연암기준)_대화1교" xfId="22526" xr:uid="{00000000-0005-0000-0000-0000C4390000}"/>
    <cellStyle name="_인원계획표 _적격 _내역서(발주청제출 2.16)_2000x2000_4-1.아스콘포장깨기(연암기준)_사토운반변경" xfId="22527" xr:uid="{00000000-0005-0000-0000-0000C5390000}"/>
    <cellStyle name="_인원계획표 _적격 _내역서(발주청제출 2.16)_2000x2000_4-1.아스콘포장깨기(연암기준)_사토운반변경_단가산출서" xfId="22528" xr:uid="{00000000-0005-0000-0000-0000C6390000}"/>
    <cellStyle name="_인원계획표 _적격 _내역서(발주청제출 2.16)_2000x2000_4-1.아스콘포장깨기(연암기준)_사토운반변경_단가산출서_단가산출서" xfId="22529" xr:uid="{00000000-0005-0000-0000-0000C7390000}"/>
    <cellStyle name="_인원계획표 _적격 _내역서(발주청제출 2.16)_2000x2000_4-1.아스콘포장깨기(연암기준)_사토운반변경_단가산출서_단가산출서_대화1교" xfId="22530" xr:uid="{00000000-0005-0000-0000-0000C8390000}"/>
    <cellStyle name="_인원계획표 _적격 _내역서(발주청제출 2.16)_2000x2000_4-1.아스콘포장깨기(연암기준)_사토운반변경_단가산출서_대화1교" xfId="22531" xr:uid="{00000000-0005-0000-0000-0000C9390000}"/>
    <cellStyle name="_인원계획표 _적격 _내역서(발주청제출 2.16)_2000x2000_4-1.아스콘포장깨기(연암기준)_사토운반변경_대화1교" xfId="22532" xr:uid="{00000000-0005-0000-0000-0000CA390000}"/>
    <cellStyle name="_인원계획표 _적격 _내역서(발주청제출 2.16)_2000x2000_단가산출서" xfId="22533" xr:uid="{00000000-0005-0000-0000-0000CB390000}"/>
    <cellStyle name="_인원계획표 _적격 _내역서(발주청제출 2.16)_2000x2000_단가산출서_단가산출서" xfId="22534" xr:uid="{00000000-0005-0000-0000-0000CC390000}"/>
    <cellStyle name="_인원계획표 _적격 _내역서(발주청제출 2.16)_2000x2000_단가산출서_단가산출서_대화1교" xfId="22535" xr:uid="{00000000-0005-0000-0000-0000CD390000}"/>
    <cellStyle name="_인원계획표 _적격 _내역서(발주청제출 2.16)_2000x2000_단가산출서_대화1교" xfId="22536" xr:uid="{00000000-0005-0000-0000-0000CE390000}"/>
    <cellStyle name="_인원계획표 _적격 _내역서(발주청제출 2.16)_2000x2000_대화1교" xfId="22537" xr:uid="{00000000-0005-0000-0000-0000CF390000}"/>
    <cellStyle name="_인원계획표 _적격 _내역서(발주청제출 2.16)_2000x2000_사토운반변경" xfId="22538" xr:uid="{00000000-0005-0000-0000-0000D0390000}"/>
    <cellStyle name="_인원계획표 _적격 _내역서(발주청제출 2.16)_2000x2000_사토운반변경_단가산출서" xfId="22539" xr:uid="{00000000-0005-0000-0000-0000D1390000}"/>
    <cellStyle name="_인원계획표 _적격 _내역서(발주청제출 2.16)_2000x2000_사토운반변경_단가산출서_단가산출서" xfId="22540" xr:uid="{00000000-0005-0000-0000-0000D2390000}"/>
    <cellStyle name="_인원계획표 _적격 _내역서(발주청제출 2.16)_2000x2000_사토운반변경_단가산출서_단가산출서_대화1교" xfId="22541" xr:uid="{00000000-0005-0000-0000-0000D3390000}"/>
    <cellStyle name="_인원계획표 _적격 _내역서(발주청제출 2.16)_2000x2000_사토운반변경_단가산출서_대화1교" xfId="22542" xr:uid="{00000000-0005-0000-0000-0000D4390000}"/>
    <cellStyle name="_인원계획표 _적격 _내역서(발주청제출 2.16)_2000x2000_사토운반변경_대화1교" xfId="22543" xr:uid="{00000000-0005-0000-0000-0000D5390000}"/>
    <cellStyle name="_인원계획표 _적격 _내역서(발주청제출 2.16)_4-1.아스콘포장깨기(연암기준)" xfId="22544" xr:uid="{00000000-0005-0000-0000-0000D6390000}"/>
    <cellStyle name="_인원계획표 _적격 _내역서(발주청제출 2.16)_4-1.아스콘포장깨기(연암기준)_단가산출서" xfId="22545" xr:uid="{00000000-0005-0000-0000-0000D7390000}"/>
    <cellStyle name="_인원계획표 _적격 _내역서(발주청제출 2.16)_4-1.아스콘포장깨기(연암기준)_단가산출서_단가산출서" xfId="22546" xr:uid="{00000000-0005-0000-0000-0000D8390000}"/>
    <cellStyle name="_인원계획표 _적격 _내역서(발주청제출 2.16)_4-1.아스콘포장깨기(연암기준)_단가산출서_단가산출서_대화1교" xfId="22547" xr:uid="{00000000-0005-0000-0000-0000D9390000}"/>
    <cellStyle name="_인원계획표 _적격 _내역서(발주청제출 2.16)_4-1.아스콘포장깨기(연암기준)_단가산출서_대화1교" xfId="22548" xr:uid="{00000000-0005-0000-0000-0000DA390000}"/>
    <cellStyle name="_인원계획표 _적격 _내역서(발주청제출 2.16)_4-1.아스콘포장깨기(연암기준)_대화1교" xfId="22549" xr:uid="{00000000-0005-0000-0000-0000DB390000}"/>
    <cellStyle name="_인원계획표 _적격 _내역서(발주청제출 2.16)_4-1.아스콘포장깨기(연암기준)_사토운반변경" xfId="22550" xr:uid="{00000000-0005-0000-0000-0000DC390000}"/>
    <cellStyle name="_인원계획표 _적격 _내역서(발주청제출 2.16)_4-1.아스콘포장깨기(연암기준)_사토운반변경_단가산출서" xfId="22551" xr:uid="{00000000-0005-0000-0000-0000DD390000}"/>
    <cellStyle name="_인원계획표 _적격 _내역서(발주청제출 2.16)_4-1.아스콘포장깨기(연암기준)_사토운반변경_단가산출서_단가산출서" xfId="22552" xr:uid="{00000000-0005-0000-0000-0000DE390000}"/>
    <cellStyle name="_인원계획표 _적격 _내역서(발주청제출 2.16)_4-1.아스콘포장깨기(연암기준)_사토운반변경_단가산출서_단가산출서_대화1교" xfId="22553" xr:uid="{00000000-0005-0000-0000-0000DF390000}"/>
    <cellStyle name="_인원계획표 _적격 _내역서(발주청제출 2.16)_4-1.아스콘포장깨기(연암기준)_사토운반변경_단가산출서_대화1교" xfId="22554" xr:uid="{00000000-0005-0000-0000-0000E0390000}"/>
    <cellStyle name="_인원계획표 _적격 _내역서(발주청제출 2.16)_4-1.아스콘포장깨기(연암기준)_사토운반변경_대화1교" xfId="22555" xr:uid="{00000000-0005-0000-0000-0000E1390000}"/>
    <cellStyle name="_인원계획표 _적격 _내역서(발주청제출 2.16)_PC암거(2000x2000)실정보고" xfId="22556" xr:uid="{00000000-0005-0000-0000-0000E2390000}"/>
    <cellStyle name="_인원계획표 _적격 _내역서(발주청제출 2.16)_PC암거(2000x2000)실정보고(일체형)" xfId="22557" xr:uid="{00000000-0005-0000-0000-0000E3390000}"/>
    <cellStyle name="_인원계획표 _적격 _내역서(발주청제출 2.16)_PC암거(2000x2000)실정보고(일체형)_대화1교" xfId="22558" xr:uid="{00000000-0005-0000-0000-0000E4390000}"/>
    <cellStyle name="_인원계획표 _적격 _내역서(발주청제출 2.16)_PC암거(2000x2000)실정보고_대화1교" xfId="22559" xr:uid="{00000000-0005-0000-0000-0000E5390000}"/>
    <cellStyle name="_인원계획표 _적격 _내역서(발주청제출 2.16)_감관추진공사2000x2000" xfId="22560" xr:uid="{00000000-0005-0000-0000-0000E6390000}"/>
    <cellStyle name="_인원계획표 _적격 _내역서(발주청제출 2.16)_감관추진공사2000x2000_4-1.아스콘포장깨기(연암기준)" xfId="22561" xr:uid="{00000000-0005-0000-0000-0000E7390000}"/>
    <cellStyle name="_인원계획표 _적격 _내역서(발주청제출 2.16)_감관추진공사2000x2000_4-1.아스콘포장깨기(연암기준)_단가산출서" xfId="22562" xr:uid="{00000000-0005-0000-0000-0000E8390000}"/>
    <cellStyle name="_인원계획표 _적격 _내역서(발주청제출 2.16)_감관추진공사2000x2000_4-1.아스콘포장깨기(연암기준)_단가산출서_단가산출서" xfId="22563" xr:uid="{00000000-0005-0000-0000-0000E9390000}"/>
    <cellStyle name="_인원계획표 _적격 _내역서(발주청제출 2.16)_감관추진공사2000x2000_4-1.아스콘포장깨기(연암기준)_단가산출서_단가산출서_대화1교" xfId="22564" xr:uid="{00000000-0005-0000-0000-0000EA390000}"/>
    <cellStyle name="_인원계획표 _적격 _내역서(발주청제출 2.16)_감관추진공사2000x2000_4-1.아스콘포장깨기(연암기준)_단가산출서_대화1교" xfId="22565" xr:uid="{00000000-0005-0000-0000-0000EB390000}"/>
    <cellStyle name="_인원계획표 _적격 _내역서(발주청제출 2.16)_감관추진공사2000x2000_4-1.아스콘포장깨기(연암기준)_대화1교" xfId="22566" xr:uid="{00000000-0005-0000-0000-0000EC390000}"/>
    <cellStyle name="_인원계획표 _적격 _내역서(발주청제출 2.16)_감관추진공사2000x2000_4-1.아스콘포장깨기(연암기준)_사토운반변경" xfId="22567" xr:uid="{00000000-0005-0000-0000-0000ED390000}"/>
    <cellStyle name="_인원계획표 _적격 _내역서(발주청제출 2.16)_감관추진공사2000x2000_4-1.아스콘포장깨기(연암기준)_사토운반변경_단가산출서" xfId="22568" xr:uid="{00000000-0005-0000-0000-0000EE390000}"/>
    <cellStyle name="_인원계획표 _적격 _내역서(발주청제출 2.16)_감관추진공사2000x2000_4-1.아스콘포장깨기(연암기준)_사토운반변경_단가산출서_단가산출서" xfId="22569" xr:uid="{00000000-0005-0000-0000-0000EF390000}"/>
    <cellStyle name="_인원계획표 _적격 _내역서(발주청제출 2.16)_감관추진공사2000x2000_4-1.아스콘포장깨기(연암기준)_사토운반변경_단가산출서_단가산출서_대화1교" xfId="22570" xr:uid="{00000000-0005-0000-0000-0000F0390000}"/>
    <cellStyle name="_인원계획표 _적격 _내역서(발주청제출 2.16)_감관추진공사2000x2000_4-1.아스콘포장깨기(연암기준)_사토운반변경_단가산출서_대화1교" xfId="22571" xr:uid="{00000000-0005-0000-0000-0000F1390000}"/>
    <cellStyle name="_인원계획표 _적격 _내역서(발주청제출 2.16)_감관추진공사2000x2000_4-1.아스콘포장깨기(연암기준)_사토운반변경_대화1교" xfId="22572" xr:uid="{00000000-0005-0000-0000-0000F2390000}"/>
    <cellStyle name="_인원계획표 _적격 _내역서(발주청제출 2.16)_감관추진공사2000x2000_단가산출서" xfId="22573" xr:uid="{00000000-0005-0000-0000-0000F3390000}"/>
    <cellStyle name="_인원계획표 _적격 _내역서(발주청제출 2.16)_감관추진공사2000x2000_단가산출서_단가산출서" xfId="22574" xr:uid="{00000000-0005-0000-0000-0000F4390000}"/>
    <cellStyle name="_인원계획표 _적격 _내역서(발주청제출 2.16)_감관추진공사2000x2000_단가산출서_단가산출서_대화1교" xfId="22575" xr:uid="{00000000-0005-0000-0000-0000F5390000}"/>
    <cellStyle name="_인원계획표 _적격 _내역서(발주청제출 2.16)_감관추진공사2000x2000_단가산출서_대화1교" xfId="22576" xr:uid="{00000000-0005-0000-0000-0000F6390000}"/>
    <cellStyle name="_인원계획표 _적격 _내역서(발주청제출 2.16)_감관추진공사2000x2000_대화1교" xfId="22577" xr:uid="{00000000-0005-0000-0000-0000F7390000}"/>
    <cellStyle name="_인원계획표 _적격 _내역서(발주청제출 2.16)_감관추진공사2000x2000_사토운반변경" xfId="22578" xr:uid="{00000000-0005-0000-0000-0000F8390000}"/>
    <cellStyle name="_인원계획표 _적격 _내역서(발주청제출 2.16)_감관추진공사2000x2000_사토운반변경_단가산출서" xfId="22579" xr:uid="{00000000-0005-0000-0000-0000F9390000}"/>
    <cellStyle name="_인원계획표 _적격 _내역서(발주청제출 2.16)_감관추진공사2000x2000_사토운반변경_단가산출서_단가산출서" xfId="22580" xr:uid="{00000000-0005-0000-0000-0000FA390000}"/>
    <cellStyle name="_인원계획표 _적격 _내역서(발주청제출 2.16)_감관추진공사2000x2000_사토운반변경_단가산출서_단가산출서_대화1교" xfId="22581" xr:uid="{00000000-0005-0000-0000-0000FB390000}"/>
    <cellStyle name="_인원계획표 _적격 _내역서(발주청제출 2.16)_감관추진공사2000x2000_사토운반변경_단가산출서_대화1교" xfId="22582" xr:uid="{00000000-0005-0000-0000-0000FC390000}"/>
    <cellStyle name="_인원계획표 _적격 _내역서(발주청제출 2.16)_감관추진공사2000x2000_사토운반변경_대화1교" xfId="22583" xr:uid="{00000000-0005-0000-0000-0000FD390000}"/>
    <cellStyle name="_인원계획표 _적격 _내역서(발주청제출 2.16)_단가산출서" xfId="22584" xr:uid="{00000000-0005-0000-0000-0000FE390000}"/>
    <cellStyle name="_인원계획표 _적격 _내역서(발주청제출 2.16)_단가산출서(비계파이프)" xfId="22585" xr:uid="{00000000-0005-0000-0000-0000FF390000}"/>
    <cellStyle name="_인원계획표 _적격 _내역서(발주청제출 2.16)_단가산출서(비계파이프)_대화1교" xfId="22586" xr:uid="{00000000-0005-0000-0000-0000003A0000}"/>
    <cellStyle name="_인원계획표 _적격 _내역서(발주청제출 2.16)_단가산출서_단가산출서" xfId="22587" xr:uid="{00000000-0005-0000-0000-0000013A0000}"/>
    <cellStyle name="_인원계획표 _적격 _내역서(발주청제출 2.16)_단가산출서_단가산출서_대화1교" xfId="22588" xr:uid="{00000000-0005-0000-0000-0000023A0000}"/>
    <cellStyle name="_인원계획표 _적격 _내역서(발주청제출 2.16)_단가산출서_대화1교" xfId="22589" xr:uid="{00000000-0005-0000-0000-0000033A0000}"/>
    <cellStyle name="_인원계획표 _적격 _내역서(발주청제출 2.16)_대화1교" xfId="22590" xr:uid="{00000000-0005-0000-0000-0000043A0000}"/>
    <cellStyle name="_인원계획표 _적격 _내역서(발주청제출 2.16)_사토운반변경" xfId="22591" xr:uid="{00000000-0005-0000-0000-0000053A0000}"/>
    <cellStyle name="_인원계획표 _적격 _내역서(발주청제출 2.16)_사토운반변경_단가산출서" xfId="22592" xr:uid="{00000000-0005-0000-0000-0000063A0000}"/>
    <cellStyle name="_인원계획표 _적격 _내역서(발주청제출 2.16)_사토운반변경_단가산출서_단가산출서" xfId="22593" xr:uid="{00000000-0005-0000-0000-0000073A0000}"/>
    <cellStyle name="_인원계획표 _적격 _내역서(발주청제출 2.16)_사토운반변경_단가산출서_단가산출서_대화1교" xfId="22594" xr:uid="{00000000-0005-0000-0000-0000083A0000}"/>
    <cellStyle name="_인원계획표 _적격 _내역서(발주청제출 2.16)_사토운반변경_단가산출서_대화1교" xfId="22595" xr:uid="{00000000-0005-0000-0000-0000093A0000}"/>
    <cellStyle name="_인원계획표 _적격 _내역서(발주청제출 2.16)_사토운반변경_대화1교" xfId="22596" xr:uid="{00000000-0005-0000-0000-00000A3A0000}"/>
    <cellStyle name="_인원계획표 _적격 _내역서(발주청제출 2.16)_소하천법면보강" xfId="22597" xr:uid="{00000000-0005-0000-0000-00000B3A0000}"/>
    <cellStyle name="_인원계획표 _적격 _내역서(발주청제출 2.16)_소하천법면보강_대화1교" xfId="22598" xr:uid="{00000000-0005-0000-0000-00000C3A0000}"/>
    <cellStyle name="_인원계획표 _적격 _내역서(발주청제출 2.16)_암거내역1" xfId="22599" xr:uid="{00000000-0005-0000-0000-00000D3A0000}"/>
    <cellStyle name="_인원계획표 _적격 _내역서(발주청제출 2.16)_암거내역1_4-1.아스콘포장깨기(연암기준)" xfId="22600" xr:uid="{00000000-0005-0000-0000-00000E3A0000}"/>
    <cellStyle name="_인원계획표 _적격 _내역서(발주청제출 2.16)_암거내역1_4-1.아스콘포장깨기(연암기준)_단가산출서" xfId="22601" xr:uid="{00000000-0005-0000-0000-00000F3A0000}"/>
    <cellStyle name="_인원계획표 _적격 _내역서(발주청제출 2.16)_암거내역1_4-1.아스콘포장깨기(연암기준)_단가산출서_단가산출서" xfId="22602" xr:uid="{00000000-0005-0000-0000-0000103A0000}"/>
    <cellStyle name="_인원계획표 _적격 _내역서(발주청제출 2.16)_암거내역1_4-1.아스콘포장깨기(연암기준)_단가산출서_단가산출서_대화1교" xfId="22603" xr:uid="{00000000-0005-0000-0000-0000113A0000}"/>
    <cellStyle name="_인원계획표 _적격 _내역서(발주청제출 2.16)_암거내역1_4-1.아스콘포장깨기(연암기준)_단가산출서_대화1교" xfId="22604" xr:uid="{00000000-0005-0000-0000-0000123A0000}"/>
    <cellStyle name="_인원계획표 _적격 _내역서(발주청제출 2.16)_암거내역1_4-1.아스콘포장깨기(연암기준)_대화1교" xfId="22605" xr:uid="{00000000-0005-0000-0000-0000133A0000}"/>
    <cellStyle name="_인원계획표 _적격 _내역서(발주청제출 2.16)_암거내역1_4-1.아스콘포장깨기(연암기준)_사토운반변경" xfId="22606" xr:uid="{00000000-0005-0000-0000-0000143A0000}"/>
    <cellStyle name="_인원계획표 _적격 _내역서(발주청제출 2.16)_암거내역1_4-1.아스콘포장깨기(연암기준)_사토운반변경_단가산출서" xfId="22607" xr:uid="{00000000-0005-0000-0000-0000153A0000}"/>
    <cellStyle name="_인원계획표 _적격 _내역서(발주청제출 2.16)_암거내역1_4-1.아스콘포장깨기(연암기준)_사토운반변경_단가산출서_단가산출서" xfId="22608" xr:uid="{00000000-0005-0000-0000-0000163A0000}"/>
    <cellStyle name="_인원계획표 _적격 _내역서(발주청제출 2.16)_암거내역1_4-1.아스콘포장깨기(연암기준)_사토운반변경_단가산출서_단가산출서_대화1교" xfId="22609" xr:uid="{00000000-0005-0000-0000-0000173A0000}"/>
    <cellStyle name="_인원계획표 _적격 _내역서(발주청제출 2.16)_암거내역1_4-1.아스콘포장깨기(연암기준)_사토운반변경_단가산출서_대화1교" xfId="22610" xr:uid="{00000000-0005-0000-0000-0000183A0000}"/>
    <cellStyle name="_인원계획표 _적격 _내역서(발주청제출 2.16)_암거내역1_4-1.아스콘포장깨기(연암기준)_사토운반변경_대화1교" xfId="22611" xr:uid="{00000000-0005-0000-0000-0000193A0000}"/>
    <cellStyle name="_인원계획표 _적격 _내역서(발주청제출 2.16)_암거내역1_단가산출서" xfId="22612" xr:uid="{00000000-0005-0000-0000-00001A3A0000}"/>
    <cellStyle name="_인원계획표 _적격 _내역서(발주청제출 2.16)_암거내역1_단가산출서_단가산출서" xfId="22613" xr:uid="{00000000-0005-0000-0000-00001B3A0000}"/>
    <cellStyle name="_인원계획표 _적격 _내역서(발주청제출 2.16)_암거내역1_단가산출서_단가산출서_대화1교" xfId="22614" xr:uid="{00000000-0005-0000-0000-00001C3A0000}"/>
    <cellStyle name="_인원계획표 _적격 _내역서(발주청제출 2.16)_암거내역1_단가산출서_대화1교" xfId="22615" xr:uid="{00000000-0005-0000-0000-00001D3A0000}"/>
    <cellStyle name="_인원계획표 _적격 _내역서(발주청제출 2.16)_암거내역1_대화1교" xfId="22616" xr:uid="{00000000-0005-0000-0000-00001E3A0000}"/>
    <cellStyle name="_인원계획표 _적격 _내역서(발주청제출 2.16)_암거내역1_사토운반변경" xfId="22617" xr:uid="{00000000-0005-0000-0000-00001F3A0000}"/>
    <cellStyle name="_인원계획표 _적격 _내역서(발주청제출 2.16)_암거내역1_사토운반변경_단가산출서" xfId="22618" xr:uid="{00000000-0005-0000-0000-0000203A0000}"/>
    <cellStyle name="_인원계획표 _적격 _내역서(발주청제출 2.16)_암거내역1_사토운반변경_단가산출서_단가산출서" xfId="22619" xr:uid="{00000000-0005-0000-0000-0000213A0000}"/>
    <cellStyle name="_인원계획표 _적격 _내역서(발주청제출 2.16)_암거내역1_사토운반변경_단가산출서_단가산출서_대화1교" xfId="22620" xr:uid="{00000000-0005-0000-0000-0000223A0000}"/>
    <cellStyle name="_인원계획표 _적격 _내역서(발주청제출 2.16)_암거내역1_사토운반변경_단가산출서_대화1교" xfId="22621" xr:uid="{00000000-0005-0000-0000-0000233A0000}"/>
    <cellStyle name="_인원계획표 _적격 _내역서(발주청제출 2.16)_암거내역1_사토운반변경_대화1교" xfId="22622" xr:uid="{00000000-0005-0000-0000-0000243A0000}"/>
    <cellStyle name="_인원계획표 _적격 _내역서(발주청제출 2.16)_토공사(8.20)" xfId="22623" xr:uid="{00000000-0005-0000-0000-0000253A0000}"/>
    <cellStyle name="_인원계획표 _적격 _내역서(발주청제출 2.16)_토공사(8.20)_대화1교" xfId="22624" xr:uid="{00000000-0005-0000-0000-0000263A0000}"/>
    <cellStyle name="_인원계획표 _적격 _단가산출서" xfId="22625" xr:uid="{00000000-0005-0000-0000-0000273A0000}"/>
    <cellStyle name="_인원계획표 _적격 _단가산출서(비계파이프)" xfId="22626" xr:uid="{00000000-0005-0000-0000-0000283A0000}"/>
    <cellStyle name="_인원계획표 _적격 _단가산출서(비계파이프)_대화1교" xfId="22627" xr:uid="{00000000-0005-0000-0000-0000293A0000}"/>
    <cellStyle name="_인원계획표 _적격 _단가산출서_단가산출서" xfId="22628" xr:uid="{00000000-0005-0000-0000-00002A3A0000}"/>
    <cellStyle name="_인원계획표 _적격 _단가산출서_단가산출서_대화1교" xfId="22629" xr:uid="{00000000-0005-0000-0000-00002B3A0000}"/>
    <cellStyle name="_인원계획표 _적격 _단가산출서_대화1교" xfId="22630" xr:uid="{00000000-0005-0000-0000-00002C3A0000}"/>
    <cellStyle name="_인원계획표 _적격 _대화1교" xfId="22631" xr:uid="{00000000-0005-0000-0000-00002D3A0000}"/>
    <cellStyle name="_인원계획표 _적격 _사토운반변경" xfId="22632" xr:uid="{00000000-0005-0000-0000-00002E3A0000}"/>
    <cellStyle name="_인원계획표 _적격 _사토운반변경_단가산출서" xfId="22633" xr:uid="{00000000-0005-0000-0000-00002F3A0000}"/>
    <cellStyle name="_인원계획표 _적격 _사토운반변경_단가산출서_단가산출서" xfId="22634" xr:uid="{00000000-0005-0000-0000-0000303A0000}"/>
    <cellStyle name="_인원계획표 _적격 _사토운반변경_단가산출서_단가산출서_대화1교" xfId="22635" xr:uid="{00000000-0005-0000-0000-0000313A0000}"/>
    <cellStyle name="_인원계획표 _적격 _사토운반변경_단가산출서_대화1교" xfId="22636" xr:uid="{00000000-0005-0000-0000-0000323A0000}"/>
    <cellStyle name="_인원계획표 _적격 _사토운반변경_대화1교" xfId="22637" xr:uid="{00000000-0005-0000-0000-0000333A0000}"/>
    <cellStyle name="_인원계획표 _적격 _소하천법면보강" xfId="22638" xr:uid="{00000000-0005-0000-0000-0000343A0000}"/>
    <cellStyle name="_인원계획표 _적격 _소하천법면보강_대화1교" xfId="22639" xr:uid="{00000000-0005-0000-0000-0000353A0000}"/>
    <cellStyle name="_인원계획표 _적격 _암거내역1" xfId="22640" xr:uid="{00000000-0005-0000-0000-0000363A0000}"/>
    <cellStyle name="_인원계획표 _적격 _암거내역1_4-1.아스콘포장깨기(연암기준)" xfId="22641" xr:uid="{00000000-0005-0000-0000-0000373A0000}"/>
    <cellStyle name="_인원계획표 _적격 _암거내역1_4-1.아스콘포장깨기(연암기준)_단가산출서" xfId="22642" xr:uid="{00000000-0005-0000-0000-0000383A0000}"/>
    <cellStyle name="_인원계획표 _적격 _암거내역1_4-1.아스콘포장깨기(연암기준)_단가산출서_단가산출서" xfId="22643" xr:uid="{00000000-0005-0000-0000-0000393A0000}"/>
    <cellStyle name="_인원계획표 _적격 _암거내역1_4-1.아스콘포장깨기(연암기준)_단가산출서_단가산출서_대화1교" xfId="22644" xr:uid="{00000000-0005-0000-0000-00003A3A0000}"/>
    <cellStyle name="_인원계획표 _적격 _암거내역1_4-1.아스콘포장깨기(연암기준)_단가산출서_대화1교" xfId="22645" xr:uid="{00000000-0005-0000-0000-00003B3A0000}"/>
    <cellStyle name="_인원계획표 _적격 _암거내역1_4-1.아스콘포장깨기(연암기준)_대화1교" xfId="22646" xr:uid="{00000000-0005-0000-0000-00003C3A0000}"/>
    <cellStyle name="_인원계획표 _적격 _암거내역1_4-1.아스콘포장깨기(연암기준)_사토운반변경" xfId="22647" xr:uid="{00000000-0005-0000-0000-00003D3A0000}"/>
    <cellStyle name="_인원계획표 _적격 _암거내역1_4-1.아스콘포장깨기(연암기준)_사토운반변경_단가산출서" xfId="22648" xr:uid="{00000000-0005-0000-0000-00003E3A0000}"/>
    <cellStyle name="_인원계획표 _적격 _암거내역1_4-1.아스콘포장깨기(연암기준)_사토운반변경_단가산출서_단가산출서" xfId="22649" xr:uid="{00000000-0005-0000-0000-00003F3A0000}"/>
    <cellStyle name="_인원계획표 _적격 _암거내역1_4-1.아스콘포장깨기(연암기준)_사토운반변경_단가산출서_단가산출서_대화1교" xfId="22650" xr:uid="{00000000-0005-0000-0000-0000403A0000}"/>
    <cellStyle name="_인원계획표 _적격 _암거내역1_4-1.아스콘포장깨기(연암기준)_사토운반변경_단가산출서_대화1교" xfId="22651" xr:uid="{00000000-0005-0000-0000-0000413A0000}"/>
    <cellStyle name="_인원계획표 _적격 _암거내역1_4-1.아스콘포장깨기(연암기준)_사토운반변경_대화1교" xfId="22652" xr:uid="{00000000-0005-0000-0000-0000423A0000}"/>
    <cellStyle name="_인원계획표 _적격 _암거내역1_단가산출서" xfId="22653" xr:uid="{00000000-0005-0000-0000-0000433A0000}"/>
    <cellStyle name="_인원계획표 _적격 _암거내역1_단가산출서_단가산출서" xfId="22654" xr:uid="{00000000-0005-0000-0000-0000443A0000}"/>
    <cellStyle name="_인원계획표 _적격 _암거내역1_단가산출서_단가산출서_대화1교" xfId="22655" xr:uid="{00000000-0005-0000-0000-0000453A0000}"/>
    <cellStyle name="_인원계획표 _적격 _암거내역1_단가산출서_대화1교" xfId="22656" xr:uid="{00000000-0005-0000-0000-0000463A0000}"/>
    <cellStyle name="_인원계획표 _적격 _암거내역1_대화1교" xfId="22657" xr:uid="{00000000-0005-0000-0000-0000473A0000}"/>
    <cellStyle name="_인원계획표 _적격 _암거내역1_사토운반변경" xfId="22658" xr:uid="{00000000-0005-0000-0000-0000483A0000}"/>
    <cellStyle name="_인원계획표 _적격 _암거내역1_사토운반변경_단가산출서" xfId="22659" xr:uid="{00000000-0005-0000-0000-0000493A0000}"/>
    <cellStyle name="_인원계획표 _적격 _암거내역1_사토운반변경_단가산출서_단가산출서" xfId="22660" xr:uid="{00000000-0005-0000-0000-00004A3A0000}"/>
    <cellStyle name="_인원계획표 _적격 _암거내역1_사토운반변경_단가산출서_단가산출서_대화1교" xfId="22661" xr:uid="{00000000-0005-0000-0000-00004B3A0000}"/>
    <cellStyle name="_인원계획표 _적격 _암거내역1_사토운반변경_단가산출서_대화1교" xfId="22662" xr:uid="{00000000-0005-0000-0000-00004C3A0000}"/>
    <cellStyle name="_인원계획표 _적격 _암거내역1_사토운반변경_대화1교" xfId="22663" xr:uid="{00000000-0005-0000-0000-00004D3A0000}"/>
    <cellStyle name="_인원계획표 _적격 _영산강" xfId="9735" xr:uid="{00000000-0005-0000-0000-00004E3A0000}"/>
    <cellStyle name="_인원계획표 _적격 _율북양수장" xfId="3682" xr:uid="{00000000-0005-0000-0000-00004F3A0000}"/>
    <cellStyle name="_인원계획표 _적격 _토공사(8.20)" xfId="22664" xr:uid="{00000000-0005-0000-0000-0000503A0000}"/>
    <cellStyle name="_인원계획표 _적격 _토공사(8.20)_대화1교" xfId="22665" xr:uid="{00000000-0005-0000-0000-0000513A0000}"/>
    <cellStyle name="_인원계획표 _적격 _홍보지구2004내역서" xfId="3683" xr:uid="{00000000-0005-0000-0000-0000523A0000}"/>
    <cellStyle name="_인원계획표 _적격 _홍보지구2004내역서 2" xfId="3684" xr:uid="{00000000-0005-0000-0000-0000533A0000}"/>
    <cellStyle name="_인원계획표 _적격 _홍보지구2004내역서(기성)" xfId="3685" xr:uid="{00000000-0005-0000-0000-0000543A0000}"/>
    <cellStyle name="_인원계획표 _적격 _홍보지구2004내역서(기성) 2" xfId="3686" xr:uid="{00000000-0005-0000-0000-0000553A0000}"/>
    <cellStyle name="_인원계획표 _적격 _홍보지구2004내역서(기성)_기계실_벽체_산출근거" xfId="3687" xr:uid="{00000000-0005-0000-0000-0000563A0000}"/>
    <cellStyle name="_인원계획표 _적격 _홍보지구2004내역서(기성)_율북양수장" xfId="3688" xr:uid="{00000000-0005-0000-0000-0000573A0000}"/>
    <cellStyle name="_인원계획표 _적격 _홍보지구2004내역서_기계실_벽체_산출근거" xfId="3689" xr:uid="{00000000-0005-0000-0000-0000583A0000}"/>
    <cellStyle name="_인원계획표 _적격 _홍보지구2004내역서_율북양수장" xfId="3690" xr:uid="{00000000-0005-0000-0000-0000593A0000}"/>
    <cellStyle name="_인원계획표 _적격 _홍보지구계약내역서(총괄)" xfId="3691" xr:uid="{00000000-0005-0000-0000-00005A3A0000}"/>
    <cellStyle name="_인원계획표 _적격 _홍보지구계약내역서(총괄) 2" xfId="3692" xr:uid="{00000000-0005-0000-0000-00005B3A0000}"/>
    <cellStyle name="_인원계획표 _적격 _홍보지구계약내역서(총괄)_기계실_벽체_산출근거" xfId="3693" xr:uid="{00000000-0005-0000-0000-00005C3A0000}"/>
    <cellStyle name="_인원계획표 _적격 _홍보지구계약내역서(총괄)_율북양수장" xfId="3694" xr:uid="{00000000-0005-0000-0000-00005D3A0000}"/>
    <cellStyle name="_인원계획표 _적격 _홍보지구오천공구하자공종분할내역" xfId="3695" xr:uid="{00000000-0005-0000-0000-00005E3A0000}"/>
    <cellStyle name="_인원계획표 _적격 _홍보지구오천공구하자공종분할내역 2" xfId="3696" xr:uid="{00000000-0005-0000-0000-00005F3A0000}"/>
    <cellStyle name="_인원계획표 _적격 _홍보지구오천공구하자공종분할내역_기계실_벽체_산출근거" xfId="3697" xr:uid="{00000000-0005-0000-0000-0000603A0000}"/>
    <cellStyle name="_인원계획표 _적격 _홍보지구오천공구하자공종분할내역_율북양수장" xfId="3698" xr:uid="{00000000-0005-0000-0000-0000613A0000}"/>
    <cellStyle name="_인원계획표 _토공사(8.20)" xfId="22666" xr:uid="{00000000-0005-0000-0000-0000623A0000}"/>
    <cellStyle name="_인원계획표 _토공사(8.20)_대화1교" xfId="22667" xr:uid="{00000000-0005-0000-0000-0000633A0000}"/>
    <cellStyle name="_인원계획표 _현산투찰-식x토목x" xfId="22668" xr:uid="{00000000-0005-0000-0000-0000643A0000}"/>
    <cellStyle name="_인원계획표 _홍보지구2004내역서" xfId="3699" xr:uid="{00000000-0005-0000-0000-0000653A0000}"/>
    <cellStyle name="_인원계획표 _홍보지구2004내역서 2" xfId="3700" xr:uid="{00000000-0005-0000-0000-0000663A0000}"/>
    <cellStyle name="_인원계획표 _홍보지구2004내역서(기성)" xfId="3701" xr:uid="{00000000-0005-0000-0000-0000673A0000}"/>
    <cellStyle name="_인원계획표 _홍보지구2004내역서(기성) 2" xfId="3702" xr:uid="{00000000-0005-0000-0000-0000683A0000}"/>
    <cellStyle name="_인원계획표 _홍보지구2004내역서(기성)_기계실_벽체_산출근거" xfId="3703" xr:uid="{00000000-0005-0000-0000-0000693A0000}"/>
    <cellStyle name="_인원계획표 _홍보지구2004내역서(기성)_율북양수장" xfId="3704" xr:uid="{00000000-0005-0000-0000-00006A3A0000}"/>
    <cellStyle name="_인원계획표 _홍보지구2004내역서_기계실_벽체_산출근거" xfId="3705" xr:uid="{00000000-0005-0000-0000-00006B3A0000}"/>
    <cellStyle name="_인원계획표 _홍보지구2004내역서_율북양수장" xfId="3706" xr:uid="{00000000-0005-0000-0000-00006C3A0000}"/>
    <cellStyle name="_인원계획표 _홍보지구계약내역서(총괄)" xfId="3707" xr:uid="{00000000-0005-0000-0000-00006D3A0000}"/>
    <cellStyle name="_인원계획표 _홍보지구계약내역서(총괄) 2" xfId="3708" xr:uid="{00000000-0005-0000-0000-00006E3A0000}"/>
    <cellStyle name="_인원계획표 _홍보지구계약내역서(총괄)_기계실_벽체_산출근거" xfId="3709" xr:uid="{00000000-0005-0000-0000-00006F3A0000}"/>
    <cellStyle name="_인원계획표 _홍보지구계약내역서(총괄)_율북양수장" xfId="3710" xr:uid="{00000000-0005-0000-0000-0000703A0000}"/>
    <cellStyle name="_인원계획표 _홍보지구오천공구하자공종분할내역" xfId="3711" xr:uid="{00000000-0005-0000-0000-0000713A0000}"/>
    <cellStyle name="_인원계획표 _홍보지구오천공구하자공종분할내역 2" xfId="3712" xr:uid="{00000000-0005-0000-0000-0000723A0000}"/>
    <cellStyle name="_인원계획표 _홍보지구오천공구하자공종분할내역_기계실_벽체_산출근거" xfId="3713" xr:uid="{00000000-0005-0000-0000-0000733A0000}"/>
    <cellStyle name="_인원계획표 _홍보지구오천공구하자공종분할내역_율북양수장" xfId="3714" xr:uid="{00000000-0005-0000-0000-0000743A0000}"/>
    <cellStyle name="_인천계양 까치마을 태화,한진아파트 공사내역서(제출용1)" xfId="22669" xr:uid="{00000000-0005-0000-0000-0000753A0000}"/>
    <cellStyle name="_인천계양 까치마을 태화,한진아파트 공사내역서(제출용1)_계양구 도두리마을 동남 아파트 하자보수공사비산출서(자오)" xfId="22670" xr:uid="{00000000-0005-0000-0000-0000763A0000}"/>
    <cellStyle name="_인천계양 까치마을 태화,한진아파트 공사내역서(제출용1)_계양구 도두리마을 동남 아파트 하자보수공사비산출서(자오)_수량산출서" xfId="22671" xr:uid="{00000000-0005-0000-0000-0000773A0000}"/>
    <cellStyle name="_인천계양 까치마을 태화,한진아파트 공사내역서(제출용1)_계양구 도두리마을 동남 아파트 하자보수공사비산출서(자오)_수량산출서(원동천교)" xfId="22672" xr:uid="{00000000-0005-0000-0000-0000783A0000}"/>
    <cellStyle name="_인천계양 까치마을 태화,한진아파트 공사내역서(제출용1)_계양구 도두리마을 동남 아파트 하자보수공사비산출서(자오)_원동천(상)우물통보수공사-1" xfId="22673" xr:uid="{00000000-0005-0000-0000-0000793A0000}"/>
    <cellStyle name="_인천계양 까치마을 태화,한진아파트 공사내역서(제출용1)_계양구 도두리마을 동남 아파트 하자보수공사비산출서(자오)_원동천교(상)외-수량수정" xfId="22674" xr:uid="{00000000-0005-0000-0000-00007A3A0000}"/>
    <cellStyle name="_인천계양 까치마을 태화,한진아파트 공사내역서(제출용1)_계양구 도두리마을 동남 아파트 하자보수공사비산출서(자오)_원동천교(상)외-수량수정_수량산출서" xfId="22675" xr:uid="{00000000-0005-0000-0000-00007B3A0000}"/>
    <cellStyle name="_인천계양 까치마을 태화,한진아파트 공사내역서(제출용1)_계양구 도두리마을 동남 아파트 하자보수공사비산출서(자오)_원동천교(상)외-수량수정_수량산출서(원동천교)" xfId="22676" xr:uid="{00000000-0005-0000-0000-00007C3A0000}"/>
    <cellStyle name="_인천계양 까치마을 태화,한진아파트 공사내역서(제출용1)_계양구 도두리마을 동남 아파트 하자보수공사비산출서(자오)_원동천교(상)외-수량수정_원동천(상)우물통보수공사-1" xfId="22677" xr:uid="{00000000-0005-0000-0000-00007D3A0000}"/>
    <cellStyle name="_인천계양 까치마을 태화,한진아파트 공사내역서(제출용1)_계양구 도두리마을 동남 아파트 하자보수공사비산출서(자오)_원동천교(상)외-수량수정_원동천내역산출(상하행)7기-4" xfId="22678" xr:uid="{00000000-0005-0000-0000-00007E3A0000}"/>
    <cellStyle name="_인천계양 까치마을 태화,한진아파트 공사내역서(제출용1)_계양구 도두리마을 동남 아파트 하자보수공사비산출서(자오)_원동천교(상)외-수량수정_진단건설(수정본-건식공법)" xfId="22679" xr:uid="{00000000-0005-0000-0000-00007F3A0000}"/>
    <cellStyle name="_인천계양 까치마을 태화,한진아파트 공사내역서(제출용1)_계양구 도두리마을 동남 아파트 하자보수공사비산출서(자오)_원동천교(상)외-수량수정_최종수정분_하천대교보수보강공사" xfId="22680" xr:uid="{00000000-0005-0000-0000-0000803A0000}"/>
    <cellStyle name="_인천계양 까치마을 태화,한진아파트 공사내역서(제출용1)_계양구 도두리마을 동남 아파트 하자보수공사비산출서(자오)_원동천교(상)외-수량수정_하천대교계약내역서" xfId="22681" xr:uid="{00000000-0005-0000-0000-0000813A0000}"/>
    <cellStyle name="_인천계양 까치마을 태화,한진아파트 공사내역서(제출용1)_계양구 도두리마을 동남 아파트 하자보수공사비산출서(자오)_원동천교(상)외-수량수정_하천대교보수보강공사(단가수정070407)" xfId="22682" xr:uid="{00000000-0005-0000-0000-0000823A0000}"/>
    <cellStyle name="_인천계양 까치마을 태화,한진아파트 공사내역서(제출용1)_계양구 도두리마을 동남 아파트 하자보수공사비산출서(자오)_원동천교(상)외-수량수정_하천대교보수보강공사(수정)-1" xfId="22683" xr:uid="{00000000-0005-0000-0000-0000833A0000}"/>
    <cellStyle name="_인천계양 까치마을 태화,한진아파트 공사내역서(제출용1)_계양구 도두리마을 동남 아파트 하자보수공사비산출서(자오)_원동천교(상)외-수량수정_하천대교보수보강공사(최종수량수정)" xfId="22684" xr:uid="{00000000-0005-0000-0000-0000843A0000}"/>
    <cellStyle name="_인천계양 까치마을 태화,한진아파트 공사내역서(제출용1)_계양구 도두리마을 동남 아파트 하자보수공사비산출서(자오)_원동천교(상)외-수량수정_회야강요-수량산출서(수정본-선구)" xfId="22685" xr:uid="{00000000-0005-0000-0000-0000853A0000}"/>
    <cellStyle name="_인천계양 까치마을 태화,한진아파트 공사내역서(제출용1)_계양구 도두리마을 동남 아파트 하자보수공사비산출서(자오)_원동천내역산출(상하행)7기-4" xfId="22686" xr:uid="{00000000-0005-0000-0000-0000863A0000}"/>
    <cellStyle name="_인천계양 까치마을 태화,한진아파트 공사내역서(제출용1)_계양구 도두리마을 동남 아파트 하자보수공사비산출서(자오)_진단건설(수정본-건식공법)" xfId="22687" xr:uid="{00000000-0005-0000-0000-0000873A0000}"/>
    <cellStyle name="_인천계양 까치마을 태화,한진아파트 공사내역서(제출용1)_계양구 도두리마을 동남 아파트 하자보수공사비산출서(자오)_최종수정분_하천대교보수보강공사" xfId="22688" xr:uid="{00000000-0005-0000-0000-0000883A0000}"/>
    <cellStyle name="_인천계양 까치마을 태화,한진아파트 공사내역서(제출용1)_계양구 도두리마을 동남 아파트 하자보수공사비산출서(자오)_하천대교계약내역서" xfId="22689" xr:uid="{00000000-0005-0000-0000-0000893A0000}"/>
    <cellStyle name="_인천계양 까치마을 태화,한진아파트 공사내역서(제출용1)_계양구 도두리마을 동남 아파트 하자보수공사비산출서(자오)_하천대교보수보강공사(단가수정070407)" xfId="22690" xr:uid="{00000000-0005-0000-0000-00008A3A0000}"/>
    <cellStyle name="_인천계양 까치마을 태화,한진아파트 공사내역서(제출용1)_계양구 도두리마을 동남 아파트 하자보수공사비산출서(자오)_하천대교보수보강공사(수정)-1" xfId="22691" xr:uid="{00000000-0005-0000-0000-00008B3A0000}"/>
    <cellStyle name="_인천계양 까치마을 태화,한진아파트 공사내역서(제출용1)_계양구 도두리마을 동남 아파트 하자보수공사비산출서(자오)_하천대교보수보강공사(최종수량수정)" xfId="22692" xr:uid="{00000000-0005-0000-0000-00008C3A0000}"/>
    <cellStyle name="_인천계양 까치마을 태화,한진아파트 공사내역서(제출용1)_계양구 도두리마을 동남 아파트 하자보수공사비산출서(자오)_회야강요-수량산출서(수정본-선구)" xfId="22693" xr:uid="{00000000-0005-0000-0000-00008D3A0000}"/>
    <cellStyle name="_인천계양 까치마을 태화,한진아파트 공사내역서(제출용1)_구로동구일우성아파트 하자보수공사비산출서(1)" xfId="22694" xr:uid="{00000000-0005-0000-0000-00008E3A0000}"/>
    <cellStyle name="_인천계양 까치마을 태화,한진아파트 공사내역서(제출용1)_구로동구일우성아파트 하자보수공사비산출서(1)_수량산출서" xfId="22695" xr:uid="{00000000-0005-0000-0000-00008F3A0000}"/>
    <cellStyle name="_인천계양 까치마을 태화,한진아파트 공사내역서(제출용1)_구로동구일우성아파트 하자보수공사비산출서(1)_수량산출서(원동천교)" xfId="22696" xr:uid="{00000000-0005-0000-0000-0000903A0000}"/>
    <cellStyle name="_인천계양 까치마을 태화,한진아파트 공사내역서(제출용1)_구로동구일우성아파트 하자보수공사비산출서(1)_원동천(상)우물통보수공사-1" xfId="22697" xr:uid="{00000000-0005-0000-0000-0000913A0000}"/>
    <cellStyle name="_인천계양 까치마을 태화,한진아파트 공사내역서(제출용1)_구로동구일우성아파트 하자보수공사비산출서(1)_원동천교(상)외-수량수정" xfId="22698" xr:uid="{00000000-0005-0000-0000-0000923A0000}"/>
    <cellStyle name="_인천계양 까치마을 태화,한진아파트 공사내역서(제출용1)_구로동구일우성아파트 하자보수공사비산출서(1)_원동천교(상)외-수량수정_수량산출서" xfId="22699" xr:uid="{00000000-0005-0000-0000-0000933A0000}"/>
    <cellStyle name="_인천계양 까치마을 태화,한진아파트 공사내역서(제출용1)_구로동구일우성아파트 하자보수공사비산출서(1)_원동천교(상)외-수량수정_수량산출서(원동천교)" xfId="22700" xr:uid="{00000000-0005-0000-0000-0000943A0000}"/>
    <cellStyle name="_인천계양 까치마을 태화,한진아파트 공사내역서(제출용1)_구로동구일우성아파트 하자보수공사비산출서(1)_원동천교(상)외-수량수정_원동천(상)우물통보수공사-1" xfId="22701" xr:uid="{00000000-0005-0000-0000-0000953A0000}"/>
    <cellStyle name="_인천계양 까치마을 태화,한진아파트 공사내역서(제출용1)_구로동구일우성아파트 하자보수공사비산출서(1)_원동천교(상)외-수량수정_원동천내역산출(상하행)7기-4" xfId="22702" xr:uid="{00000000-0005-0000-0000-0000963A0000}"/>
    <cellStyle name="_인천계양 까치마을 태화,한진아파트 공사내역서(제출용1)_구로동구일우성아파트 하자보수공사비산출서(1)_원동천교(상)외-수량수정_진단건설(수정본-건식공법)" xfId="22703" xr:uid="{00000000-0005-0000-0000-0000973A0000}"/>
    <cellStyle name="_인천계양 까치마을 태화,한진아파트 공사내역서(제출용1)_구로동구일우성아파트 하자보수공사비산출서(1)_원동천교(상)외-수량수정_최종수정분_하천대교보수보강공사" xfId="22704" xr:uid="{00000000-0005-0000-0000-0000983A0000}"/>
    <cellStyle name="_인천계양 까치마을 태화,한진아파트 공사내역서(제출용1)_구로동구일우성아파트 하자보수공사비산출서(1)_원동천교(상)외-수량수정_하천대교계약내역서" xfId="22705" xr:uid="{00000000-0005-0000-0000-0000993A0000}"/>
    <cellStyle name="_인천계양 까치마을 태화,한진아파트 공사내역서(제출용1)_구로동구일우성아파트 하자보수공사비산출서(1)_원동천교(상)외-수량수정_하천대교보수보강공사(단가수정070407)" xfId="22706" xr:uid="{00000000-0005-0000-0000-00009A3A0000}"/>
    <cellStyle name="_인천계양 까치마을 태화,한진아파트 공사내역서(제출용1)_구로동구일우성아파트 하자보수공사비산출서(1)_원동천교(상)외-수량수정_하천대교보수보강공사(수정)-1" xfId="22707" xr:uid="{00000000-0005-0000-0000-00009B3A0000}"/>
    <cellStyle name="_인천계양 까치마을 태화,한진아파트 공사내역서(제출용1)_구로동구일우성아파트 하자보수공사비산출서(1)_원동천교(상)외-수량수정_하천대교보수보강공사(최종수량수정)" xfId="22708" xr:uid="{00000000-0005-0000-0000-00009C3A0000}"/>
    <cellStyle name="_인천계양 까치마을 태화,한진아파트 공사내역서(제출용1)_구로동구일우성아파트 하자보수공사비산출서(1)_원동천교(상)외-수량수정_회야강요-수량산출서(수정본-선구)" xfId="22709" xr:uid="{00000000-0005-0000-0000-00009D3A0000}"/>
    <cellStyle name="_인천계양 까치마을 태화,한진아파트 공사내역서(제출용1)_구로동구일우성아파트 하자보수공사비산출서(1)_원동천내역산출(상하행)7기-4" xfId="22710" xr:uid="{00000000-0005-0000-0000-00009E3A0000}"/>
    <cellStyle name="_인천계양 까치마을 태화,한진아파트 공사내역서(제출용1)_구로동구일우성아파트 하자보수공사비산출서(1)_진단건설(수정본-건식공법)" xfId="22711" xr:uid="{00000000-0005-0000-0000-00009F3A0000}"/>
    <cellStyle name="_인천계양 까치마을 태화,한진아파트 공사내역서(제출용1)_구로동구일우성아파트 하자보수공사비산출서(1)_최종수정분_하천대교보수보강공사" xfId="22712" xr:uid="{00000000-0005-0000-0000-0000A03A0000}"/>
    <cellStyle name="_인천계양 까치마을 태화,한진아파트 공사내역서(제출용1)_구로동구일우성아파트 하자보수공사비산출서(1)_하천대교계약내역서" xfId="22713" xr:uid="{00000000-0005-0000-0000-0000A13A0000}"/>
    <cellStyle name="_인천계양 까치마을 태화,한진아파트 공사내역서(제출용1)_구로동구일우성아파트 하자보수공사비산출서(1)_하천대교보수보강공사(단가수정070407)" xfId="22714" xr:uid="{00000000-0005-0000-0000-0000A23A0000}"/>
    <cellStyle name="_인천계양 까치마을 태화,한진아파트 공사내역서(제출용1)_구로동구일우성아파트 하자보수공사비산출서(1)_하천대교보수보강공사(수정)-1" xfId="22715" xr:uid="{00000000-0005-0000-0000-0000A33A0000}"/>
    <cellStyle name="_인천계양 까치마을 태화,한진아파트 공사내역서(제출용1)_구로동구일우성아파트 하자보수공사비산출서(1)_하천대교보수보강공사(최종수량수정)" xfId="22716" xr:uid="{00000000-0005-0000-0000-0000A43A0000}"/>
    <cellStyle name="_인천계양 까치마을 태화,한진아파트 공사내역서(제출용1)_구로동구일우성아파트 하자보수공사비산출서(1)_회야강요-수량산출서(수정본-선구)" xfId="22717" xr:uid="{00000000-0005-0000-0000-0000A53A0000}"/>
    <cellStyle name="_인천계양 까치마을 태화,한진아파트 공사내역서(제출용1)_동남 아파트" xfId="22718" xr:uid="{00000000-0005-0000-0000-0000A63A0000}"/>
    <cellStyle name="_인천계양 까치마을 태화,한진아파트 공사내역서(제출용1)_동남 아파트_수량산출서" xfId="22719" xr:uid="{00000000-0005-0000-0000-0000A73A0000}"/>
    <cellStyle name="_인천계양 까치마을 태화,한진아파트 공사내역서(제출용1)_동남 아파트_수량산출서(원동천교)" xfId="22720" xr:uid="{00000000-0005-0000-0000-0000A83A0000}"/>
    <cellStyle name="_인천계양 까치마을 태화,한진아파트 공사내역서(제출용1)_동남 아파트_원동천(상)우물통보수공사-1" xfId="22721" xr:uid="{00000000-0005-0000-0000-0000A93A0000}"/>
    <cellStyle name="_인천계양 까치마을 태화,한진아파트 공사내역서(제출용1)_동남 아파트_원동천교(상)외-수량수정" xfId="22722" xr:uid="{00000000-0005-0000-0000-0000AA3A0000}"/>
    <cellStyle name="_인천계양 까치마을 태화,한진아파트 공사내역서(제출용1)_동남 아파트_원동천교(상)외-수량수정_수량산출서" xfId="22723" xr:uid="{00000000-0005-0000-0000-0000AB3A0000}"/>
    <cellStyle name="_인천계양 까치마을 태화,한진아파트 공사내역서(제출용1)_동남 아파트_원동천교(상)외-수량수정_수량산출서(원동천교)" xfId="22724" xr:uid="{00000000-0005-0000-0000-0000AC3A0000}"/>
    <cellStyle name="_인천계양 까치마을 태화,한진아파트 공사내역서(제출용1)_동남 아파트_원동천교(상)외-수량수정_원동천(상)우물통보수공사-1" xfId="22725" xr:uid="{00000000-0005-0000-0000-0000AD3A0000}"/>
    <cellStyle name="_인천계양 까치마을 태화,한진아파트 공사내역서(제출용1)_동남 아파트_원동천교(상)외-수량수정_원동천내역산출(상하행)7기-4" xfId="22726" xr:uid="{00000000-0005-0000-0000-0000AE3A0000}"/>
    <cellStyle name="_인천계양 까치마을 태화,한진아파트 공사내역서(제출용1)_동남 아파트_원동천교(상)외-수량수정_진단건설(수정본-건식공법)" xfId="22727" xr:uid="{00000000-0005-0000-0000-0000AF3A0000}"/>
    <cellStyle name="_인천계양 까치마을 태화,한진아파트 공사내역서(제출용1)_동남 아파트_원동천교(상)외-수량수정_최종수정분_하천대교보수보강공사" xfId="22728" xr:uid="{00000000-0005-0000-0000-0000B03A0000}"/>
    <cellStyle name="_인천계양 까치마을 태화,한진아파트 공사내역서(제출용1)_동남 아파트_원동천교(상)외-수량수정_하천대교계약내역서" xfId="22729" xr:uid="{00000000-0005-0000-0000-0000B13A0000}"/>
    <cellStyle name="_인천계양 까치마을 태화,한진아파트 공사내역서(제출용1)_동남 아파트_원동천교(상)외-수량수정_하천대교보수보강공사(단가수정070407)" xfId="22730" xr:uid="{00000000-0005-0000-0000-0000B23A0000}"/>
    <cellStyle name="_인천계양 까치마을 태화,한진아파트 공사내역서(제출용1)_동남 아파트_원동천교(상)외-수량수정_하천대교보수보강공사(수정)-1" xfId="22731" xr:uid="{00000000-0005-0000-0000-0000B33A0000}"/>
    <cellStyle name="_인천계양 까치마을 태화,한진아파트 공사내역서(제출용1)_동남 아파트_원동천교(상)외-수량수정_하천대교보수보강공사(최종수량수정)" xfId="22732" xr:uid="{00000000-0005-0000-0000-0000B43A0000}"/>
    <cellStyle name="_인천계양 까치마을 태화,한진아파트 공사내역서(제출용1)_동남 아파트_원동천교(상)외-수량수정_회야강요-수량산출서(수정본-선구)" xfId="22733" xr:uid="{00000000-0005-0000-0000-0000B53A0000}"/>
    <cellStyle name="_인천계양 까치마을 태화,한진아파트 공사내역서(제출용1)_동남 아파트_원동천내역산출(상하행)7기-4" xfId="22734" xr:uid="{00000000-0005-0000-0000-0000B63A0000}"/>
    <cellStyle name="_인천계양 까치마을 태화,한진아파트 공사내역서(제출용1)_동남 아파트_진단건설(수정본-건식공법)" xfId="22735" xr:uid="{00000000-0005-0000-0000-0000B73A0000}"/>
    <cellStyle name="_인천계양 까치마을 태화,한진아파트 공사내역서(제출용1)_동남 아파트_최종수정분_하천대교보수보강공사" xfId="22736" xr:uid="{00000000-0005-0000-0000-0000B83A0000}"/>
    <cellStyle name="_인천계양 까치마을 태화,한진아파트 공사내역서(제출용1)_동남 아파트_하천대교계약내역서" xfId="22737" xr:uid="{00000000-0005-0000-0000-0000B93A0000}"/>
    <cellStyle name="_인천계양 까치마을 태화,한진아파트 공사내역서(제출용1)_동남 아파트_하천대교보수보강공사(단가수정070407)" xfId="22738" xr:uid="{00000000-0005-0000-0000-0000BA3A0000}"/>
    <cellStyle name="_인천계양 까치마을 태화,한진아파트 공사내역서(제출용1)_동남 아파트_하천대교보수보강공사(수정)-1" xfId="22739" xr:uid="{00000000-0005-0000-0000-0000BB3A0000}"/>
    <cellStyle name="_인천계양 까치마을 태화,한진아파트 공사내역서(제출용1)_동남 아파트_하천대교보수보강공사(최종수량수정)" xfId="22740" xr:uid="{00000000-0005-0000-0000-0000BC3A0000}"/>
    <cellStyle name="_인천계양 까치마을 태화,한진아파트 공사내역서(제출용1)_동남 아파트_회야강요-수량산출서(수정본-선구)" xfId="22741" xr:uid="{00000000-0005-0000-0000-0000BD3A0000}"/>
    <cellStyle name="_인천계양 까치마을 태화,한진아파트 공사내역서(제출용1)_수량산출서" xfId="22742" xr:uid="{00000000-0005-0000-0000-0000BE3A0000}"/>
    <cellStyle name="_인천계양 까치마을 태화,한진아파트 공사내역서(제출용1)_수량산출서(원동천교)" xfId="22743" xr:uid="{00000000-0005-0000-0000-0000BF3A0000}"/>
    <cellStyle name="_인천계양 까치마을 태화,한진아파트 공사내역서(제출용1)_원동천(상)우물통보수공사-1" xfId="22744" xr:uid="{00000000-0005-0000-0000-0000C03A0000}"/>
    <cellStyle name="_인천계양 까치마을 태화,한진아파트 공사내역서(제출용1)_원동천교(상)외-수량수정" xfId="22745" xr:uid="{00000000-0005-0000-0000-0000C13A0000}"/>
    <cellStyle name="_인천계양 까치마을 태화,한진아파트 공사내역서(제출용1)_원동천교(상)외-수량수정_수량산출서" xfId="22746" xr:uid="{00000000-0005-0000-0000-0000C23A0000}"/>
    <cellStyle name="_인천계양 까치마을 태화,한진아파트 공사내역서(제출용1)_원동천교(상)외-수량수정_수량산출서(원동천교)" xfId="22747" xr:uid="{00000000-0005-0000-0000-0000C33A0000}"/>
    <cellStyle name="_인천계양 까치마을 태화,한진아파트 공사내역서(제출용1)_원동천교(상)외-수량수정_원동천(상)우물통보수공사-1" xfId="22748" xr:uid="{00000000-0005-0000-0000-0000C43A0000}"/>
    <cellStyle name="_인천계양 까치마을 태화,한진아파트 공사내역서(제출용1)_원동천교(상)외-수량수정_원동천내역산출(상하행)7기-4" xfId="22749" xr:uid="{00000000-0005-0000-0000-0000C53A0000}"/>
    <cellStyle name="_인천계양 까치마을 태화,한진아파트 공사내역서(제출용1)_원동천교(상)외-수량수정_진단건설(수정본-건식공법)" xfId="22750" xr:uid="{00000000-0005-0000-0000-0000C63A0000}"/>
    <cellStyle name="_인천계양 까치마을 태화,한진아파트 공사내역서(제출용1)_원동천교(상)외-수량수정_최종수정분_하천대교보수보강공사" xfId="22751" xr:uid="{00000000-0005-0000-0000-0000C73A0000}"/>
    <cellStyle name="_인천계양 까치마을 태화,한진아파트 공사내역서(제출용1)_원동천교(상)외-수량수정_하천대교계약내역서" xfId="22752" xr:uid="{00000000-0005-0000-0000-0000C83A0000}"/>
    <cellStyle name="_인천계양 까치마을 태화,한진아파트 공사내역서(제출용1)_원동천교(상)외-수량수정_하천대교보수보강공사(단가수정070407)" xfId="22753" xr:uid="{00000000-0005-0000-0000-0000C93A0000}"/>
    <cellStyle name="_인천계양 까치마을 태화,한진아파트 공사내역서(제출용1)_원동천교(상)외-수량수정_하천대교보수보강공사(수정)-1" xfId="22754" xr:uid="{00000000-0005-0000-0000-0000CA3A0000}"/>
    <cellStyle name="_인천계양 까치마을 태화,한진아파트 공사내역서(제출용1)_원동천교(상)외-수량수정_하천대교보수보강공사(최종수량수정)" xfId="22755" xr:uid="{00000000-0005-0000-0000-0000CB3A0000}"/>
    <cellStyle name="_인천계양 까치마을 태화,한진아파트 공사내역서(제출용1)_원동천교(상)외-수량수정_회야강요-수량산출서(수정본-선구)" xfId="22756" xr:uid="{00000000-0005-0000-0000-0000CC3A0000}"/>
    <cellStyle name="_인천계양 까치마을 태화,한진아파트 공사내역서(제출용1)_원동천내역산출(상하행)7기-4" xfId="22757" xr:uid="{00000000-0005-0000-0000-0000CD3A0000}"/>
    <cellStyle name="_인천계양 까치마을 태화,한진아파트 공사내역서(제출용1)_인천계양 까치마을 태화,한진아파트 공사내역서9.12(제출용)" xfId="22758" xr:uid="{00000000-0005-0000-0000-0000CE3A0000}"/>
    <cellStyle name="_인천계양 까치마을 태화,한진아파트 공사내역서(제출용1)_인천계양 까치마을 태화,한진아파트 공사내역서9.12(제출용)_수량산출서" xfId="22759" xr:uid="{00000000-0005-0000-0000-0000CF3A0000}"/>
    <cellStyle name="_인천계양 까치마을 태화,한진아파트 공사내역서(제출용1)_인천계양 까치마을 태화,한진아파트 공사내역서9.12(제출용)_수량산출서(원동천교)" xfId="22760" xr:uid="{00000000-0005-0000-0000-0000D03A0000}"/>
    <cellStyle name="_인천계양 까치마을 태화,한진아파트 공사내역서(제출용1)_인천계양 까치마을 태화,한진아파트 공사내역서9.12(제출용)_원동천(상)우물통보수공사-1" xfId="22761" xr:uid="{00000000-0005-0000-0000-0000D13A0000}"/>
    <cellStyle name="_인천계양 까치마을 태화,한진아파트 공사내역서(제출용1)_인천계양 까치마을 태화,한진아파트 공사내역서9.12(제출용)_원동천교(상)외-수량수정" xfId="22762" xr:uid="{00000000-0005-0000-0000-0000D23A0000}"/>
    <cellStyle name="_인천계양 까치마을 태화,한진아파트 공사내역서(제출용1)_인천계양 까치마을 태화,한진아파트 공사내역서9.12(제출용)_원동천교(상)외-수량수정_수량산출서" xfId="22763" xr:uid="{00000000-0005-0000-0000-0000D33A0000}"/>
    <cellStyle name="_인천계양 까치마을 태화,한진아파트 공사내역서(제출용1)_인천계양 까치마을 태화,한진아파트 공사내역서9.12(제출용)_원동천교(상)외-수량수정_수량산출서(원동천교)" xfId="22764" xr:uid="{00000000-0005-0000-0000-0000D43A0000}"/>
    <cellStyle name="_인천계양 까치마을 태화,한진아파트 공사내역서(제출용1)_인천계양 까치마을 태화,한진아파트 공사내역서9.12(제출용)_원동천교(상)외-수량수정_원동천(상)우물통보수공사-1" xfId="22765" xr:uid="{00000000-0005-0000-0000-0000D53A0000}"/>
    <cellStyle name="_인천계양 까치마을 태화,한진아파트 공사내역서(제출용1)_인천계양 까치마을 태화,한진아파트 공사내역서9.12(제출용)_원동천교(상)외-수량수정_원동천내역산출(상하행)7기-4" xfId="22766" xr:uid="{00000000-0005-0000-0000-0000D63A0000}"/>
    <cellStyle name="_인천계양 까치마을 태화,한진아파트 공사내역서(제출용1)_인천계양 까치마을 태화,한진아파트 공사내역서9.12(제출용)_원동천교(상)외-수량수정_진단건설(수정본-건식공법)" xfId="22767" xr:uid="{00000000-0005-0000-0000-0000D73A0000}"/>
    <cellStyle name="_인천계양 까치마을 태화,한진아파트 공사내역서(제출용1)_인천계양 까치마을 태화,한진아파트 공사내역서9.12(제출용)_원동천교(상)외-수량수정_최종수정분_하천대교보수보강공사" xfId="22768" xr:uid="{00000000-0005-0000-0000-0000D83A0000}"/>
    <cellStyle name="_인천계양 까치마을 태화,한진아파트 공사내역서(제출용1)_인천계양 까치마을 태화,한진아파트 공사내역서9.12(제출용)_원동천교(상)외-수량수정_하천대교계약내역서" xfId="22769" xr:uid="{00000000-0005-0000-0000-0000D93A0000}"/>
    <cellStyle name="_인천계양 까치마을 태화,한진아파트 공사내역서(제출용1)_인천계양 까치마을 태화,한진아파트 공사내역서9.12(제출용)_원동천교(상)외-수량수정_하천대교보수보강공사(단가수정070407)" xfId="22770" xr:uid="{00000000-0005-0000-0000-0000DA3A0000}"/>
    <cellStyle name="_인천계양 까치마을 태화,한진아파트 공사내역서(제출용1)_인천계양 까치마을 태화,한진아파트 공사내역서9.12(제출용)_원동천교(상)외-수량수정_하천대교보수보강공사(수정)-1" xfId="22771" xr:uid="{00000000-0005-0000-0000-0000DB3A0000}"/>
    <cellStyle name="_인천계양 까치마을 태화,한진아파트 공사내역서(제출용1)_인천계양 까치마을 태화,한진아파트 공사내역서9.12(제출용)_원동천교(상)외-수량수정_하천대교보수보강공사(최종수량수정)" xfId="22772" xr:uid="{00000000-0005-0000-0000-0000DC3A0000}"/>
    <cellStyle name="_인천계양 까치마을 태화,한진아파트 공사내역서(제출용1)_인천계양 까치마을 태화,한진아파트 공사내역서9.12(제출용)_원동천교(상)외-수량수정_회야강요-수량산출서(수정본-선구)" xfId="22773" xr:uid="{00000000-0005-0000-0000-0000DD3A0000}"/>
    <cellStyle name="_인천계양 까치마을 태화,한진아파트 공사내역서(제출용1)_인천계양 까치마을 태화,한진아파트 공사내역서9.12(제출용)_원동천내역산출(상하행)7기-4" xfId="22774" xr:uid="{00000000-0005-0000-0000-0000DE3A0000}"/>
    <cellStyle name="_인천계양 까치마을 태화,한진아파트 공사내역서(제출용1)_인천계양 까치마을 태화,한진아파트 공사내역서9.12(제출용)_인천계양 까치마을 태화,한진아파트 공사내역서9.12(제출용)" xfId="22775" xr:uid="{00000000-0005-0000-0000-0000DF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" xfId="22776" xr:uid="{00000000-0005-0000-0000-0000E0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" xfId="22777" xr:uid="{00000000-0005-0000-0000-0000E1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(원동천교)" xfId="22778" xr:uid="{00000000-0005-0000-0000-0000E2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22779" xr:uid="{00000000-0005-0000-0000-0000E3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22780" xr:uid="{00000000-0005-0000-0000-0000E4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22781" xr:uid="{00000000-0005-0000-0000-0000E5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(원동천교)" xfId="22782" xr:uid="{00000000-0005-0000-0000-0000E6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22783" xr:uid="{00000000-0005-0000-0000-0000E7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내역산출(상하행)7기-4" xfId="22784" xr:uid="{00000000-0005-0000-0000-0000E8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22785" xr:uid="{00000000-0005-0000-0000-0000E9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최종수정분_하천대교보수보강공사" xfId="22786" xr:uid="{00000000-0005-0000-0000-0000EA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계약내역서" xfId="22787" xr:uid="{00000000-0005-0000-0000-0000EB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단가수정070407)" xfId="22788" xr:uid="{00000000-0005-0000-0000-0000EC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수정)-1" xfId="22789" xr:uid="{00000000-0005-0000-0000-0000ED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최종수량수정)" xfId="22790" xr:uid="{00000000-0005-0000-0000-0000EE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22791" xr:uid="{00000000-0005-0000-0000-0000EF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내역산출(상하행)7기-4" xfId="22792" xr:uid="{00000000-0005-0000-0000-0000F0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22793" xr:uid="{00000000-0005-0000-0000-0000F1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최종수정분_하천대교보수보강공사" xfId="22794" xr:uid="{00000000-0005-0000-0000-0000F2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계약내역서" xfId="22795" xr:uid="{00000000-0005-0000-0000-0000F3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보수보강공사(단가수정070407)" xfId="22796" xr:uid="{00000000-0005-0000-0000-0000F4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보수보강공사(수정)-1" xfId="22797" xr:uid="{00000000-0005-0000-0000-0000F5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하천대교보수보강공사(최종수량수정)" xfId="22798" xr:uid="{00000000-0005-0000-0000-0000F63A0000}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22799" xr:uid="{00000000-0005-0000-0000-0000F7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" xfId="22800" xr:uid="{00000000-0005-0000-0000-0000F8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" xfId="22801" xr:uid="{00000000-0005-0000-0000-0000F9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(원동천교)" xfId="22802" xr:uid="{00000000-0005-0000-0000-0000FA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(상)우물통보수공사-1" xfId="22803" xr:uid="{00000000-0005-0000-0000-0000FB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" xfId="22804" xr:uid="{00000000-0005-0000-0000-0000FC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22805" xr:uid="{00000000-0005-0000-0000-0000FD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(원동천교)" xfId="22806" xr:uid="{00000000-0005-0000-0000-0000FE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22807" xr:uid="{00000000-0005-0000-0000-0000FF3A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내역산출(상하행)7기-4" xfId="22808" xr:uid="{00000000-0005-0000-0000-000000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22809" xr:uid="{00000000-0005-0000-0000-000001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최종수정분_하천대교보수보강공사" xfId="22810" xr:uid="{00000000-0005-0000-0000-000002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계약내역서" xfId="22811" xr:uid="{00000000-0005-0000-0000-000003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단가수정070407)" xfId="22812" xr:uid="{00000000-0005-0000-0000-000004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수정)-1" xfId="22813" xr:uid="{00000000-0005-0000-0000-000005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최종수량수정)" xfId="22814" xr:uid="{00000000-0005-0000-0000-000006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22815" xr:uid="{00000000-0005-0000-0000-000007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내역산출(상하행)7기-4" xfId="22816" xr:uid="{00000000-0005-0000-0000-000008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진단건설(수정본-건식공법)" xfId="22817" xr:uid="{00000000-0005-0000-0000-000009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최종수정분_하천대교보수보강공사" xfId="22818" xr:uid="{00000000-0005-0000-0000-00000A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계약내역서" xfId="22819" xr:uid="{00000000-0005-0000-0000-00000B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보수보강공사(단가수정070407)" xfId="22820" xr:uid="{00000000-0005-0000-0000-00000C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보수보강공사(수정)-1" xfId="22821" xr:uid="{00000000-0005-0000-0000-00000D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하천대교보수보강공사(최종수량수정)" xfId="22822" xr:uid="{00000000-0005-0000-0000-00000E3B0000}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22823" xr:uid="{00000000-0005-0000-0000-00000F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" xfId="22824" xr:uid="{00000000-0005-0000-0000-000010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수량산출서" xfId="22825" xr:uid="{00000000-0005-0000-0000-000011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수량산출서(원동천교)" xfId="22826" xr:uid="{00000000-0005-0000-0000-000012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(상)우물통보수공사-1" xfId="22827" xr:uid="{00000000-0005-0000-0000-000013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" xfId="22828" xr:uid="{00000000-0005-0000-0000-000014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" xfId="22829" xr:uid="{00000000-0005-0000-0000-000015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(원동천교)" xfId="22830" xr:uid="{00000000-0005-0000-0000-000016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(상)우물통보수공사-1" xfId="22831" xr:uid="{00000000-0005-0000-0000-000017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내역산출(상하행)7기-4" xfId="22832" xr:uid="{00000000-0005-0000-0000-000018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진단건설(수정본-건식공법)" xfId="22833" xr:uid="{00000000-0005-0000-0000-000019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최종수정분_하천대교보수보강공사" xfId="22834" xr:uid="{00000000-0005-0000-0000-00001A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계약내역서" xfId="22835" xr:uid="{00000000-0005-0000-0000-00001B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보수보강공사(단가수정070407)" xfId="22836" xr:uid="{00000000-0005-0000-0000-00001C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보수보강공사(수정)-1" xfId="22837" xr:uid="{00000000-0005-0000-0000-00001D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하천대교보수보강공사(최종수량수정)" xfId="22838" xr:uid="{00000000-0005-0000-0000-00001E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회야강요-수량산출서(수정본-선구)" xfId="22839" xr:uid="{00000000-0005-0000-0000-00001F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내역산출(상하행)7기-4" xfId="22840" xr:uid="{00000000-0005-0000-0000-000020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진단건설(수정본-건식공법)" xfId="22841" xr:uid="{00000000-0005-0000-0000-000021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최종수정분_하천대교보수보강공사" xfId="22842" xr:uid="{00000000-0005-0000-0000-000022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하천대교계약내역서" xfId="22843" xr:uid="{00000000-0005-0000-0000-000023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하천대교보수보강공사(단가수정070407)" xfId="22844" xr:uid="{00000000-0005-0000-0000-000024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하천대교보수보강공사(수정)-1" xfId="22845" xr:uid="{00000000-0005-0000-0000-000025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하천대교보수보강공사(최종수량수정)" xfId="22846" xr:uid="{00000000-0005-0000-0000-0000263B0000}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회야강요-수량산출서(수정본-선구)" xfId="22847" xr:uid="{00000000-0005-0000-0000-0000273B0000}"/>
    <cellStyle name="_인천계양 까치마을 태화,한진아파트 공사내역서(제출용1)_인천계양 까치마을 태화,한진아파트 공사내역서9.12(제출용)_인천계양 까치마을 태화,한진아파트 공사내역서9.12(제출용)_수량산출서" xfId="22848" xr:uid="{00000000-0005-0000-0000-0000283B0000}"/>
    <cellStyle name="_인천계양 까치마을 태화,한진아파트 공사내역서(제출용1)_인천계양 까치마을 태화,한진아파트 공사내역서9.12(제출용)_인천계양 까치마을 태화,한진아파트 공사내역서9.12(제출용)_수량산출서(원동천교)" xfId="22849" xr:uid="{00000000-0005-0000-0000-0000293B0000}"/>
    <cellStyle name="_인천계양 까치마을 태화,한진아파트 공사내역서(제출용1)_인천계양 까치마을 태화,한진아파트 공사내역서9.12(제출용)_인천계양 까치마을 태화,한진아파트 공사내역서9.12(제출용)_원동천(상)우물통보수공사-1" xfId="22850" xr:uid="{00000000-0005-0000-0000-00002A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" xfId="22851" xr:uid="{00000000-0005-0000-0000-00002B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" xfId="22852" xr:uid="{00000000-0005-0000-0000-00002C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(원동천교)" xfId="22853" xr:uid="{00000000-0005-0000-0000-00002D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(상)우물통보수공사-1" xfId="22854" xr:uid="{00000000-0005-0000-0000-00002E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내역산출(상하행)7기-4" xfId="22855" xr:uid="{00000000-0005-0000-0000-00002F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진단건설(수정본-건식공법)" xfId="22856" xr:uid="{00000000-0005-0000-0000-000030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최종수정분_하천대교보수보강공사" xfId="22857" xr:uid="{00000000-0005-0000-0000-000031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계약내역서" xfId="22858" xr:uid="{00000000-0005-0000-0000-000032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보수보강공사(단가수정070407)" xfId="22859" xr:uid="{00000000-0005-0000-0000-000033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보수보강공사(수정)-1" xfId="22860" xr:uid="{00000000-0005-0000-0000-000034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하천대교보수보강공사(최종수량수정)" xfId="22861" xr:uid="{00000000-0005-0000-0000-0000353B0000}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회야강요-수량산출서(수정본-선구)" xfId="22862" xr:uid="{00000000-0005-0000-0000-0000363B0000}"/>
    <cellStyle name="_인천계양 까치마을 태화,한진아파트 공사내역서(제출용1)_인천계양 까치마을 태화,한진아파트 공사내역서9.12(제출용)_인천계양 까치마을 태화,한진아파트 공사내역서9.12(제출용)_원동천내역산출(상하행)7기-4" xfId="22863" xr:uid="{00000000-0005-0000-0000-0000373B0000}"/>
    <cellStyle name="_인천계양 까치마을 태화,한진아파트 공사내역서(제출용1)_인천계양 까치마을 태화,한진아파트 공사내역서9.12(제출용)_인천계양 까치마을 태화,한진아파트 공사내역서9.12(제출용)_진단건설(수정본-건식공법)" xfId="22864" xr:uid="{00000000-0005-0000-0000-0000383B0000}"/>
    <cellStyle name="_인천계양 까치마을 태화,한진아파트 공사내역서(제출용1)_인천계양 까치마을 태화,한진아파트 공사내역서9.12(제출용)_인천계양 까치마을 태화,한진아파트 공사내역서9.12(제출용)_최종수정분_하천대교보수보강공사" xfId="22865" xr:uid="{00000000-0005-0000-0000-0000393B0000}"/>
    <cellStyle name="_인천계양 까치마을 태화,한진아파트 공사내역서(제출용1)_인천계양 까치마을 태화,한진아파트 공사내역서9.12(제출용)_인천계양 까치마을 태화,한진아파트 공사내역서9.12(제출용)_하천대교계약내역서" xfId="22866" xr:uid="{00000000-0005-0000-0000-00003A3B0000}"/>
    <cellStyle name="_인천계양 까치마을 태화,한진아파트 공사내역서(제출용1)_인천계양 까치마을 태화,한진아파트 공사내역서9.12(제출용)_인천계양 까치마을 태화,한진아파트 공사내역서9.12(제출용)_하천대교보수보강공사(단가수정070407)" xfId="22867" xr:uid="{00000000-0005-0000-0000-00003B3B0000}"/>
    <cellStyle name="_인천계양 까치마을 태화,한진아파트 공사내역서(제출용1)_인천계양 까치마을 태화,한진아파트 공사내역서9.12(제출용)_인천계양 까치마을 태화,한진아파트 공사내역서9.12(제출용)_하천대교보수보강공사(수정)-1" xfId="22868" xr:uid="{00000000-0005-0000-0000-00003C3B0000}"/>
    <cellStyle name="_인천계양 까치마을 태화,한진아파트 공사내역서(제출용1)_인천계양 까치마을 태화,한진아파트 공사내역서9.12(제출용)_인천계양 까치마을 태화,한진아파트 공사내역서9.12(제출용)_하천대교보수보강공사(최종수량수정)" xfId="22869" xr:uid="{00000000-0005-0000-0000-00003D3B0000}"/>
    <cellStyle name="_인천계양 까치마을 태화,한진아파트 공사내역서(제출용1)_인천계양 까치마을 태화,한진아파트 공사내역서9.12(제출용)_인천계양 까치마을 태화,한진아파트 공사내역서9.12(제출용)_회야강요-수량산출서(수정본-선구)" xfId="22870" xr:uid="{00000000-0005-0000-0000-00003E3B0000}"/>
    <cellStyle name="_인천계양 까치마을 태화,한진아파트 공사내역서(제출용1)_인천계양 까치마을 태화,한진아파트 공사내역서9.12(제출용)_진단건설(수정본-건식공법)" xfId="22871" xr:uid="{00000000-0005-0000-0000-00003F3B0000}"/>
    <cellStyle name="_인천계양 까치마을 태화,한진아파트 공사내역서(제출용1)_인천계양 까치마을 태화,한진아파트 공사내역서9.12(제출용)_최종수정분_하천대교보수보강공사" xfId="22872" xr:uid="{00000000-0005-0000-0000-0000403B0000}"/>
    <cellStyle name="_인천계양 까치마을 태화,한진아파트 공사내역서(제출용1)_인천계양 까치마을 태화,한진아파트 공사내역서9.12(제출용)_하천대교계약내역서" xfId="22873" xr:uid="{00000000-0005-0000-0000-0000413B0000}"/>
    <cellStyle name="_인천계양 까치마을 태화,한진아파트 공사내역서(제출용1)_인천계양 까치마을 태화,한진아파트 공사내역서9.12(제출용)_하천대교보수보강공사(단가수정070407)" xfId="22874" xr:uid="{00000000-0005-0000-0000-0000423B0000}"/>
    <cellStyle name="_인천계양 까치마을 태화,한진아파트 공사내역서(제출용1)_인천계양 까치마을 태화,한진아파트 공사내역서9.12(제출용)_하천대교보수보강공사(수정)-1" xfId="22875" xr:uid="{00000000-0005-0000-0000-0000433B0000}"/>
    <cellStyle name="_인천계양 까치마을 태화,한진아파트 공사내역서(제출용1)_인천계양 까치마을 태화,한진아파트 공사내역서9.12(제출용)_하천대교보수보강공사(최종수량수정)" xfId="22876" xr:uid="{00000000-0005-0000-0000-0000443B0000}"/>
    <cellStyle name="_인천계양 까치마을 태화,한진아파트 공사내역서(제출용1)_인천계양 까치마을 태화,한진아파트 공사내역서9.12(제출용)_회야강요-수량산출서(수정본-선구)" xfId="22877" xr:uid="{00000000-0005-0000-0000-0000453B0000}"/>
    <cellStyle name="_인천계양 까치마을 태화,한진아파트 공사내역서(제출용1)_진단건설(수정본-건식공법)" xfId="22878" xr:uid="{00000000-0005-0000-0000-0000463B0000}"/>
    <cellStyle name="_인천계양 까치마을 태화,한진아파트 공사내역서(제출용1)_최종수정분_하천대교보수보강공사" xfId="22879" xr:uid="{00000000-0005-0000-0000-0000473B0000}"/>
    <cellStyle name="_인천계양 까치마을 태화,한진아파트 공사내역서(제출용1)_하천대교계약내역서" xfId="22880" xr:uid="{00000000-0005-0000-0000-0000483B0000}"/>
    <cellStyle name="_인천계양 까치마을 태화,한진아파트 공사내역서(제출용1)_하천대교보수보강공사(단가수정070407)" xfId="22881" xr:uid="{00000000-0005-0000-0000-0000493B0000}"/>
    <cellStyle name="_인천계양 까치마을 태화,한진아파트 공사내역서(제출용1)_하천대교보수보강공사(수정)-1" xfId="22882" xr:uid="{00000000-0005-0000-0000-00004A3B0000}"/>
    <cellStyle name="_인천계양 까치마을 태화,한진아파트 공사내역서(제출용1)_하천대교보수보강공사(최종수량수정)" xfId="22883" xr:uid="{00000000-0005-0000-0000-00004B3B0000}"/>
    <cellStyle name="_인천계양 까치마을 태화,한진아파트 공사내역서(제출용1)_회야강요-수량산출서(수정본-선구)" xfId="22884" xr:uid="{00000000-0005-0000-0000-00004C3B0000}"/>
    <cellStyle name="_인천계양 까치마을 태화,한진아파트 공사내역서9.12(제출용)" xfId="22885" xr:uid="{00000000-0005-0000-0000-00004D3B0000}"/>
    <cellStyle name="_인천계양 까치마을 태화,한진아파트 공사내역서9.12(제출용)_계양구 도두리마을 동남 아파트 하자보수공사비산출서(자오)" xfId="22886" xr:uid="{00000000-0005-0000-0000-00004E3B0000}"/>
    <cellStyle name="_인천계양 까치마을 태화,한진아파트 공사내역서9.12(제출용)_계양구 도두리마을 동남 아파트 하자보수공사비산출서(자오)_수량산출서" xfId="22887" xr:uid="{00000000-0005-0000-0000-00004F3B0000}"/>
    <cellStyle name="_인천계양 까치마을 태화,한진아파트 공사내역서9.12(제출용)_계양구 도두리마을 동남 아파트 하자보수공사비산출서(자오)_수량산출서(원동천교)" xfId="22888" xr:uid="{00000000-0005-0000-0000-0000503B0000}"/>
    <cellStyle name="_인천계양 까치마을 태화,한진아파트 공사내역서9.12(제출용)_계양구 도두리마을 동남 아파트 하자보수공사비산출서(자오)_원동천(상)우물통보수공사-1" xfId="22889" xr:uid="{00000000-0005-0000-0000-0000513B0000}"/>
    <cellStyle name="_인천계양 까치마을 태화,한진아파트 공사내역서9.12(제출용)_계양구 도두리마을 동남 아파트 하자보수공사비산출서(자오)_원동천교(상)외-수량수정" xfId="22890" xr:uid="{00000000-0005-0000-0000-0000523B0000}"/>
    <cellStyle name="_인천계양 까치마을 태화,한진아파트 공사내역서9.12(제출용)_계양구 도두리마을 동남 아파트 하자보수공사비산출서(자오)_원동천교(상)외-수량수정_수량산출서" xfId="22891" xr:uid="{00000000-0005-0000-0000-0000533B0000}"/>
    <cellStyle name="_인천계양 까치마을 태화,한진아파트 공사내역서9.12(제출용)_계양구 도두리마을 동남 아파트 하자보수공사비산출서(자오)_원동천교(상)외-수량수정_수량산출서(원동천교)" xfId="22892" xr:uid="{00000000-0005-0000-0000-0000543B0000}"/>
    <cellStyle name="_인천계양 까치마을 태화,한진아파트 공사내역서9.12(제출용)_계양구 도두리마을 동남 아파트 하자보수공사비산출서(자오)_원동천교(상)외-수량수정_원동천(상)우물통보수공사-1" xfId="22893" xr:uid="{00000000-0005-0000-0000-0000553B0000}"/>
    <cellStyle name="_인천계양 까치마을 태화,한진아파트 공사내역서9.12(제출용)_계양구 도두리마을 동남 아파트 하자보수공사비산출서(자오)_원동천교(상)외-수량수정_원동천내역산출(상하행)7기-4" xfId="22894" xr:uid="{00000000-0005-0000-0000-0000563B0000}"/>
    <cellStyle name="_인천계양 까치마을 태화,한진아파트 공사내역서9.12(제출용)_계양구 도두리마을 동남 아파트 하자보수공사비산출서(자오)_원동천교(상)외-수량수정_진단건설(수정본-건식공법)" xfId="22895" xr:uid="{00000000-0005-0000-0000-0000573B0000}"/>
    <cellStyle name="_인천계양 까치마을 태화,한진아파트 공사내역서9.12(제출용)_계양구 도두리마을 동남 아파트 하자보수공사비산출서(자오)_원동천교(상)외-수량수정_최종수정분_하천대교보수보강공사" xfId="22896" xr:uid="{00000000-0005-0000-0000-0000583B0000}"/>
    <cellStyle name="_인천계양 까치마을 태화,한진아파트 공사내역서9.12(제출용)_계양구 도두리마을 동남 아파트 하자보수공사비산출서(자오)_원동천교(상)외-수량수정_하천대교계약내역서" xfId="22897" xr:uid="{00000000-0005-0000-0000-0000593B0000}"/>
    <cellStyle name="_인천계양 까치마을 태화,한진아파트 공사내역서9.12(제출용)_계양구 도두리마을 동남 아파트 하자보수공사비산출서(자오)_원동천교(상)외-수량수정_하천대교보수보강공사(단가수정070407)" xfId="22898" xr:uid="{00000000-0005-0000-0000-00005A3B0000}"/>
    <cellStyle name="_인천계양 까치마을 태화,한진아파트 공사내역서9.12(제출용)_계양구 도두리마을 동남 아파트 하자보수공사비산출서(자오)_원동천교(상)외-수량수정_하천대교보수보강공사(수정)-1" xfId="22899" xr:uid="{00000000-0005-0000-0000-00005B3B0000}"/>
    <cellStyle name="_인천계양 까치마을 태화,한진아파트 공사내역서9.12(제출용)_계양구 도두리마을 동남 아파트 하자보수공사비산출서(자오)_원동천교(상)외-수량수정_하천대교보수보강공사(최종수량수정)" xfId="22900" xr:uid="{00000000-0005-0000-0000-00005C3B0000}"/>
    <cellStyle name="_인천계양 까치마을 태화,한진아파트 공사내역서9.12(제출용)_계양구 도두리마을 동남 아파트 하자보수공사비산출서(자오)_원동천교(상)외-수량수정_회야강요-수량산출서(수정본-선구)" xfId="22901" xr:uid="{00000000-0005-0000-0000-00005D3B0000}"/>
    <cellStyle name="_인천계양 까치마을 태화,한진아파트 공사내역서9.12(제출용)_계양구 도두리마을 동남 아파트 하자보수공사비산출서(자오)_원동천내역산출(상하행)7기-4" xfId="22902" xr:uid="{00000000-0005-0000-0000-00005E3B0000}"/>
    <cellStyle name="_인천계양 까치마을 태화,한진아파트 공사내역서9.12(제출용)_계양구 도두리마을 동남 아파트 하자보수공사비산출서(자오)_진단건설(수정본-건식공법)" xfId="22903" xr:uid="{00000000-0005-0000-0000-00005F3B0000}"/>
    <cellStyle name="_인천계양 까치마을 태화,한진아파트 공사내역서9.12(제출용)_계양구 도두리마을 동남 아파트 하자보수공사비산출서(자오)_최종수정분_하천대교보수보강공사" xfId="22904" xr:uid="{00000000-0005-0000-0000-0000603B0000}"/>
    <cellStyle name="_인천계양 까치마을 태화,한진아파트 공사내역서9.12(제출용)_계양구 도두리마을 동남 아파트 하자보수공사비산출서(자오)_하천대교계약내역서" xfId="22905" xr:uid="{00000000-0005-0000-0000-0000613B0000}"/>
    <cellStyle name="_인천계양 까치마을 태화,한진아파트 공사내역서9.12(제출용)_계양구 도두리마을 동남 아파트 하자보수공사비산출서(자오)_하천대교보수보강공사(단가수정070407)" xfId="22906" xr:uid="{00000000-0005-0000-0000-0000623B0000}"/>
    <cellStyle name="_인천계양 까치마을 태화,한진아파트 공사내역서9.12(제출용)_계양구 도두리마을 동남 아파트 하자보수공사비산출서(자오)_하천대교보수보강공사(수정)-1" xfId="22907" xr:uid="{00000000-0005-0000-0000-0000633B0000}"/>
    <cellStyle name="_인천계양 까치마을 태화,한진아파트 공사내역서9.12(제출용)_계양구 도두리마을 동남 아파트 하자보수공사비산출서(자오)_하천대교보수보강공사(최종수량수정)" xfId="22908" xr:uid="{00000000-0005-0000-0000-0000643B0000}"/>
    <cellStyle name="_인천계양 까치마을 태화,한진아파트 공사내역서9.12(제출용)_계양구 도두리마을 동남 아파트 하자보수공사비산출서(자오)_회야강요-수량산출서(수정본-선구)" xfId="22909" xr:uid="{00000000-0005-0000-0000-0000653B0000}"/>
    <cellStyle name="_인천계양 까치마을 태화,한진아파트 공사내역서9.12(제출용)_구로동구일우성아파트 하자보수공사비산출서(1)" xfId="22910" xr:uid="{00000000-0005-0000-0000-0000663B0000}"/>
    <cellStyle name="_인천계양 까치마을 태화,한진아파트 공사내역서9.12(제출용)_구로동구일우성아파트 하자보수공사비산출서(1)_수량산출서" xfId="22911" xr:uid="{00000000-0005-0000-0000-0000673B0000}"/>
    <cellStyle name="_인천계양 까치마을 태화,한진아파트 공사내역서9.12(제출용)_구로동구일우성아파트 하자보수공사비산출서(1)_수량산출서(원동천교)" xfId="22912" xr:uid="{00000000-0005-0000-0000-0000683B0000}"/>
    <cellStyle name="_인천계양 까치마을 태화,한진아파트 공사내역서9.12(제출용)_구로동구일우성아파트 하자보수공사비산출서(1)_원동천(상)우물통보수공사-1" xfId="22913" xr:uid="{00000000-0005-0000-0000-0000693B0000}"/>
    <cellStyle name="_인천계양 까치마을 태화,한진아파트 공사내역서9.12(제출용)_구로동구일우성아파트 하자보수공사비산출서(1)_원동천교(상)외-수량수정" xfId="22914" xr:uid="{00000000-0005-0000-0000-00006A3B0000}"/>
    <cellStyle name="_인천계양 까치마을 태화,한진아파트 공사내역서9.12(제출용)_구로동구일우성아파트 하자보수공사비산출서(1)_원동천교(상)외-수량수정_수량산출서" xfId="22915" xr:uid="{00000000-0005-0000-0000-00006B3B0000}"/>
    <cellStyle name="_인천계양 까치마을 태화,한진아파트 공사내역서9.12(제출용)_구로동구일우성아파트 하자보수공사비산출서(1)_원동천교(상)외-수량수정_수량산출서(원동천교)" xfId="22916" xr:uid="{00000000-0005-0000-0000-00006C3B0000}"/>
    <cellStyle name="_인천계양 까치마을 태화,한진아파트 공사내역서9.12(제출용)_구로동구일우성아파트 하자보수공사비산출서(1)_원동천교(상)외-수량수정_원동천(상)우물통보수공사-1" xfId="22917" xr:uid="{00000000-0005-0000-0000-00006D3B0000}"/>
    <cellStyle name="_인천계양 까치마을 태화,한진아파트 공사내역서9.12(제출용)_구로동구일우성아파트 하자보수공사비산출서(1)_원동천교(상)외-수량수정_원동천내역산출(상하행)7기-4" xfId="22918" xr:uid="{00000000-0005-0000-0000-00006E3B0000}"/>
    <cellStyle name="_인천계양 까치마을 태화,한진아파트 공사내역서9.12(제출용)_구로동구일우성아파트 하자보수공사비산출서(1)_원동천교(상)외-수량수정_진단건설(수정본-건식공법)" xfId="22919" xr:uid="{00000000-0005-0000-0000-00006F3B0000}"/>
    <cellStyle name="_인천계양 까치마을 태화,한진아파트 공사내역서9.12(제출용)_구로동구일우성아파트 하자보수공사비산출서(1)_원동천교(상)외-수량수정_최종수정분_하천대교보수보강공사" xfId="22920" xr:uid="{00000000-0005-0000-0000-0000703B0000}"/>
    <cellStyle name="_인천계양 까치마을 태화,한진아파트 공사내역서9.12(제출용)_구로동구일우성아파트 하자보수공사비산출서(1)_원동천교(상)외-수량수정_하천대교계약내역서" xfId="22921" xr:uid="{00000000-0005-0000-0000-0000713B0000}"/>
    <cellStyle name="_인천계양 까치마을 태화,한진아파트 공사내역서9.12(제출용)_구로동구일우성아파트 하자보수공사비산출서(1)_원동천교(상)외-수량수정_하천대교보수보강공사(단가수정070407)" xfId="22922" xr:uid="{00000000-0005-0000-0000-0000723B0000}"/>
    <cellStyle name="_인천계양 까치마을 태화,한진아파트 공사내역서9.12(제출용)_구로동구일우성아파트 하자보수공사비산출서(1)_원동천교(상)외-수량수정_하천대교보수보강공사(수정)-1" xfId="22923" xr:uid="{00000000-0005-0000-0000-0000733B0000}"/>
    <cellStyle name="_인천계양 까치마을 태화,한진아파트 공사내역서9.12(제출용)_구로동구일우성아파트 하자보수공사비산출서(1)_원동천교(상)외-수량수정_하천대교보수보강공사(최종수량수정)" xfId="22924" xr:uid="{00000000-0005-0000-0000-0000743B0000}"/>
    <cellStyle name="_인천계양 까치마을 태화,한진아파트 공사내역서9.12(제출용)_구로동구일우성아파트 하자보수공사비산출서(1)_원동천교(상)외-수량수정_회야강요-수량산출서(수정본-선구)" xfId="22925" xr:uid="{00000000-0005-0000-0000-0000753B0000}"/>
    <cellStyle name="_인천계양 까치마을 태화,한진아파트 공사내역서9.12(제출용)_구로동구일우성아파트 하자보수공사비산출서(1)_원동천내역산출(상하행)7기-4" xfId="22926" xr:uid="{00000000-0005-0000-0000-0000763B0000}"/>
    <cellStyle name="_인천계양 까치마을 태화,한진아파트 공사내역서9.12(제출용)_구로동구일우성아파트 하자보수공사비산출서(1)_진단건설(수정본-건식공법)" xfId="22927" xr:uid="{00000000-0005-0000-0000-0000773B0000}"/>
    <cellStyle name="_인천계양 까치마을 태화,한진아파트 공사내역서9.12(제출용)_구로동구일우성아파트 하자보수공사비산출서(1)_최종수정분_하천대교보수보강공사" xfId="22928" xr:uid="{00000000-0005-0000-0000-0000783B0000}"/>
    <cellStyle name="_인천계양 까치마을 태화,한진아파트 공사내역서9.12(제출용)_구로동구일우성아파트 하자보수공사비산출서(1)_하천대교계약내역서" xfId="22929" xr:uid="{00000000-0005-0000-0000-0000793B0000}"/>
    <cellStyle name="_인천계양 까치마을 태화,한진아파트 공사내역서9.12(제출용)_구로동구일우성아파트 하자보수공사비산출서(1)_하천대교보수보강공사(단가수정070407)" xfId="22930" xr:uid="{00000000-0005-0000-0000-00007A3B0000}"/>
    <cellStyle name="_인천계양 까치마을 태화,한진아파트 공사내역서9.12(제출용)_구로동구일우성아파트 하자보수공사비산출서(1)_하천대교보수보강공사(수정)-1" xfId="22931" xr:uid="{00000000-0005-0000-0000-00007B3B0000}"/>
    <cellStyle name="_인천계양 까치마을 태화,한진아파트 공사내역서9.12(제출용)_구로동구일우성아파트 하자보수공사비산출서(1)_하천대교보수보강공사(최종수량수정)" xfId="22932" xr:uid="{00000000-0005-0000-0000-00007C3B0000}"/>
    <cellStyle name="_인천계양 까치마을 태화,한진아파트 공사내역서9.12(제출용)_구로동구일우성아파트 하자보수공사비산출서(1)_회야강요-수량산출서(수정본-선구)" xfId="22933" xr:uid="{00000000-0005-0000-0000-00007D3B0000}"/>
    <cellStyle name="_인천계양 까치마을 태화,한진아파트 공사내역서9.12(제출용)_동남 아파트" xfId="22934" xr:uid="{00000000-0005-0000-0000-00007E3B0000}"/>
    <cellStyle name="_인천계양 까치마을 태화,한진아파트 공사내역서9.12(제출용)_동남 아파트_수량산출서" xfId="22935" xr:uid="{00000000-0005-0000-0000-00007F3B0000}"/>
    <cellStyle name="_인천계양 까치마을 태화,한진아파트 공사내역서9.12(제출용)_동남 아파트_수량산출서(원동천교)" xfId="22936" xr:uid="{00000000-0005-0000-0000-0000803B0000}"/>
    <cellStyle name="_인천계양 까치마을 태화,한진아파트 공사내역서9.12(제출용)_동남 아파트_원동천(상)우물통보수공사-1" xfId="22937" xr:uid="{00000000-0005-0000-0000-0000813B0000}"/>
    <cellStyle name="_인천계양 까치마을 태화,한진아파트 공사내역서9.12(제출용)_동남 아파트_원동천교(상)외-수량수정" xfId="22938" xr:uid="{00000000-0005-0000-0000-0000823B0000}"/>
    <cellStyle name="_인천계양 까치마을 태화,한진아파트 공사내역서9.12(제출용)_동남 아파트_원동천교(상)외-수량수정_수량산출서" xfId="22939" xr:uid="{00000000-0005-0000-0000-0000833B0000}"/>
    <cellStyle name="_인천계양 까치마을 태화,한진아파트 공사내역서9.12(제출용)_동남 아파트_원동천교(상)외-수량수정_수량산출서(원동천교)" xfId="22940" xr:uid="{00000000-0005-0000-0000-0000843B0000}"/>
    <cellStyle name="_인천계양 까치마을 태화,한진아파트 공사내역서9.12(제출용)_동남 아파트_원동천교(상)외-수량수정_원동천(상)우물통보수공사-1" xfId="22941" xr:uid="{00000000-0005-0000-0000-0000853B0000}"/>
    <cellStyle name="_인천계양 까치마을 태화,한진아파트 공사내역서9.12(제출용)_동남 아파트_원동천교(상)외-수량수정_원동천내역산출(상하행)7기-4" xfId="22942" xr:uid="{00000000-0005-0000-0000-0000863B0000}"/>
    <cellStyle name="_인천계양 까치마을 태화,한진아파트 공사내역서9.12(제출용)_동남 아파트_원동천교(상)외-수량수정_진단건설(수정본-건식공법)" xfId="22943" xr:uid="{00000000-0005-0000-0000-0000873B0000}"/>
    <cellStyle name="_인천계양 까치마을 태화,한진아파트 공사내역서9.12(제출용)_동남 아파트_원동천교(상)외-수량수정_최종수정분_하천대교보수보강공사" xfId="22944" xr:uid="{00000000-0005-0000-0000-0000883B0000}"/>
    <cellStyle name="_인천계양 까치마을 태화,한진아파트 공사내역서9.12(제출용)_동남 아파트_원동천교(상)외-수량수정_하천대교계약내역서" xfId="22945" xr:uid="{00000000-0005-0000-0000-0000893B0000}"/>
    <cellStyle name="_인천계양 까치마을 태화,한진아파트 공사내역서9.12(제출용)_동남 아파트_원동천교(상)외-수량수정_하천대교보수보강공사(단가수정070407)" xfId="22946" xr:uid="{00000000-0005-0000-0000-00008A3B0000}"/>
    <cellStyle name="_인천계양 까치마을 태화,한진아파트 공사내역서9.12(제출용)_동남 아파트_원동천교(상)외-수량수정_하천대교보수보강공사(수정)-1" xfId="22947" xr:uid="{00000000-0005-0000-0000-00008B3B0000}"/>
    <cellStyle name="_인천계양 까치마을 태화,한진아파트 공사내역서9.12(제출용)_동남 아파트_원동천교(상)외-수량수정_하천대교보수보강공사(최종수량수정)" xfId="22948" xr:uid="{00000000-0005-0000-0000-00008C3B0000}"/>
    <cellStyle name="_인천계양 까치마을 태화,한진아파트 공사내역서9.12(제출용)_동남 아파트_원동천교(상)외-수량수정_회야강요-수량산출서(수정본-선구)" xfId="22949" xr:uid="{00000000-0005-0000-0000-00008D3B0000}"/>
    <cellStyle name="_인천계양 까치마을 태화,한진아파트 공사내역서9.12(제출용)_동남 아파트_원동천내역산출(상하행)7기-4" xfId="22950" xr:uid="{00000000-0005-0000-0000-00008E3B0000}"/>
    <cellStyle name="_인천계양 까치마을 태화,한진아파트 공사내역서9.12(제출용)_동남 아파트_진단건설(수정본-건식공법)" xfId="22951" xr:uid="{00000000-0005-0000-0000-00008F3B0000}"/>
    <cellStyle name="_인천계양 까치마을 태화,한진아파트 공사내역서9.12(제출용)_동남 아파트_최종수정분_하천대교보수보강공사" xfId="22952" xr:uid="{00000000-0005-0000-0000-0000903B0000}"/>
    <cellStyle name="_인천계양 까치마을 태화,한진아파트 공사내역서9.12(제출용)_동남 아파트_하천대교계약내역서" xfId="22953" xr:uid="{00000000-0005-0000-0000-0000913B0000}"/>
    <cellStyle name="_인천계양 까치마을 태화,한진아파트 공사내역서9.12(제출용)_동남 아파트_하천대교보수보강공사(단가수정070407)" xfId="22954" xr:uid="{00000000-0005-0000-0000-0000923B0000}"/>
    <cellStyle name="_인천계양 까치마을 태화,한진아파트 공사내역서9.12(제출용)_동남 아파트_하천대교보수보강공사(수정)-1" xfId="22955" xr:uid="{00000000-0005-0000-0000-0000933B0000}"/>
    <cellStyle name="_인천계양 까치마을 태화,한진아파트 공사내역서9.12(제출용)_동남 아파트_하천대교보수보강공사(최종수량수정)" xfId="22956" xr:uid="{00000000-0005-0000-0000-0000943B0000}"/>
    <cellStyle name="_인천계양 까치마을 태화,한진아파트 공사내역서9.12(제출용)_동남 아파트_회야강요-수량산출서(수정본-선구)" xfId="22957" xr:uid="{00000000-0005-0000-0000-0000953B0000}"/>
    <cellStyle name="_인천계양 까치마을 태화,한진아파트 공사내역서9.12(제출용)_수량산출서" xfId="22958" xr:uid="{00000000-0005-0000-0000-0000963B0000}"/>
    <cellStyle name="_인천계양 까치마을 태화,한진아파트 공사내역서9.12(제출용)_수량산출서(원동천교)" xfId="22959" xr:uid="{00000000-0005-0000-0000-0000973B0000}"/>
    <cellStyle name="_인천계양 까치마을 태화,한진아파트 공사내역서9.12(제출용)_원동천(상)우물통보수공사-1" xfId="22960" xr:uid="{00000000-0005-0000-0000-0000983B0000}"/>
    <cellStyle name="_인천계양 까치마을 태화,한진아파트 공사내역서9.12(제출용)_원동천교(상)외-수량수정" xfId="22961" xr:uid="{00000000-0005-0000-0000-0000993B0000}"/>
    <cellStyle name="_인천계양 까치마을 태화,한진아파트 공사내역서9.12(제출용)_원동천교(상)외-수량수정_수량산출서" xfId="22962" xr:uid="{00000000-0005-0000-0000-00009A3B0000}"/>
    <cellStyle name="_인천계양 까치마을 태화,한진아파트 공사내역서9.12(제출용)_원동천교(상)외-수량수정_수량산출서(원동천교)" xfId="22963" xr:uid="{00000000-0005-0000-0000-00009B3B0000}"/>
    <cellStyle name="_인천계양 까치마을 태화,한진아파트 공사내역서9.12(제출용)_원동천교(상)외-수량수정_원동천(상)우물통보수공사-1" xfId="22964" xr:uid="{00000000-0005-0000-0000-00009C3B0000}"/>
    <cellStyle name="_인천계양 까치마을 태화,한진아파트 공사내역서9.12(제출용)_원동천교(상)외-수량수정_원동천내역산출(상하행)7기-4" xfId="22965" xr:uid="{00000000-0005-0000-0000-00009D3B0000}"/>
    <cellStyle name="_인천계양 까치마을 태화,한진아파트 공사내역서9.12(제출용)_원동천교(상)외-수량수정_진단건설(수정본-건식공법)" xfId="22966" xr:uid="{00000000-0005-0000-0000-00009E3B0000}"/>
    <cellStyle name="_인천계양 까치마을 태화,한진아파트 공사내역서9.12(제출용)_원동천교(상)외-수량수정_최종수정분_하천대교보수보강공사" xfId="22967" xr:uid="{00000000-0005-0000-0000-00009F3B0000}"/>
    <cellStyle name="_인천계양 까치마을 태화,한진아파트 공사내역서9.12(제출용)_원동천교(상)외-수량수정_하천대교계약내역서" xfId="22968" xr:uid="{00000000-0005-0000-0000-0000A03B0000}"/>
    <cellStyle name="_인천계양 까치마을 태화,한진아파트 공사내역서9.12(제출용)_원동천교(상)외-수량수정_하천대교보수보강공사(단가수정070407)" xfId="22969" xr:uid="{00000000-0005-0000-0000-0000A13B0000}"/>
    <cellStyle name="_인천계양 까치마을 태화,한진아파트 공사내역서9.12(제출용)_원동천교(상)외-수량수정_하천대교보수보강공사(수정)-1" xfId="22970" xr:uid="{00000000-0005-0000-0000-0000A23B0000}"/>
    <cellStyle name="_인천계양 까치마을 태화,한진아파트 공사내역서9.12(제출용)_원동천교(상)외-수량수정_하천대교보수보강공사(최종수량수정)" xfId="22971" xr:uid="{00000000-0005-0000-0000-0000A33B0000}"/>
    <cellStyle name="_인천계양 까치마을 태화,한진아파트 공사내역서9.12(제출용)_원동천교(상)외-수량수정_회야강요-수량산출서(수정본-선구)" xfId="22972" xr:uid="{00000000-0005-0000-0000-0000A43B0000}"/>
    <cellStyle name="_인천계양 까치마을 태화,한진아파트 공사내역서9.12(제출용)_원동천내역산출(상하행)7기-4" xfId="22973" xr:uid="{00000000-0005-0000-0000-0000A53B0000}"/>
    <cellStyle name="_인천계양 까치마을 태화,한진아파트 공사내역서9.12(제출용)_인천계양 까치마을 태화,한진아파트 공사내역서9.12(제출용)" xfId="22974" xr:uid="{00000000-0005-0000-0000-0000A63B0000}"/>
    <cellStyle name="_인천계양 까치마을 태화,한진아파트 공사내역서9.12(제출용)_인천계양 까치마을 태화,한진아파트 공사내역서9.12(제출용)_수량산출서" xfId="22975" xr:uid="{00000000-0005-0000-0000-0000A73B0000}"/>
    <cellStyle name="_인천계양 까치마을 태화,한진아파트 공사내역서9.12(제출용)_인천계양 까치마을 태화,한진아파트 공사내역서9.12(제출용)_수량산출서(원동천교)" xfId="22976" xr:uid="{00000000-0005-0000-0000-0000A83B0000}"/>
    <cellStyle name="_인천계양 까치마을 태화,한진아파트 공사내역서9.12(제출용)_인천계양 까치마을 태화,한진아파트 공사내역서9.12(제출용)_원동천(상)우물통보수공사-1" xfId="22977" xr:uid="{00000000-0005-0000-0000-0000A93B0000}"/>
    <cellStyle name="_인천계양 까치마을 태화,한진아파트 공사내역서9.12(제출용)_인천계양 까치마을 태화,한진아파트 공사내역서9.12(제출용)_원동천교(상)외-수량수정" xfId="22978" xr:uid="{00000000-0005-0000-0000-0000AA3B0000}"/>
    <cellStyle name="_인천계양 까치마을 태화,한진아파트 공사내역서9.12(제출용)_인천계양 까치마을 태화,한진아파트 공사내역서9.12(제출용)_원동천교(상)외-수량수정_수량산출서" xfId="22979" xr:uid="{00000000-0005-0000-0000-0000AB3B0000}"/>
    <cellStyle name="_인천계양 까치마을 태화,한진아파트 공사내역서9.12(제출용)_인천계양 까치마을 태화,한진아파트 공사내역서9.12(제출용)_원동천교(상)외-수량수정_수량산출서(원동천교)" xfId="22980" xr:uid="{00000000-0005-0000-0000-0000AC3B0000}"/>
    <cellStyle name="_인천계양 까치마을 태화,한진아파트 공사내역서9.12(제출용)_인천계양 까치마을 태화,한진아파트 공사내역서9.12(제출용)_원동천교(상)외-수량수정_원동천(상)우물통보수공사-1" xfId="22981" xr:uid="{00000000-0005-0000-0000-0000AD3B0000}"/>
    <cellStyle name="_인천계양 까치마을 태화,한진아파트 공사내역서9.12(제출용)_인천계양 까치마을 태화,한진아파트 공사내역서9.12(제출용)_원동천교(상)외-수량수정_원동천내역산출(상하행)7기-4" xfId="22982" xr:uid="{00000000-0005-0000-0000-0000AE3B0000}"/>
    <cellStyle name="_인천계양 까치마을 태화,한진아파트 공사내역서9.12(제출용)_인천계양 까치마을 태화,한진아파트 공사내역서9.12(제출용)_원동천교(상)외-수량수정_진단건설(수정본-건식공법)" xfId="22983" xr:uid="{00000000-0005-0000-0000-0000AF3B0000}"/>
    <cellStyle name="_인천계양 까치마을 태화,한진아파트 공사내역서9.12(제출용)_인천계양 까치마을 태화,한진아파트 공사내역서9.12(제출용)_원동천교(상)외-수량수정_최종수정분_하천대교보수보강공사" xfId="22984" xr:uid="{00000000-0005-0000-0000-0000B03B0000}"/>
    <cellStyle name="_인천계양 까치마을 태화,한진아파트 공사내역서9.12(제출용)_인천계양 까치마을 태화,한진아파트 공사내역서9.12(제출용)_원동천교(상)외-수량수정_하천대교계약내역서" xfId="22985" xr:uid="{00000000-0005-0000-0000-0000B13B0000}"/>
    <cellStyle name="_인천계양 까치마을 태화,한진아파트 공사내역서9.12(제출용)_인천계양 까치마을 태화,한진아파트 공사내역서9.12(제출용)_원동천교(상)외-수량수정_하천대교보수보강공사(단가수정070407)" xfId="22986" xr:uid="{00000000-0005-0000-0000-0000B23B0000}"/>
    <cellStyle name="_인천계양 까치마을 태화,한진아파트 공사내역서9.12(제출용)_인천계양 까치마을 태화,한진아파트 공사내역서9.12(제출용)_원동천교(상)외-수량수정_하천대교보수보강공사(수정)-1" xfId="22987" xr:uid="{00000000-0005-0000-0000-0000B33B0000}"/>
    <cellStyle name="_인천계양 까치마을 태화,한진아파트 공사내역서9.12(제출용)_인천계양 까치마을 태화,한진아파트 공사내역서9.12(제출용)_원동천교(상)외-수량수정_하천대교보수보강공사(최종수량수정)" xfId="22988" xr:uid="{00000000-0005-0000-0000-0000B43B0000}"/>
    <cellStyle name="_인천계양 까치마을 태화,한진아파트 공사내역서9.12(제출용)_인천계양 까치마을 태화,한진아파트 공사내역서9.12(제출용)_원동천교(상)외-수량수정_회야강요-수량산출서(수정본-선구)" xfId="22989" xr:uid="{00000000-0005-0000-0000-0000B53B0000}"/>
    <cellStyle name="_인천계양 까치마을 태화,한진아파트 공사내역서9.12(제출용)_인천계양 까치마을 태화,한진아파트 공사내역서9.12(제출용)_원동천내역산출(상하행)7기-4" xfId="22990" xr:uid="{00000000-0005-0000-0000-0000B63B0000}"/>
    <cellStyle name="_인천계양 까치마을 태화,한진아파트 공사내역서9.12(제출용)_인천계양 까치마을 태화,한진아파트 공사내역서9.12(제출용)_인천계양 까치마을 태화,한진아파트 공사내역서9.12(제출용)" xfId="22991" xr:uid="{00000000-0005-0000-0000-0000B7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" xfId="22992" xr:uid="{00000000-0005-0000-0000-0000B8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" xfId="22993" xr:uid="{00000000-0005-0000-0000-0000B9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(원동천교)" xfId="22994" xr:uid="{00000000-0005-0000-0000-0000BA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22995" xr:uid="{00000000-0005-0000-0000-0000BB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22996" xr:uid="{00000000-0005-0000-0000-0000BC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22997" xr:uid="{00000000-0005-0000-0000-0000BD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(원동천교)" xfId="22998" xr:uid="{00000000-0005-0000-0000-0000BE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22999" xr:uid="{00000000-0005-0000-0000-0000BF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내역산출(상하행)7기-4" xfId="23000" xr:uid="{00000000-0005-0000-0000-0000C0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23001" xr:uid="{00000000-0005-0000-0000-0000C1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최종수정분_하천대교보수보강공사" xfId="23002" xr:uid="{00000000-0005-0000-0000-0000C2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계약내역서" xfId="23003" xr:uid="{00000000-0005-0000-0000-0000C3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단가수정070407)" xfId="23004" xr:uid="{00000000-0005-0000-0000-0000C4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수정)-1" xfId="23005" xr:uid="{00000000-0005-0000-0000-0000C5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하천대교보수보강공사(최종수량수정)" xfId="23006" xr:uid="{00000000-0005-0000-0000-0000C6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23007" xr:uid="{00000000-0005-0000-0000-0000C7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내역산출(상하행)7기-4" xfId="23008" xr:uid="{00000000-0005-0000-0000-0000C8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23009" xr:uid="{00000000-0005-0000-0000-0000C9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최종수정분_하천대교보수보강공사" xfId="23010" xr:uid="{00000000-0005-0000-0000-0000CA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계약내역서" xfId="23011" xr:uid="{00000000-0005-0000-0000-0000CB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보수보강공사(단가수정070407)" xfId="23012" xr:uid="{00000000-0005-0000-0000-0000CC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보수보강공사(수정)-1" xfId="23013" xr:uid="{00000000-0005-0000-0000-0000CD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하천대교보수보강공사(최종수량수정)" xfId="23014" xr:uid="{00000000-0005-0000-0000-0000CE3B0000}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23015" xr:uid="{00000000-0005-0000-0000-0000CF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" xfId="23016" xr:uid="{00000000-0005-0000-0000-0000D0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" xfId="23017" xr:uid="{00000000-0005-0000-0000-0000D1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(원동천교)" xfId="23018" xr:uid="{00000000-0005-0000-0000-0000D2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(상)우물통보수공사-1" xfId="23019" xr:uid="{00000000-0005-0000-0000-0000D3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" xfId="23020" xr:uid="{00000000-0005-0000-0000-0000D4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23021" xr:uid="{00000000-0005-0000-0000-0000D5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(원동천교)" xfId="23022" xr:uid="{00000000-0005-0000-0000-0000D6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23023" xr:uid="{00000000-0005-0000-0000-0000D7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내역산출(상하행)7기-4" xfId="23024" xr:uid="{00000000-0005-0000-0000-0000D8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23025" xr:uid="{00000000-0005-0000-0000-0000D9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최종수정분_하천대교보수보강공사" xfId="23026" xr:uid="{00000000-0005-0000-0000-0000DA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계약내역서" xfId="23027" xr:uid="{00000000-0005-0000-0000-0000DB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단가수정070407)" xfId="23028" xr:uid="{00000000-0005-0000-0000-0000DC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수정)-1" xfId="23029" xr:uid="{00000000-0005-0000-0000-0000DD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하천대교보수보강공사(최종수량수정)" xfId="23030" xr:uid="{00000000-0005-0000-0000-0000DE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23031" xr:uid="{00000000-0005-0000-0000-0000DF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내역산출(상하행)7기-4" xfId="23032" xr:uid="{00000000-0005-0000-0000-0000E0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진단건설(수정본-건식공법)" xfId="23033" xr:uid="{00000000-0005-0000-0000-0000E1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최종수정분_하천대교보수보강공사" xfId="23034" xr:uid="{00000000-0005-0000-0000-0000E2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계약내역서" xfId="23035" xr:uid="{00000000-0005-0000-0000-0000E3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보수보강공사(단가수정070407)" xfId="23036" xr:uid="{00000000-0005-0000-0000-0000E4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보수보강공사(수정)-1" xfId="23037" xr:uid="{00000000-0005-0000-0000-0000E5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하천대교보수보강공사(최종수량수정)" xfId="23038" xr:uid="{00000000-0005-0000-0000-0000E63B0000}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23039" xr:uid="{00000000-0005-0000-0000-0000E7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" xfId="23040" xr:uid="{00000000-0005-0000-0000-0000E8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수량산출서" xfId="23041" xr:uid="{00000000-0005-0000-0000-0000E9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수량산출서(원동천교)" xfId="23042" xr:uid="{00000000-0005-0000-0000-0000EA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(상)우물통보수공사-1" xfId="23043" xr:uid="{00000000-0005-0000-0000-0000EB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" xfId="23044" xr:uid="{00000000-0005-0000-0000-0000EC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" xfId="23045" xr:uid="{00000000-0005-0000-0000-0000ED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(원동천교)" xfId="23046" xr:uid="{00000000-0005-0000-0000-0000EE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(상)우물통보수공사-1" xfId="23047" xr:uid="{00000000-0005-0000-0000-0000EF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내역산출(상하행)7기-4" xfId="23048" xr:uid="{00000000-0005-0000-0000-0000F0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진단건설(수정본-건식공법)" xfId="23049" xr:uid="{00000000-0005-0000-0000-0000F1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최종수정분_하천대교보수보강공사" xfId="23050" xr:uid="{00000000-0005-0000-0000-0000F2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계약내역서" xfId="23051" xr:uid="{00000000-0005-0000-0000-0000F3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보수보강공사(단가수정070407)" xfId="23052" xr:uid="{00000000-0005-0000-0000-0000F4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보수보강공사(수정)-1" xfId="23053" xr:uid="{00000000-0005-0000-0000-0000F5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하천대교보수보강공사(최종수량수정)" xfId="23054" xr:uid="{00000000-0005-0000-0000-0000F6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회야강요-수량산출서(수정본-선구)" xfId="23055" xr:uid="{00000000-0005-0000-0000-0000F7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내역산출(상하행)7기-4" xfId="23056" xr:uid="{00000000-0005-0000-0000-0000F8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진단건설(수정본-건식공법)" xfId="23057" xr:uid="{00000000-0005-0000-0000-0000F9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최종수정분_하천대교보수보강공사" xfId="23058" xr:uid="{00000000-0005-0000-0000-0000FA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하천대교계약내역서" xfId="23059" xr:uid="{00000000-0005-0000-0000-0000FB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하천대교보수보강공사(단가수정070407)" xfId="23060" xr:uid="{00000000-0005-0000-0000-0000FC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하천대교보수보강공사(수정)-1" xfId="23061" xr:uid="{00000000-0005-0000-0000-0000FD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하천대교보수보강공사(최종수량수정)" xfId="23062" xr:uid="{00000000-0005-0000-0000-0000FE3B0000}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회야강요-수량산출서(수정본-선구)" xfId="23063" xr:uid="{00000000-0005-0000-0000-0000FF3B0000}"/>
    <cellStyle name="_인천계양 까치마을 태화,한진아파트 공사내역서9.12(제출용)_인천계양 까치마을 태화,한진아파트 공사내역서9.12(제출용)_인천계양 까치마을 태화,한진아파트 공사내역서9.12(제출용)_수량산출서" xfId="23064" xr:uid="{00000000-0005-0000-0000-0000003C0000}"/>
    <cellStyle name="_인천계양 까치마을 태화,한진아파트 공사내역서9.12(제출용)_인천계양 까치마을 태화,한진아파트 공사내역서9.12(제출용)_인천계양 까치마을 태화,한진아파트 공사내역서9.12(제출용)_수량산출서(원동천교)" xfId="23065" xr:uid="{00000000-0005-0000-0000-000001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(상)우물통보수공사-1" xfId="23066" xr:uid="{00000000-0005-0000-0000-000002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" xfId="23067" xr:uid="{00000000-0005-0000-0000-000003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" xfId="23068" xr:uid="{00000000-0005-0000-0000-000004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(원동천교)" xfId="23069" xr:uid="{00000000-0005-0000-0000-000005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(상)우물통보수공사-1" xfId="23070" xr:uid="{00000000-0005-0000-0000-000006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내역산출(상하행)7기-4" xfId="23071" xr:uid="{00000000-0005-0000-0000-000007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진단건설(수정본-건식공법)" xfId="23072" xr:uid="{00000000-0005-0000-0000-000008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최종수정분_하천대교보수보강공사" xfId="23073" xr:uid="{00000000-0005-0000-0000-000009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계약내역서" xfId="23074" xr:uid="{00000000-0005-0000-0000-00000A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보수보강공사(단가수정070407)" xfId="23075" xr:uid="{00000000-0005-0000-0000-00000B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보수보강공사(수정)-1" xfId="23076" xr:uid="{00000000-0005-0000-0000-00000C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하천대교보수보강공사(최종수량수정)" xfId="23077" xr:uid="{00000000-0005-0000-0000-00000D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회야강요-수량산출서(수정본-선구)" xfId="23078" xr:uid="{00000000-0005-0000-0000-00000E3C0000}"/>
    <cellStyle name="_인천계양 까치마을 태화,한진아파트 공사내역서9.12(제출용)_인천계양 까치마을 태화,한진아파트 공사내역서9.12(제출용)_인천계양 까치마을 태화,한진아파트 공사내역서9.12(제출용)_원동천내역산출(상하행)7기-4" xfId="23079" xr:uid="{00000000-0005-0000-0000-00000F3C0000}"/>
    <cellStyle name="_인천계양 까치마을 태화,한진아파트 공사내역서9.12(제출용)_인천계양 까치마을 태화,한진아파트 공사내역서9.12(제출용)_인천계양 까치마을 태화,한진아파트 공사내역서9.12(제출용)_진단건설(수정본-건식공법)" xfId="23080" xr:uid="{00000000-0005-0000-0000-0000103C0000}"/>
    <cellStyle name="_인천계양 까치마을 태화,한진아파트 공사내역서9.12(제출용)_인천계양 까치마을 태화,한진아파트 공사내역서9.12(제출용)_인천계양 까치마을 태화,한진아파트 공사내역서9.12(제출용)_최종수정분_하천대교보수보강공사" xfId="23081" xr:uid="{00000000-0005-0000-0000-0000113C0000}"/>
    <cellStyle name="_인천계양 까치마을 태화,한진아파트 공사내역서9.12(제출용)_인천계양 까치마을 태화,한진아파트 공사내역서9.12(제출용)_인천계양 까치마을 태화,한진아파트 공사내역서9.12(제출용)_하천대교계약내역서" xfId="23082" xr:uid="{00000000-0005-0000-0000-0000123C0000}"/>
    <cellStyle name="_인천계양 까치마을 태화,한진아파트 공사내역서9.12(제출용)_인천계양 까치마을 태화,한진아파트 공사내역서9.12(제출용)_인천계양 까치마을 태화,한진아파트 공사내역서9.12(제출용)_하천대교보수보강공사(단가수정070407)" xfId="23083" xr:uid="{00000000-0005-0000-0000-0000133C0000}"/>
    <cellStyle name="_인천계양 까치마을 태화,한진아파트 공사내역서9.12(제출용)_인천계양 까치마을 태화,한진아파트 공사내역서9.12(제출용)_인천계양 까치마을 태화,한진아파트 공사내역서9.12(제출용)_하천대교보수보강공사(수정)-1" xfId="23084" xr:uid="{00000000-0005-0000-0000-0000143C0000}"/>
    <cellStyle name="_인천계양 까치마을 태화,한진아파트 공사내역서9.12(제출용)_인천계양 까치마을 태화,한진아파트 공사내역서9.12(제출용)_인천계양 까치마을 태화,한진아파트 공사내역서9.12(제출용)_하천대교보수보강공사(최종수량수정)" xfId="23085" xr:uid="{00000000-0005-0000-0000-0000153C0000}"/>
    <cellStyle name="_인천계양 까치마을 태화,한진아파트 공사내역서9.12(제출용)_인천계양 까치마을 태화,한진아파트 공사내역서9.12(제출용)_인천계양 까치마을 태화,한진아파트 공사내역서9.12(제출용)_회야강요-수량산출서(수정본-선구)" xfId="23086" xr:uid="{00000000-0005-0000-0000-0000163C0000}"/>
    <cellStyle name="_인천계양 까치마을 태화,한진아파트 공사내역서9.12(제출용)_인천계양 까치마을 태화,한진아파트 공사내역서9.12(제출용)_진단건설(수정본-건식공법)" xfId="23087" xr:uid="{00000000-0005-0000-0000-0000173C0000}"/>
    <cellStyle name="_인천계양 까치마을 태화,한진아파트 공사내역서9.12(제출용)_인천계양 까치마을 태화,한진아파트 공사내역서9.12(제출용)_최종수정분_하천대교보수보강공사" xfId="23088" xr:uid="{00000000-0005-0000-0000-0000183C0000}"/>
    <cellStyle name="_인천계양 까치마을 태화,한진아파트 공사내역서9.12(제출용)_인천계양 까치마을 태화,한진아파트 공사내역서9.12(제출용)_하천대교계약내역서" xfId="23089" xr:uid="{00000000-0005-0000-0000-0000193C0000}"/>
    <cellStyle name="_인천계양 까치마을 태화,한진아파트 공사내역서9.12(제출용)_인천계양 까치마을 태화,한진아파트 공사내역서9.12(제출용)_하천대교보수보강공사(단가수정070407)" xfId="23090" xr:uid="{00000000-0005-0000-0000-00001A3C0000}"/>
    <cellStyle name="_인천계양 까치마을 태화,한진아파트 공사내역서9.12(제출용)_인천계양 까치마을 태화,한진아파트 공사내역서9.12(제출용)_하천대교보수보강공사(수정)-1" xfId="23091" xr:uid="{00000000-0005-0000-0000-00001B3C0000}"/>
    <cellStyle name="_인천계양 까치마을 태화,한진아파트 공사내역서9.12(제출용)_인천계양 까치마을 태화,한진아파트 공사내역서9.12(제출용)_하천대교보수보강공사(최종수량수정)" xfId="23092" xr:uid="{00000000-0005-0000-0000-00001C3C0000}"/>
    <cellStyle name="_인천계양 까치마을 태화,한진아파트 공사내역서9.12(제출용)_인천계양 까치마을 태화,한진아파트 공사내역서9.12(제출용)_회야강요-수량산출서(수정본-선구)" xfId="23093" xr:uid="{00000000-0005-0000-0000-00001D3C0000}"/>
    <cellStyle name="_인천계양 까치마을 태화,한진아파트 공사내역서9.12(제출용)_진단건설(수정본-건식공법)" xfId="23094" xr:uid="{00000000-0005-0000-0000-00001E3C0000}"/>
    <cellStyle name="_인천계양 까치마을 태화,한진아파트 공사내역서9.12(제출용)_최종수정분_하천대교보수보강공사" xfId="23095" xr:uid="{00000000-0005-0000-0000-00001F3C0000}"/>
    <cellStyle name="_인천계양 까치마을 태화,한진아파트 공사내역서9.12(제출용)_하천대교계약내역서" xfId="23096" xr:uid="{00000000-0005-0000-0000-0000203C0000}"/>
    <cellStyle name="_인천계양 까치마을 태화,한진아파트 공사내역서9.12(제출용)_하천대교보수보강공사(단가수정070407)" xfId="23097" xr:uid="{00000000-0005-0000-0000-0000213C0000}"/>
    <cellStyle name="_인천계양 까치마을 태화,한진아파트 공사내역서9.12(제출용)_하천대교보수보강공사(수정)-1" xfId="23098" xr:uid="{00000000-0005-0000-0000-0000223C0000}"/>
    <cellStyle name="_인천계양 까치마을 태화,한진아파트 공사내역서9.12(제출용)_하천대교보수보강공사(최종수량수정)" xfId="23099" xr:uid="{00000000-0005-0000-0000-0000233C0000}"/>
    <cellStyle name="_인천계양 까치마을 태화,한진아파트 공사내역서9.12(제출용)_회야강요-수량산출서(수정본-선구)" xfId="23100" xr:uid="{00000000-0005-0000-0000-0000243C0000}"/>
    <cellStyle name="_인천북항관공선부두(수정내역)" xfId="9736" xr:uid="{00000000-0005-0000-0000-0000253C0000}"/>
    <cellStyle name="_인천삼산실행 (1114)" xfId="9737" xr:uid="{00000000-0005-0000-0000-0000263C0000}"/>
    <cellStyle name="_인천삼산실행 (1114)_분석" xfId="9738" xr:uid="{00000000-0005-0000-0000-0000273C0000}"/>
    <cellStyle name="_일반전기1공구" xfId="9739" xr:uid="{00000000-0005-0000-0000-0000283C0000}"/>
    <cellStyle name="_일반전기정산" xfId="9740" xr:uid="{00000000-0005-0000-0000-0000293C0000}"/>
    <cellStyle name="_일위대가" xfId="9741" xr:uid="{00000000-0005-0000-0000-00002A3C0000}"/>
    <cellStyle name="_일위대가(2005년12월)" xfId="9742" xr:uid="{00000000-0005-0000-0000-00002B3C0000}"/>
    <cellStyle name="_일위대가_1" xfId="9743" xr:uid="{00000000-0005-0000-0000-00002C3C0000}"/>
    <cellStyle name="_일위대가_2" xfId="9744" xr:uid="{00000000-0005-0000-0000-00002D3C0000}"/>
    <cellStyle name="_일위대가-시스템" xfId="9745" xr:uid="{00000000-0005-0000-0000-00002E3C0000}"/>
    <cellStyle name="_일위대가표" xfId="9746" xr:uid="{00000000-0005-0000-0000-00002F3C0000}"/>
    <cellStyle name="_임목폐기물" xfId="23101" xr:uid="{00000000-0005-0000-0000-0000303C0000}"/>
    <cellStyle name="_임목폐기물(주공)-최종0225" xfId="23102" xr:uid="{00000000-0005-0000-0000-0000313C0000}"/>
    <cellStyle name="_임목폐기물(주공)-최종-1" xfId="23103" xr:uid="{00000000-0005-0000-0000-0000323C0000}"/>
    <cellStyle name="_임목폐기물(주공)-최종-3" xfId="23104" xr:uid="{00000000-0005-0000-0000-0000333C0000}"/>
    <cellStyle name="_입찰표지 " xfId="3715" xr:uid="{00000000-0005-0000-0000-0000343C0000}"/>
    <cellStyle name="_입찰표지  2" xfId="3716" xr:uid="{00000000-0005-0000-0000-0000353C0000}"/>
    <cellStyle name="_입찰표지 _01.자재집계표(서부1호) " xfId="23105" xr:uid="{00000000-0005-0000-0000-0000363C0000}"/>
    <cellStyle name="_입찰표지 _2000x2000" xfId="23106" xr:uid="{00000000-0005-0000-0000-0000373C0000}"/>
    <cellStyle name="_입찰표지 _2000x2000_4-1.아스콘포장깨기(연암기준)" xfId="23107" xr:uid="{00000000-0005-0000-0000-0000383C0000}"/>
    <cellStyle name="_입찰표지 _2000x2000_4-1.아스콘포장깨기(연암기준)_단가산출서" xfId="23108" xr:uid="{00000000-0005-0000-0000-0000393C0000}"/>
    <cellStyle name="_입찰표지 _2000x2000_4-1.아스콘포장깨기(연암기준)_단가산출서_단가산출서" xfId="23109" xr:uid="{00000000-0005-0000-0000-00003A3C0000}"/>
    <cellStyle name="_입찰표지 _2000x2000_4-1.아스콘포장깨기(연암기준)_단가산출서_단가산출서_대화1교" xfId="23110" xr:uid="{00000000-0005-0000-0000-00003B3C0000}"/>
    <cellStyle name="_입찰표지 _2000x2000_4-1.아스콘포장깨기(연암기준)_단가산출서_대화1교" xfId="23111" xr:uid="{00000000-0005-0000-0000-00003C3C0000}"/>
    <cellStyle name="_입찰표지 _2000x2000_4-1.아스콘포장깨기(연암기준)_대화1교" xfId="23112" xr:uid="{00000000-0005-0000-0000-00003D3C0000}"/>
    <cellStyle name="_입찰표지 _2000x2000_4-1.아스콘포장깨기(연암기준)_사토운반변경" xfId="23113" xr:uid="{00000000-0005-0000-0000-00003E3C0000}"/>
    <cellStyle name="_입찰표지 _2000x2000_4-1.아스콘포장깨기(연암기준)_사토운반변경_단가산출서" xfId="23114" xr:uid="{00000000-0005-0000-0000-00003F3C0000}"/>
    <cellStyle name="_입찰표지 _2000x2000_4-1.아스콘포장깨기(연암기준)_사토운반변경_단가산출서_단가산출서" xfId="23115" xr:uid="{00000000-0005-0000-0000-0000403C0000}"/>
    <cellStyle name="_입찰표지 _2000x2000_4-1.아스콘포장깨기(연암기준)_사토운반변경_단가산출서_단가산출서_대화1교" xfId="23116" xr:uid="{00000000-0005-0000-0000-0000413C0000}"/>
    <cellStyle name="_입찰표지 _2000x2000_4-1.아스콘포장깨기(연암기준)_사토운반변경_단가산출서_대화1교" xfId="23117" xr:uid="{00000000-0005-0000-0000-0000423C0000}"/>
    <cellStyle name="_입찰표지 _2000x2000_4-1.아스콘포장깨기(연암기준)_사토운반변경_대화1교" xfId="23118" xr:uid="{00000000-0005-0000-0000-0000433C0000}"/>
    <cellStyle name="_입찰표지 _2000x2000_단가산출서" xfId="23119" xr:uid="{00000000-0005-0000-0000-0000443C0000}"/>
    <cellStyle name="_입찰표지 _2000x2000_단가산출서_단가산출서" xfId="23120" xr:uid="{00000000-0005-0000-0000-0000453C0000}"/>
    <cellStyle name="_입찰표지 _2000x2000_단가산출서_단가산출서_대화1교" xfId="23121" xr:uid="{00000000-0005-0000-0000-0000463C0000}"/>
    <cellStyle name="_입찰표지 _2000x2000_단가산출서_대화1교" xfId="23122" xr:uid="{00000000-0005-0000-0000-0000473C0000}"/>
    <cellStyle name="_입찰표지 _2000x2000_대화1교" xfId="23123" xr:uid="{00000000-0005-0000-0000-0000483C0000}"/>
    <cellStyle name="_입찰표지 _2000x2000_사토운반변경" xfId="23124" xr:uid="{00000000-0005-0000-0000-0000493C0000}"/>
    <cellStyle name="_입찰표지 _2000x2000_사토운반변경_단가산출서" xfId="23125" xr:uid="{00000000-0005-0000-0000-00004A3C0000}"/>
    <cellStyle name="_입찰표지 _2000x2000_사토운반변경_단가산출서_단가산출서" xfId="23126" xr:uid="{00000000-0005-0000-0000-00004B3C0000}"/>
    <cellStyle name="_입찰표지 _2000x2000_사토운반변경_단가산출서_단가산출서_대화1교" xfId="23127" xr:uid="{00000000-0005-0000-0000-00004C3C0000}"/>
    <cellStyle name="_입찰표지 _2000x2000_사토운반변경_단가산출서_대화1교" xfId="23128" xr:uid="{00000000-0005-0000-0000-00004D3C0000}"/>
    <cellStyle name="_입찰표지 _2000x2000_사토운반변경_대화1교" xfId="23129" xr:uid="{00000000-0005-0000-0000-00004E3C0000}"/>
    <cellStyle name="_입찰표지 _4-1.아스콘포장깨기(연암기준)" xfId="23130" xr:uid="{00000000-0005-0000-0000-00004F3C0000}"/>
    <cellStyle name="_입찰표지 _4-1.아스콘포장깨기(연암기준)_단가산출서" xfId="23131" xr:uid="{00000000-0005-0000-0000-0000503C0000}"/>
    <cellStyle name="_입찰표지 _4-1.아스콘포장깨기(연암기준)_단가산출서_단가산출서" xfId="23132" xr:uid="{00000000-0005-0000-0000-0000513C0000}"/>
    <cellStyle name="_입찰표지 _4-1.아스콘포장깨기(연암기준)_단가산출서_단가산출서_대화1교" xfId="23133" xr:uid="{00000000-0005-0000-0000-0000523C0000}"/>
    <cellStyle name="_입찰표지 _4-1.아스콘포장깨기(연암기준)_단가산출서_대화1교" xfId="23134" xr:uid="{00000000-0005-0000-0000-0000533C0000}"/>
    <cellStyle name="_입찰표지 _4-1.아스콘포장깨기(연암기준)_대화1교" xfId="23135" xr:uid="{00000000-0005-0000-0000-0000543C0000}"/>
    <cellStyle name="_입찰표지 _4-1.아스콘포장깨기(연암기준)_사토운반변경" xfId="23136" xr:uid="{00000000-0005-0000-0000-0000553C0000}"/>
    <cellStyle name="_입찰표지 _4-1.아스콘포장깨기(연암기준)_사토운반변경_단가산출서" xfId="23137" xr:uid="{00000000-0005-0000-0000-0000563C0000}"/>
    <cellStyle name="_입찰표지 _4-1.아스콘포장깨기(연암기준)_사토운반변경_단가산출서_단가산출서" xfId="23138" xr:uid="{00000000-0005-0000-0000-0000573C0000}"/>
    <cellStyle name="_입찰표지 _4-1.아스콘포장깨기(연암기준)_사토운반변경_단가산출서_단가산출서_대화1교" xfId="23139" xr:uid="{00000000-0005-0000-0000-0000583C0000}"/>
    <cellStyle name="_입찰표지 _4-1.아스콘포장깨기(연암기준)_사토운반변경_단가산출서_대화1교" xfId="23140" xr:uid="{00000000-0005-0000-0000-0000593C0000}"/>
    <cellStyle name="_입찰표지 _4-1.아스콘포장깨기(연암기준)_사토운반변경_대화1교" xfId="23141" xr:uid="{00000000-0005-0000-0000-00005A3C0000}"/>
    <cellStyle name="_입찰표지 _감관추진공사2000x2000" xfId="23142" xr:uid="{00000000-0005-0000-0000-00005B3C0000}"/>
    <cellStyle name="_입찰표지 _감관추진공사2000x2000_4-1.아스콘포장깨기(연암기준)" xfId="23143" xr:uid="{00000000-0005-0000-0000-00005C3C0000}"/>
    <cellStyle name="_입찰표지 _감관추진공사2000x2000_4-1.아스콘포장깨기(연암기준)_단가산출서" xfId="23144" xr:uid="{00000000-0005-0000-0000-00005D3C0000}"/>
    <cellStyle name="_입찰표지 _감관추진공사2000x2000_4-1.아스콘포장깨기(연암기준)_단가산출서_단가산출서" xfId="23145" xr:uid="{00000000-0005-0000-0000-00005E3C0000}"/>
    <cellStyle name="_입찰표지 _감관추진공사2000x2000_4-1.아스콘포장깨기(연암기준)_단가산출서_단가산출서_대화1교" xfId="23146" xr:uid="{00000000-0005-0000-0000-00005F3C0000}"/>
    <cellStyle name="_입찰표지 _감관추진공사2000x2000_4-1.아스콘포장깨기(연암기준)_단가산출서_대화1교" xfId="23147" xr:uid="{00000000-0005-0000-0000-0000603C0000}"/>
    <cellStyle name="_입찰표지 _감관추진공사2000x2000_4-1.아스콘포장깨기(연암기준)_대화1교" xfId="23148" xr:uid="{00000000-0005-0000-0000-0000613C0000}"/>
    <cellStyle name="_입찰표지 _감관추진공사2000x2000_4-1.아스콘포장깨기(연암기준)_사토운반변경" xfId="23149" xr:uid="{00000000-0005-0000-0000-0000623C0000}"/>
    <cellStyle name="_입찰표지 _감관추진공사2000x2000_4-1.아스콘포장깨기(연암기준)_사토운반변경_단가산출서" xfId="23150" xr:uid="{00000000-0005-0000-0000-0000633C0000}"/>
    <cellStyle name="_입찰표지 _감관추진공사2000x2000_4-1.아스콘포장깨기(연암기준)_사토운반변경_단가산출서_단가산출서" xfId="23151" xr:uid="{00000000-0005-0000-0000-0000643C0000}"/>
    <cellStyle name="_입찰표지 _감관추진공사2000x2000_4-1.아스콘포장깨기(연암기준)_사토운반변경_단가산출서_단가산출서_대화1교" xfId="23152" xr:uid="{00000000-0005-0000-0000-0000653C0000}"/>
    <cellStyle name="_입찰표지 _감관추진공사2000x2000_4-1.아스콘포장깨기(연암기준)_사토운반변경_단가산출서_대화1교" xfId="23153" xr:uid="{00000000-0005-0000-0000-0000663C0000}"/>
    <cellStyle name="_입찰표지 _감관추진공사2000x2000_4-1.아스콘포장깨기(연암기준)_사토운반변경_대화1교" xfId="23154" xr:uid="{00000000-0005-0000-0000-0000673C0000}"/>
    <cellStyle name="_입찰표지 _감관추진공사2000x2000_단가산출서" xfId="23155" xr:uid="{00000000-0005-0000-0000-0000683C0000}"/>
    <cellStyle name="_입찰표지 _감관추진공사2000x2000_단가산출서_단가산출서" xfId="23156" xr:uid="{00000000-0005-0000-0000-0000693C0000}"/>
    <cellStyle name="_입찰표지 _감관추진공사2000x2000_단가산출서_단가산출서_대화1교" xfId="23157" xr:uid="{00000000-0005-0000-0000-00006A3C0000}"/>
    <cellStyle name="_입찰표지 _감관추진공사2000x2000_단가산출서_대화1교" xfId="23158" xr:uid="{00000000-0005-0000-0000-00006B3C0000}"/>
    <cellStyle name="_입찰표지 _감관추진공사2000x2000_대화1교" xfId="23159" xr:uid="{00000000-0005-0000-0000-00006C3C0000}"/>
    <cellStyle name="_입찰표지 _감관추진공사2000x2000_사토운반변경" xfId="23160" xr:uid="{00000000-0005-0000-0000-00006D3C0000}"/>
    <cellStyle name="_입찰표지 _감관추진공사2000x2000_사토운반변경_단가산출서" xfId="23161" xr:uid="{00000000-0005-0000-0000-00006E3C0000}"/>
    <cellStyle name="_입찰표지 _감관추진공사2000x2000_사토운반변경_단가산출서_단가산출서" xfId="23162" xr:uid="{00000000-0005-0000-0000-00006F3C0000}"/>
    <cellStyle name="_입찰표지 _감관추진공사2000x2000_사토운반변경_단가산출서_단가산출서_대화1교" xfId="23163" xr:uid="{00000000-0005-0000-0000-0000703C0000}"/>
    <cellStyle name="_입찰표지 _감관추진공사2000x2000_사토운반변경_단가산출서_대화1교" xfId="23164" xr:uid="{00000000-0005-0000-0000-0000713C0000}"/>
    <cellStyle name="_입찰표지 _감관추진공사2000x2000_사토운반변경_대화1교" xfId="23165" xr:uid="{00000000-0005-0000-0000-0000723C0000}"/>
    <cellStyle name="_입찰표지 _감사지적(고용보험료)" xfId="23166" xr:uid="{00000000-0005-0000-0000-0000733C0000}"/>
    <cellStyle name="_입찰표지 _감사지적(고용보험료)_단가산출서" xfId="23167" xr:uid="{00000000-0005-0000-0000-0000743C0000}"/>
    <cellStyle name="_입찰표지 _감사지적(고용보험료)_단가산출서_단가산출서" xfId="23168" xr:uid="{00000000-0005-0000-0000-0000753C0000}"/>
    <cellStyle name="_입찰표지 _감사지적(고용보험료)_단가산출서_단가산출서_대화1교" xfId="23169" xr:uid="{00000000-0005-0000-0000-0000763C0000}"/>
    <cellStyle name="_입찰표지 _감사지적(고용보험료)_단가산출서_대화1교" xfId="23170" xr:uid="{00000000-0005-0000-0000-0000773C0000}"/>
    <cellStyle name="_입찰표지 _감사지적(고용보험료)_대화1교" xfId="23171" xr:uid="{00000000-0005-0000-0000-0000783C0000}"/>
    <cellStyle name="_입찰표지 _감사지적(노반준비공)" xfId="23172" xr:uid="{00000000-0005-0000-0000-0000793C0000}"/>
    <cellStyle name="_입찰표지 _감사지적(노반준비공)_단가산출서" xfId="23173" xr:uid="{00000000-0005-0000-0000-00007A3C0000}"/>
    <cellStyle name="_입찰표지 _감사지적(노반준비공)_단가산출서_단가산출서" xfId="23174" xr:uid="{00000000-0005-0000-0000-00007B3C0000}"/>
    <cellStyle name="_입찰표지 _감사지적(노반준비공)_단가산출서_단가산출서_대화1교" xfId="23175" xr:uid="{00000000-0005-0000-0000-00007C3C0000}"/>
    <cellStyle name="_입찰표지 _감사지적(노반준비공)_단가산출서_대화1교" xfId="23176" xr:uid="{00000000-0005-0000-0000-00007D3C0000}"/>
    <cellStyle name="_입찰표지 _감사지적(노반준비공)_대화1교" xfId="23177" xr:uid="{00000000-0005-0000-0000-00007E3C0000}"/>
    <cellStyle name="_입찰표지 _감사지적(암거 비계공)" xfId="23178" xr:uid="{00000000-0005-0000-0000-00007F3C0000}"/>
    <cellStyle name="_입찰표지 _감사지적(암거 비계공)_단가산출서" xfId="23179" xr:uid="{00000000-0005-0000-0000-0000803C0000}"/>
    <cellStyle name="_입찰표지 _감사지적(암거 비계공)_단가산출서_단가산출서" xfId="23180" xr:uid="{00000000-0005-0000-0000-0000813C0000}"/>
    <cellStyle name="_입찰표지 _감사지적(암거 비계공)_단가산출서_단가산출서_대화1교" xfId="23181" xr:uid="{00000000-0005-0000-0000-0000823C0000}"/>
    <cellStyle name="_입찰표지 _감사지적(암거 비계공)_단가산출서_대화1교" xfId="23182" xr:uid="{00000000-0005-0000-0000-0000833C0000}"/>
    <cellStyle name="_입찰표지 _감사지적(암거 비계공)_대화1교" xfId="23183" xr:uid="{00000000-0005-0000-0000-0000843C0000}"/>
    <cellStyle name="_입찰표지 _기계실_벽체_산출근거" xfId="3717" xr:uid="{00000000-0005-0000-0000-0000853C0000}"/>
    <cellStyle name="_입찰표지 _꽌끄ㅃ설계변경갑지1" xfId="9747" xr:uid="{00000000-0005-0000-0000-0000863C0000}"/>
    <cellStyle name="_입찰표지 _내역서(발주청제출 2.16)" xfId="23184" xr:uid="{00000000-0005-0000-0000-0000873C0000}"/>
    <cellStyle name="_입찰표지 _내역서(발주청제출 2.16)_1" xfId="23185" xr:uid="{00000000-0005-0000-0000-0000883C0000}"/>
    <cellStyle name="_입찰표지 _내역서(발주청제출 2.16)_1_대화1교" xfId="23186" xr:uid="{00000000-0005-0000-0000-0000893C0000}"/>
    <cellStyle name="_입찰표지 _내역서(발주청제출 2.16)_2000x2000" xfId="23187" xr:uid="{00000000-0005-0000-0000-00008A3C0000}"/>
    <cellStyle name="_입찰표지 _내역서(발주청제출 2.16)_2000x2000_4-1.아스콘포장깨기(연암기준)" xfId="23188" xr:uid="{00000000-0005-0000-0000-00008B3C0000}"/>
    <cellStyle name="_입찰표지 _내역서(발주청제출 2.16)_2000x2000_4-1.아스콘포장깨기(연암기준)_단가산출서" xfId="23189" xr:uid="{00000000-0005-0000-0000-00008C3C0000}"/>
    <cellStyle name="_입찰표지 _내역서(발주청제출 2.16)_2000x2000_4-1.아스콘포장깨기(연암기준)_단가산출서_단가산출서" xfId="23190" xr:uid="{00000000-0005-0000-0000-00008D3C0000}"/>
    <cellStyle name="_입찰표지 _내역서(발주청제출 2.16)_2000x2000_4-1.아스콘포장깨기(연암기준)_단가산출서_단가산출서_대화1교" xfId="23191" xr:uid="{00000000-0005-0000-0000-00008E3C0000}"/>
    <cellStyle name="_입찰표지 _내역서(발주청제출 2.16)_2000x2000_4-1.아스콘포장깨기(연암기준)_단가산출서_대화1교" xfId="23192" xr:uid="{00000000-0005-0000-0000-00008F3C0000}"/>
    <cellStyle name="_입찰표지 _내역서(발주청제출 2.16)_2000x2000_4-1.아스콘포장깨기(연암기준)_대화1교" xfId="23193" xr:uid="{00000000-0005-0000-0000-0000903C0000}"/>
    <cellStyle name="_입찰표지 _내역서(발주청제출 2.16)_2000x2000_4-1.아스콘포장깨기(연암기준)_사토운반변경" xfId="23194" xr:uid="{00000000-0005-0000-0000-0000913C0000}"/>
    <cellStyle name="_입찰표지 _내역서(발주청제출 2.16)_2000x2000_4-1.아스콘포장깨기(연암기준)_사토운반변경_단가산출서" xfId="23195" xr:uid="{00000000-0005-0000-0000-0000923C0000}"/>
    <cellStyle name="_입찰표지 _내역서(발주청제출 2.16)_2000x2000_4-1.아스콘포장깨기(연암기준)_사토운반변경_단가산출서_단가산출서" xfId="23196" xr:uid="{00000000-0005-0000-0000-0000933C0000}"/>
    <cellStyle name="_입찰표지 _내역서(발주청제출 2.16)_2000x2000_4-1.아스콘포장깨기(연암기준)_사토운반변경_단가산출서_단가산출서_대화1교" xfId="23197" xr:uid="{00000000-0005-0000-0000-0000943C0000}"/>
    <cellStyle name="_입찰표지 _내역서(발주청제출 2.16)_2000x2000_4-1.아스콘포장깨기(연암기준)_사토운반변경_단가산출서_대화1교" xfId="23198" xr:uid="{00000000-0005-0000-0000-0000953C0000}"/>
    <cellStyle name="_입찰표지 _내역서(발주청제출 2.16)_2000x2000_4-1.아스콘포장깨기(연암기준)_사토운반변경_대화1교" xfId="23199" xr:uid="{00000000-0005-0000-0000-0000963C0000}"/>
    <cellStyle name="_입찰표지 _내역서(발주청제출 2.16)_2000x2000_단가산출서" xfId="23200" xr:uid="{00000000-0005-0000-0000-0000973C0000}"/>
    <cellStyle name="_입찰표지 _내역서(발주청제출 2.16)_2000x2000_단가산출서_단가산출서" xfId="23201" xr:uid="{00000000-0005-0000-0000-0000983C0000}"/>
    <cellStyle name="_입찰표지 _내역서(발주청제출 2.16)_2000x2000_단가산출서_단가산출서_대화1교" xfId="23202" xr:uid="{00000000-0005-0000-0000-0000993C0000}"/>
    <cellStyle name="_입찰표지 _내역서(발주청제출 2.16)_2000x2000_단가산출서_대화1교" xfId="23203" xr:uid="{00000000-0005-0000-0000-00009A3C0000}"/>
    <cellStyle name="_입찰표지 _내역서(발주청제출 2.16)_2000x2000_대화1교" xfId="23204" xr:uid="{00000000-0005-0000-0000-00009B3C0000}"/>
    <cellStyle name="_입찰표지 _내역서(발주청제출 2.16)_2000x2000_사토운반변경" xfId="23205" xr:uid="{00000000-0005-0000-0000-00009C3C0000}"/>
    <cellStyle name="_입찰표지 _내역서(발주청제출 2.16)_2000x2000_사토운반변경_단가산출서" xfId="23206" xr:uid="{00000000-0005-0000-0000-00009D3C0000}"/>
    <cellStyle name="_입찰표지 _내역서(발주청제출 2.16)_2000x2000_사토운반변경_단가산출서_단가산출서" xfId="23207" xr:uid="{00000000-0005-0000-0000-00009E3C0000}"/>
    <cellStyle name="_입찰표지 _내역서(발주청제출 2.16)_2000x2000_사토운반변경_단가산출서_단가산출서_대화1교" xfId="23208" xr:uid="{00000000-0005-0000-0000-00009F3C0000}"/>
    <cellStyle name="_입찰표지 _내역서(발주청제출 2.16)_2000x2000_사토운반변경_단가산출서_대화1교" xfId="23209" xr:uid="{00000000-0005-0000-0000-0000A03C0000}"/>
    <cellStyle name="_입찰표지 _내역서(발주청제출 2.16)_2000x2000_사토운반변경_대화1교" xfId="23210" xr:uid="{00000000-0005-0000-0000-0000A13C0000}"/>
    <cellStyle name="_입찰표지 _내역서(발주청제출 2.16)_4-1.아스콘포장깨기(연암기준)" xfId="23211" xr:uid="{00000000-0005-0000-0000-0000A23C0000}"/>
    <cellStyle name="_입찰표지 _내역서(발주청제출 2.16)_4-1.아스콘포장깨기(연암기준)_단가산출서" xfId="23212" xr:uid="{00000000-0005-0000-0000-0000A33C0000}"/>
    <cellStyle name="_입찰표지 _내역서(발주청제출 2.16)_4-1.아스콘포장깨기(연암기준)_단가산출서_단가산출서" xfId="23213" xr:uid="{00000000-0005-0000-0000-0000A43C0000}"/>
    <cellStyle name="_입찰표지 _내역서(발주청제출 2.16)_4-1.아스콘포장깨기(연암기준)_단가산출서_단가산출서_대화1교" xfId="23214" xr:uid="{00000000-0005-0000-0000-0000A53C0000}"/>
    <cellStyle name="_입찰표지 _내역서(발주청제출 2.16)_4-1.아스콘포장깨기(연암기준)_단가산출서_대화1교" xfId="23215" xr:uid="{00000000-0005-0000-0000-0000A63C0000}"/>
    <cellStyle name="_입찰표지 _내역서(발주청제출 2.16)_4-1.아스콘포장깨기(연암기준)_대화1교" xfId="23216" xr:uid="{00000000-0005-0000-0000-0000A73C0000}"/>
    <cellStyle name="_입찰표지 _내역서(발주청제출 2.16)_4-1.아스콘포장깨기(연암기준)_사토운반변경" xfId="23217" xr:uid="{00000000-0005-0000-0000-0000A83C0000}"/>
    <cellStyle name="_입찰표지 _내역서(발주청제출 2.16)_4-1.아스콘포장깨기(연암기준)_사토운반변경_단가산출서" xfId="23218" xr:uid="{00000000-0005-0000-0000-0000A93C0000}"/>
    <cellStyle name="_입찰표지 _내역서(발주청제출 2.16)_4-1.아스콘포장깨기(연암기준)_사토운반변경_단가산출서_단가산출서" xfId="23219" xr:uid="{00000000-0005-0000-0000-0000AA3C0000}"/>
    <cellStyle name="_입찰표지 _내역서(발주청제출 2.16)_4-1.아스콘포장깨기(연암기준)_사토운반변경_단가산출서_단가산출서_대화1교" xfId="23220" xr:uid="{00000000-0005-0000-0000-0000AB3C0000}"/>
    <cellStyle name="_입찰표지 _내역서(발주청제출 2.16)_4-1.아스콘포장깨기(연암기준)_사토운반변경_단가산출서_대화1교" xfId="23221" xr:uid="{00000000-0005-0000-0000-0000AC3C0000}"/>
    <cellStyle name="_입찰표지 _내역서(발주청제출 2.16)_4-1.아스콘포장깨기(연암기준)_사토운반변경_대화1교" xfId="23222" xr:uid="{00000000-0005-0000-0000-0000AD3C0000}"/>
    <cellStyle name="_입찰표지 _내역서(발주청제출 2.16)_감관추진공사2000x2000" xfId="23223" xr:uid="{00000000-0005-0000-0000-0000AE3C0000}"/>
    <cellStyle name="_입찰표지 _내역서(발주청제출 2.16)_감관추진공사2000x2000_4-1.아스콘포장깨기(연암기준)" xfId="23224" xr:uid="{00000000-0005-0000-0000-0000AF3C0000}"/>
    <cellStyle name="_입찰표지 _내역서(발주청제출 2.16)_감관추진공사2000x2000_4-1.아스콘포장깨기(연암기준)_단가산출서" xfId="23225" xr:uid="{00000000-0005-0000-0000-0000B03C0000}"/>
    <cellStyle name="_입찰표지 _내역서(발주청제출 2.16)_감관추진공사2000x2000_4-1.아스콘포장깨기(연암기준)_단가산출서_단가산출서" xfId="23226" xr:uid="{00000000-0005-0000-0000-0000B13C0000}"/>
    <cellStyle name="_입찰표지 _내역서(발주청제출 2.16)_감관추진공사2000x2000_4-1.아스콘포장깨기(연암기준)_단가산출서_단가산출서_대화1교" xfId="23227" xr:uid="{00000000-0005-0000-0000-0000B23C0000}"/>
    <cellStyle name="_입찰표지 _내역서(발주청제출 2.16)_감관추진공사2000x2000_4-1.아스콘포장깨기(연암기준)_단가산출서_대화1교" xfId="23228" xr:uid="{00000000-0005-0000-0000-0000B33C0000}"/>
    <cellStyle name="_입찰표지 _내역서(발주청제출 2.16)_감관추진공사2000x2000_4-1.아스콘포장깨기(연암기준)_대화1교" xfId="23229" xr:uid="{00000000-0005-0000-0000-0000B43C0000}"/>
    <cellStyle name="_입찰표지 _내역서(발주청제출 2.16)_감관추진공사2000x2000_4-1.아스콘포장깨기(연암기준)_사토운반변경" xfId="23230" xr:uid="{00000000-0005-0000-0000-0000B53C0000}"/>
    <cellStyle name="_입찰표지 _내역서(발주청제출 2.16)_감관추진공사2000x2000_4-1.아스콘포장깨기(연암기준)_사토운반변경_단가산출서" xfId="23231" xr:uid="{00000000-0005-0000-0000-0000B63C0000}"/>
    <cellStyle name="_입찰표지 _내역서(발주청제출 2.16)_감관추진공사2000x2000_4-1.아스콘포장깨기(연암기준)_사토운반변경_단가산출서_단가산출서" xfId="23232" xr:uid="{00000000-0005-0000-0000-0000B73C0000}"/>
    <cellStyle name="_입찰표지 _내역서(발주청제출 2.16)_감관추진공사2000x2000_4-1.아스콘포장깨기(연암기준)_사토운반변경_단가산출서_단가산출서_대화1교" xfId="23233" xr:uid="{00000000-0005-0000-0000-0000B83C0000}"/>
    <cellStyle name="_입찰표지 _내역서(발주청제출 2.16)_감관추진공사2000x2000_4-1.아스콘포장깨기(연암기준)_사토운반변경_단가산출서_대화1교" xfId="23234" xr:uid="{00000000-0005-0000-0000-0000B93C0000}"/>
    <cellStyle name="_입찰표지 _내역서(발주청제출 2.16)_감관추진공사2000x2000_4-1.아스콘포장깨기(연암기준)_사토운반변경_대화1교" xfId="23235" xr:uid="{00000000-0005-0000-0000-0000BA3C0000}"/>
    <cellStyle name="_입찰표지 _내역서(발주청제출 2.16)_감관추진공사2000x2000_단가산출서" xfId="23236" xr:uid="{00000000-0005-0000-0000-0000BB3C0000}"/>
    <cellStyle name="_입찰표지 _내역서(발주청제출 2.16)_감관추진공사2000x2000_단가산출서_단가산출서" xfId="23237" xr:uid="{00000000-0005-0000-0000-0000BC3C0000}"/>
    <cellStyle name="_입찰표지 _내역서(발주청제출 2.16)_감관추진공사2000x2000_단가산출서_단가산출서_대화1교" xfId="23238" xr:uid="{00000000-0005-0000-0000-0000BD3C0000}"/>
    <cellStyle name="_입찰표지 _내역서(발주청제출 2.16)_감관추진공사2000x2000_단가산출서_대화1교" xfId="23239" xr:uid="{00000000-0005-0000-0000-0000BE3C0000}"/>
    <cellStyle name="_입찰표지 _내역서(발주청제출 2.16)_감관추진공사2000x2000_대화1교" xfId="23240" xr:uid="{00000000-0005-0000-0000-0000BF3C0000}"/>
    <cellStyle name="_입찰표지 _내역서(발주청제출 2.16)_감관추진공사2000x2000_사토운반변경" xfId="23241" xr:uid="{00000000-0005-0000-0000-0000C03C0000}"/>
    <cellStyle name="_입찰표지 _내역서(발주청제출 2.16)_감관추진공사2000x2000_사토운반변경_단가산출서" xfId="23242" xr:uid="{00000000-0005-0000-0000-0000C13C0000}"/>
    <cellStyle name="_입찰표지 _내역서(발주청제출 2.16)_감관추진공사2000x2000_사토운반변경_단가산출서_단가산출서" xfId="23243" xr:uid="{00000000-0005-0000-0000-0000C23C0000}"/>
    <cellStyle name="_입찰표지 _내역서(발주청제출 2.16)_감관추진공사2000x2000_사토운반변경_단가산출서_단가산출서_대화1교" xfId="23244" xr:uid="{00000000-0005-0000-0000-0000C33C0000}"/>
    <cellStyle name="_입찰표지 _영산강" xfId="9748" xr:uid="{00000000-0005-0000-0000-0000C43C0000}"/>
    <cellStyle name="_입찰표지 _율북양수장" xfId="3718" xr:uid="{00000000-0005-0000-0000-0000C53C0000}"/>
    <cellStyle name="_입찰표지 _현산투찰-식x토목x" xfId="23245" xr:uid="{00000000-0005-0000-0000-0000C63C0000}"/>
    <cellStyle name="_입찰표지 _홍보지구2004내역서" xfId="3719" xr:uid="{00000000-0005-0000-0000-0000C73C0000}"/>
    <cellStyle name="_입찰표지 _홍보지구2004내역서 2" xfId="3720" xr:uid="{00000000-0005-0000-0000-0000C83C0000}"/>
    <cellStyle name="_입찰표지 _홍보지구2004내역서(기성)" xfId="3721" xr:uid="{00000000-0005-0000-0000-0000C93C0000}"/>
    <cellStyle name="_입찰표지 _홍보지구2004내역서(기성) 2" xfId="3722" xr:uid="{00000000-0005-0000-0000-0000CA3C0000}"/>
    <cellStyle name="_입찰표지 _홍보지구2004내역서(기성)_기계실_벽체_산출근거" xfId="3723" xr:uid="{00000000-0005-0000-0000-0000CB3C0000}"/>
    <cellStyle name="_입찰표지 _홍보지구2004내역서(기성)_율북양수장" xfId="3724" xr:uid="{00000000-0005-0000-0000-0000CC3C0000}"/>
    <cellStyle name="_입찰표지 _홍보지구2004내역서_기계실_벽체_산출근거" xfId="3725" xr:uid="{00000000-0005-0000-0000-0000CD3C0000}"/>
    <cellStyle name="_입찰표지 _홍보지구2004내역서_율북양수장" xfId="3726" xr:uid="{00000000-0005-0000-0000-0000CE3C0000}"/>
    <cellStyle name="_입찰표지 _홍보지구계약내역서(총괄)" xfId="3727" xr:uid="{00000000-0005-0000-0000-0000CF3C0000}"/>
    <cellStyle name="_입찰표지 _홍보지구계약내역서(총괄) 2" xfId="3728" xr:uid="{00000000-0005-0000-0000-0000D03C0000}"/>
    <cellStyle name="_입찰표지 _홍보지구계약내역서(총괄)_기계실_벽체_산출근거" xfId="3729" xr:uid="{00000000-0005-0000-0000-0000D13C0000}"/>
    <cellStyle name="_입찰표지 _홍보지구계약내역서(총괄)_율북양수장" xfId="3730" xr:uid="{00000000-0005-0000-0000-0000D23C0000}"/>
    <cellStyle name="_입찰표지 _홍보지구오천공구하자공종분할내역" xfId="3731" xr:uid="{00000000-0005-0000-0000-0000D33C0000}"/>
    <cellStyle name="_입찰표지 _홍보지구오천공구하자공종분할내역 2" xfId="3732" xr:uid="{00000000-0005-0000-0000-0000D43C0000}"/>
    <cellStyle name="_입찰표지 _홍보지구오천공구하자공종분할내역_기계실_벽체_산출근거" xfId="3733" xr:uid="{00000000-0005-0000-0000-0000D53C0000}"/>
    <cellStyle name="_입찰표지 _홍보지구오천공구하자공종분할내역_율북양수장" xfId="3734" xr:uid="{00000000-0005-0000-0000-0000D63C0000}"/>
    <cellStyle name="_자금수지(9월) " xfId="23246" xr:uid="{00000000-0005-0000-0000-0000D73C0000}"/>
    <cellStyle name="_자은1리 광탄 농로 및 배수로 설치공사-제1차변경" xfId="23247" xr:uid="{00000000-0005-0000-0000-0000D83C0000}"/>
    <cellStyle name="_자재집계및구조물공_우수토공 " xfId="23248" xr:uid="{00000000-0005-0000-0000-0000D93C0000}"/>
    <cellStyle name="_자재집계표" xfId="3735" xr:uid="{00000000-0005-0000-0000-0000DA3C0000}"/>
    <cellStyle name="_작업완료보고(1차)" xfId="23249" xr:uid="{00000000-0005-0000-0000-0000DB3C0000}"/>
    <cellStyle name="_작업완료보고(2차)" xfId="23250" xr:uid="{00000000-0005-0000-0000-0000DC3C0000}"/>
    <cellStyle name="_작천교 교대일반수량" xfId="23251" xr:uid="{00000000-0005-0000-0000-0000DD3C0000}"/>
    <cellStyle name="_작천교 교대일반수량_강재집계표" xfId="23252" xr:uid="{00000000-0005-0000-0000-0000DE3C0000}"/>
    <cellStyle name="_작천교 교대일반수량_강재집계표_귀운교 총괄 집계표" xfId="23253" xr:uid="{00000000-0005-0000-0000-0000DF3C0000}"/>
    <cellStyle name="_작천교 교대일반수량_귀운교 총괄 집계표" xfId="23254" xr:uid="{00000000-0005-0000-0000-0000E03C0000}"/>
    <cellStyle name="_작천교 총괄수량" xfId="23255" xr:uid="{00000000-0005-0000-0000-0000E13C0000}"/>
    <cellStyle name="_작천교 총괄수량_강재집계표" xfId="23256" xr:uid="{00000000-0005-0000-0000-0000E23C0000}"/>
    <cellStyle name="_작천교 총괄수량_강재집계표_귀운교 총괄 집계표" xfId="23257" xr:uid="{00000000-0005-0000-0000-0000E33C0000}"/>
    <cellStyle name="_작천교 총괄수량_귀운교 총괄 집계표" xfId="23258" xr:uid="{00000000-0005-0000-0000-0000E43C0000}"/>
    <cellStyle name="_작천교교각수량" xfId="23259" xr:uid="{00000000-0005-0000-0000-0000E53C0000}"/>
    <cellStyle name="_작천교교각수량_강재집계표" xfId="23260" xr:uid="{00000000-0005-0000-0000-0000E63C0000}"/>
    <cellStyle name="_작천교교각수량_강재집계표_귀운교 총괄 집계표" xfId="23261" xr:uid="{00000000-0005-0000-0000-0000E73C0000}"/>
    <cellStyle name="_작천교교각수량_귀운교 총괄 집계표" xfId="23262" xr:uid="{00000000-0005-0000-0000-0000E83C0000}"/>
    <cellStyle name="_장덕 1교 시점" xfId="9749" xr:uid="{00000000-0005-0000-0000-0000E93C0000}"/>
    <cellStyle name="_장산중학교내역(혁성)" xfId="9750" xr:uid="{00000000-0005-0000-0000-0000EA3C0000}"/>
    <cellStyle name="_장산중학교내역(혁성업체)" xfId="9751" xr:uid="{00000000-0005-0000-0000-0000EB3C0000}"/>
    <cellStyle name="_장산중학교내역하도급(혁성)" xfId="9752" xr:uid="{00000000-0005-0000-0000-0000EC3C0000}"/>
    <cellStyle name="_장성호TY2" xfId="23263" xr:uid="{00000000-0005-0000-0000-0000ED3C0000}"/>
    <cellStyle name="_장성호TY2_2.여주jc7교" xfId="23264" xr:uid="{00000000-0005-0000-0000-0000EE3C0000}"/>
    <cellStyle name="_장애인 실내체육관 신축공사 " xfId="9753" xr:uid="{00000000-0005-0000-0000-0000EF3C0000}"/>
    <cellStyle name="_장충단길-토공" xfId="23265" xr:uid="{00000000-0005-0000-0000-0000F03C0000}"/>
    <cellStyle name="_적격 " xfId="3736" xr:uid="{00000000-0005-0000-0000-0000F13C0000}"/>
    <cellStyle name="_적격  2" xfId="3737" xr:uid="{00000000-0005-0000-0000-0000F23C0000}"/>
    <cellStyle name="_적격 _기계실_벽체_산출근거" xfId="3738" xr:uid="{00000000-0005-0000-0000-0000F33C0000}"/>
    <cellStyle name="_적격 _꽌끄ㅃ설계변경갑지1" xfId="9754" xr:uid="{00000000-0005-0000-0000-0000F43C0000}"/>
    <cellStyle name="_적격 _영산강" xfId="9755" xr:uid="{00000000-0005-0000-0000-0000F53C0000}"/>
    <cellStyle name="_적격 _율북양수장" xfId="3739" xr:uid="{00000000-0005-0000-0000-0000F63C0000}"/>
    <cellStyle name="_적격 _집행갑지 " xfId="3740" xr:uid="{00000000-0005-0000-0000-0000F73C0000}"/>
    <cellStyle name="_적격 _집행갑지  2" xfId="3741" xr:uid="{00000000-0005-0000-0000-0000F83C0000}"/>
    <cellStyle name="_적격 _집행갑지 _기계실_벽체_산출근거" xfId="3742" xr:uid="{00000000-0005-0000-0000-0000F93C0000}"/>
    <cellStyle name="_적격 _집행갑지 _꽌끄ㅃ설계변경갑지1" xfId="9756" xr:uid="{00000000-0005-0000-0000-0000FA3C0000}"/>
    <cellStyle name="_적격 _집행갑지 _영산강" xfId="9757" xr:uid="{00000000-0005-0000-0000-0000FB3C0000}"/>
    <cellStyle name="_적격 _집행갑지 _율북양수장" xfId="3743" xr:uid="{00000000-0005-0000-0000-0000FC3C0000}"/>
    <cellStyle name="_적격 _집행갑지 _홍보지구2004내역서" xfId="3744" xr:uid="{00000000-0005-0000-0000-0000FD3C0000}"/>
    <cellStyle name="_적격 _집행갑지 _홍보지구2004내역서 2" xfId="3745" xr:uid="{00000000-0005-0000-0000-0000FE3C0000}"/>
    <cellStyle name="_적격 _집행갑지 _홍보지구2004내역서(기성)" xfId="3746" xr:uid="{00000000-0005-0000-0000-0000FF3C0000}"/>
    <cellStyle name="_적격 _집행갑지 _홍보지구2004내역서(기성) 2" xfId="3747" xr:uid="{00000000-0005-0000-0000-0000003D0000}"/>
    <cellStyle name="_적격 _집행갑지 _홍보지구2004내역서(기성)_기계실_벽체_산출근거" xfId="3748" xr:uid="{00000000-0005-0000-0000-0000013D0000}"/>
    <cellStyle name="_적격 _집행갑지 _홍보지구2004내역서(기성)_율북양수장" xfId="3749" xr:uid="{00000000-0005-0000-0000-0000023D0000}"/>
    <cellStyle name="_적격 _집행갑지 _홍보지구2004내역서_기계실_벽체_산출근거" xfId="3750" xr:uid="{00000000-0005-0000-0000-0000033D0000}"/>
    <cellStyle name="_적격 _집행갑지 _홍보지구2004내역서_율북양수장" xfId="3751" xr:uid="{00000000-0005-0000-0000-0000043D0000}"/>
    <cellStyle name="_적격 _집행갑지 _홍보지구계약내역서(총괄)" xfId="3752" xr:uid="{00000000-0005-0000-0000-0000053D0000}"/>
    <cellStyle name="_적격 _집행갑지 _홍보지구계약내역서(총괄) 2" xfId="3753" xr:uid="{00000000-0005-0000-0000-0000063D0000}"/>
    <cellStyle name="_적격 _집행갑지 _홍보지구계약내역서(총괄)_기계실_벽체_산출근거" xfId="3754" xr:uid="{00000000-0005-0000-0000-0000073D0000}"/>
    <cellStyle name="_적격 _집행갑지 _홍보지구계약내역서(총괄)_율북양수장" xfId="3755" xr:uid="{00000000-0005-0000-0000-0000083D0000}"/>
    <cellStyle name="_적격 _집행갑지 _홍보지구오천공구하자공종분할내역" xfId="3756" xr:uid="{00000000-0005-0000-0000-0000093D0000}"/>
    <cellStyle name="_적격 _집행갑지 _홍보지구오천공구하자공종분할내역 2" xfId="3757" xr:uid="{00000000-0005-0000-0000-00000A3D0000}"/>
    <cellStyle name="_적격 _집행갑지 _홍보지구오천공구하자공종분할내역_기계실_벽체_산출근거" xfId="3758" xr:uid="{00000000-0005-0000-0000-00000B3D0000}"/>
    <cellStyle name="_적격 _집행갑지 _홍보지구오천공구하자공종분할내역_율북양수장" xfId="3759" xr:uid="{00000000-0005-0000-0000-00000C3D0000}"/>
    <cellStyle name="_적격 _집행설계분석 " xfId="23266" xr:uid="{00000000-0005-0000-0000-00000D3D0000}"/>
    <cellStyle name="_적격 _홍보지구2004내역서" xfId="3760" xr:uid="{00000000-0005-0000-0000-00000E3D0000}"/>
    <cellStyle name="_적격 _홍보지구2004내역서 2" xfId="3761" xr:uid="{00000000-0005-0000-0000-00000F3D0000}"/>
    <cellStyle name="_적격 _홍보지구2004내역서(기성)" xfId="3762" xr:uid="{00000000-0005-0000-0000-0000103D0000}"/>
    <cellStyle name="_적격 _홍보지구2004내역서(기성) 2" xfId="3763" xr:uid="{00000000-0005-0000-0000-0000113D0000}"/>
    <cellStyle name="_적격 _홍보지구2004내역서(기성)_기계실_벽체_산출근거" xfId="3764" xr:uid="{00000000-0005-0000-0000-0000123D0000}"/>
    <cellStyle name="_적격 _홍보지구2004내역서(기성)_율북양수장" xfId="3765" xr:uid="{00000000-0005-0000-0000-0000133D0000}"/>
    <cellStyle name="_적격 _홍보지구2004내역서_기계실_벽체_산출근거" xfId="3766" xr:uid="{00000000-0005-0000-0000-0000143D0000}"/>
    <cellStyle name="_적격 _홍보지구2004내역서_율북양수장" xfId="3767" xr:uid="{00000000-0005-0000-0000-0000153D0000}"/>
    <cellStyle name="_적격 _홍보지구계약내역서(총괄)" xfId="3768" xr:uid="{00000000-0005-0000-0000-0000163D0000}"/>
    <cellStyle name="_적격 _홍보지구계약내역서(총괄) 2" xfId="3769" xr:uid="{00000000-0005-0000-0000-0000173D0000}"/>
    <cellStyle name="_적격 _홍보지구계약내역서(총괄)_기계실_벽체_산출근거" xfId="3770" xr:uid="{00000000-0005-0000-0000-0000183D0000}"/>
    <cellStyle name="_적격 _홍보지구계약내역서(총괄)_율북양수장" xfId="3771" xr:uid="{00000000-0005-0000-0000-0000193D0000}"/>
    <cellStyle name="_적격 _홍보지구오천공구하자공종분할내역" xfId="3772" xr:uid="{00000000-0005-0000-0000-00001A3D0000}"/>
    <cellStyle name="_적격 _홍보지구오천공구하자공종분할내역 2" xfId="3773" xr:uid="{00000000-0005-0000-0000-00001B3D0000}"/>
    <cellStyle name="_적격 _홍보지구오천공구하자공종분할내역_기계실_벽체_산출근거" xfId="3774" xr:uid="{00000000-0005-0000-0000-00001C3D0000}"/>
    <cellStyle name="_적격 _홍보지구오천공구하자공종분할내역_율북양수장" xfId="3775" xr:uid="{00000000-0005-0000-0000-00001D3D0000}"/>
    <cellStyle name="_적격(화산) " xfId="3776" xr:uid="{00000000-0005-0000-0000-00001E3D0000}"/>
    <cellStyle name="_적격(화산)  2" xfId="3777" xr:uid="{00000000-0005-0000-0000-00001F3D0000}"/>
    <cellStyle name="_적격(화산) _01.자재집계표(서부1호) " xfId="23267" xr:uid="{00000000-0005-0000-0000-0000203D0000}"/>
    <cellStyle name="_적격(화산) _기계실_벽체_산출근거" xfId="3778" xr:uid="{00000000-0005-0000-0000-0000213D0000}"/>
    <cellStyle name="_적격(화산) _꽌끄ㅃ설계변경갑지1" xfId="9758" xr:uid="{00000000-0005-0000-0000-0000223D0000}"/>
    <cellStyle name="_적격(화산) _영산강" xfId="9759" xr:uid="{00000000-0005-0000-0000-0000233D0000}"/>
    <cellStyle name="_적격(화산) _율북양수장" xfId="3779" xr:uid="{00000000-0005-0000-0000-0000243D0000}"/>
    <cellStyle name="_적격(화산) _현산투찰-식x토목x" xfId="23268" xr:uid="{00000000-0005-0000-0000-0000253D0000}"/>
    <cellStyle name="_적격(화산) _홍보지구2004내역서" xfId="3780" xr:uid="{00000000-0005-0000-0000-0000263D0000}"/>
    <cellStyle name="_적격(화산) _홍보지구2004내역서 2" xfId="3781" xr:uid="{00000000-0005-0000-0000-0000273D0000}"/>
    <cellStyle name="_적격(화산) _홍보지구2004내역서(기성)" xfId="3782" xr:uid="{00000000-0005-0000-0000-0000283D0000}"/>
    <cellStyle name="_적격(화산) _홍보지구2004내역서(기성) 2" xfId="3783" xr:uid="{00000000-0005-0000-0000-0000293D0000}"/>
    <cellStyle name="_적격(화산) _홍보지구2004내역서(기성)_기계실_벽체_산출근거" xfId="3784" xr:uid="{00000000-0005-0000-0000-00002A3D0000}"/>
    <cellStyle name="_적격(화산) _홍보지구2004내역서(기성)_율북양수장" xfId="3785" xr:uid="{00000000-0005-0000-0000-00002B3D0000}"/>
    <cellStyle name="_적격(화산) _홍보지구2004내역서_기계실_벽체_산출근거" xfId="3786" xr:uid="{00000000-0005-0000-0000-00002C3D0000}"/>
    <cellStyle name="_적격(화산) _홍보지구2004내역서_율북양수장" xfId="3787" xr:uid="{00000000-0005-0000-0000-00002D3D0000}"/>
    <cellStyle name="_적격(화산) _홍보지구계약내역서(총괄)" xfId="3788" xr:uid="{00000000-0005-0000-0000-00002E3D0000}"/>
    <cellStyle name="_적격(화산) _홍보지구계약내역서(총괄) 2" xfId="3789" xr:uid="{00000000-0005-0000-0000-00002F3D0000}"/>
    <cellStyle name="_적격(화산) _홍보지구계약내역서(총괄)_기계실_벽체_산출근거" xfId="3790" xr:uid="{00000000-0005-0000-0000-0000303D0000}"/>
    <cellStyle name="_적격(화산) _홍보지구계약내역서(총괄)_율북양수장" xfId="3791" xr:uid="{00000000-0005-0000-0000-0000313D0000}"/>
    <cellStyle name="_적격(화산) _홍보지구오천공구하자공종분할내역" xfId="3792" xr:uid="{00000000-0005-0000-0000-0000323D0000}"/>
    <cellStyle name="_적격(화산) _홍보지구오천공구하자공종분할내역 2" xfId="3793" xr:uid="{00000000-0005-0000-0000-0000333D0000}"/>
    <cellStyle name="_적격(화산) _홍보지구오천공구하자공종분할내역_기계실_벽체_산출근거" xfId="3794" xr:uid="{00000000-0005-0000-0000-0000343D0000}"/>
    <cellStyle name="_적격(화산) _홍보지구오천공구하자공종분할내역_율북양수장" xfId="3795" xr:uid="{00000000-0005-0000-0000-0000353D0000}"/>
    <cellStyle name="_전기공사" xfId="9760" xr:uid="{00000000-0005-0000-0000-0000363D0000}"/>
    <cellStyle name="_전기공사원가, 단가대비" xfId="9761" xr:uid="{00000000-0005-0000-0000-0000373D0000}"/>
    <cellStyle name="_전기내역" xfId="9762" xr:uid="{00000000-0005-0000-0000-0000383D0000}"/>
    <cellStyle name="_전기내역_1" xfId="9763" xr:uid="{00000000-0005-0000-0000-0000393D0000}"/>
    <cellStyle name="_전기내역서" xfId="9764" xr:uid="{00000000-0005-0000-0000-00003A3D0000}"/>
    <cellStyle name="_전기내역서(최종)" xfId="9765" xr:uid="{00000000-0005-0000-0000-00003B3D0000}"/>
    <cellStyle name="_전기도급내역서(주문진중냉난방시설개선)" xfId="9766" xr:uid="{00000000-0005-0000-0000-00003C3D0000}"/>
    <cellStyle name="_전기발주의뢰서" xfId="9767" xr:uid="{00000000-0005-0000-0000-00003D3D0000}"/>
    <cellStyle name="_전기원가계산서(경포대초교급식소)" xfId="9768" xr:uid="{00000000-0005-0000-0000-00003E3D0000}"/>
    <cellStyle name="_전자연동장치_표시제어_시스템-기능수" xfId="9769" xr:uid="{00000000-0005-0000-0000-00003F3D0000}"/>
    <cellStyle name="_전주시관내(이서~용정)건설공사(신화)" xfId="9770" xr:uid="{00000000-0005-0000-0000-0000403D0000}"/>
    <cellStyle name="_전체분자재집계표" xfId="3796" xr:uid="{00000000-0005-0000-0000-0000413D0000}"/>
    <cellStyle name="_전체분자재집계표 2" xfId="3797" xr:uid="{00000000-0005-0000-0000-0000423D0000}"/>
    <cellStyle name="_접속도로(토공)" xfId="23269" xr:uid="{00000000-0005-0000-0000-0000433D0000}"/>
    <cellStyle name="_접지선입상(1,2차)(1)" xfId="9771" xr:uid="{00000000-0005-0000-0000-0000443D0000}"/>
    <cellStyle name="_정산내역서(음향)" xfId="9772" xr:uid="{00000000-0005-0000-0000-0000453D0000}"/>
    <cellStyle name="_제1중계펌프장" xfId="3798" xr:uid="{00000000-0005-0000-0000-0000463D0000}"/>
    <cellStyle name="_제3체육관무대기계-내역서" xfId="9773" xr:uid="{00000000-0005-0000-0000-0000473D0000}"/>
    <cellStyle name="_제목" xfId="9774" xr:uid="{00000000-0005-0000-0000-0000483D0000}"/>
    <cellStyle name="_제목_내역서" xfId="9775" xr:uid="{00000000-0005-0000-0000-0000493D0000}"/>
    <cellStyle name="_제주대학교무대조명" xfId="9776" xr:uid="{00000000-0005-0000-0000-00004A3D0000}"/>
    <cellStyle name="_제주대학교무대조명-" xfId="9777" xr:uid="{00000000-0005-0000-0000-00004B3D0000}"/>
    <cellStyle name="_제주도문예회관(동아PA)" xfId="9778" xr:uid="{00000000-0005-0000-0000-00004C3D0000}"/>
    <cellStyle name="_제출용-(유네코-견적B)-050616 " xfId="23270" xr:uid="{00000000-0005-0000-0000-00004D3D0000}"/>
    <cellStyle name="_조경" xfId="23271" xr:uid="{00000000-0005-0000-0000-00004E3D0000}"/>
    <cellStyle name="_좌운지구 천리길개량사업설계서" xfId="23272" xr:uid="{00000000-0005-0000-0000-00004F3D0000}"/>
    <cellStyle name="_주간공정보고(2차)-01.8월" xfId="23273" xr:uid="{00000000-0005-0000-0000-0000503D0000}"/>
    <cellStyle name="_주간공정보고(2차)-01.8월_P-(주)효성토건-동면상수도" xfId="23274" xr:uid="{00000000-0005-0000-0000-0000513D0000}"/>
    <cellStyle name="_주간공정보고(2차)-01.8월_내역서(2차분)-확정" xfId="23275" xr:uid="{00000000-0005-0000-0000-0000523D0000}"/>
    <cellStyle name="_죽림1교-상부" xfId="23276" xr:uid="{00000000-0005-0000-0000-0000533D0000}"/>
    <cellStyle name="_죽림1교-상부_구조물주요자재(3공구)" xfId="23277" xr:uid="{00000000-0005-0000-0000-0000543D0000}"/>
    <cellStyle name="_죽림1교-상부_구조물주요자재(3공구)_기존구조물깨기" xfId="23278" xr:uid="{00000000-0005-0000-0000-0000553D0000}"/>
    <cellStyle name="_죽림1교-상부_구조물주요자재(3공구)_깨기" xfId="23279" xr:uid="{00000000-0005-0000-0000-0000563D0000}"/>
    <cellStyle name="_죽림1교-상부_구조물주요자재(3공구)_깨기-1" xfId="23280" xr:uid="{00000000-0005-0000-0000-0000573D0000}"/>
    <cellStyle name="_죽림1교-상부_구조물주요자재(3공구)_깨기집계표" xfId="23281" xr:uid="{00000000-0005-0000-0000-0000583D0000}"/>
    <cellStyle name="_죽림1교-상부_구조물주요자재(3공구)_철거공및포장공(현동교)" xfId="23282" xr:uid="{00000000-0005-0000-0000-0000593D0000}"/>
    <cellStyle name="_죽림1교-상부_구조물주요자재(3공구)_철거공및포장공(현동교)_기존구조물깨기" xfId="23283" xr:uid="{00000000-0005-0000-0000-00005A3D0000}"/>
    <cellStyle name="_죽림1교-상부_구조물주요자재(3공구)_철거공및포장공(현동교)_깨기" xfId="23284" xr:uid="{00000000-0005-0000-0000-00005B3D0000}"/>
    <cellStyle name="_죽림1교-상부_구조물주요자재(3공구)_철거공및포장공(현동교)_깨기-1" xfId="23285" xr:uid="{00000000-0005-0000-0000-00005C3D0000}"/>
    <cellStyle name="_죽림1교-상부_구조물주요자재(3공구)_철거공및포장공(현동교)_깨기집계표" xfId="23286" xr:uid="{00000000-0005-0000-0000-00005D3D0000}"/>
    <cellStyle name="_죽림1교-상부_구조물주요자재(3공구)_철거공수량" xfId="23287" xr:uid="{00000000-0005-0000-0000-00005E3D0000}"/>
    <cellStyle name="_죽림1교-상부_구조물주요자재(3공구)_철거공수량(1122)" xfId="23288" xr:uid="{00000000-0005-0000-0000-00005F3D0000}"/>
    <cellStyle name="_죽림1교-상부_구조물주요자재(3공구)_철거공수량(1122)_기존구조물깨기" xfId="23289" xr:uid="{00000000-0005-0000-0000-0000603D0000}"/>
    <cellStyle name="_죽림1교-상부_구조물주요자재(3공구)_철거공수량(1122)_깨기" xfId="23290" xr:uid="{00000000-0005-0000-0000-0000613D0000}"/>
    <cellStyle name="_죽림1교-상부_구조물주요자재(3공구)_철거공수량(1122)_깨기-1" xfId="23291" xr:uid="{00000000-0005-0000-0000-0000623D0000}"/>
    <cellStyle name="_죽림1교-상부_구조물주요자재(3공구)_철거공수량(1122)_깨기집계표" xfId="23292" xr:uid="{00000000-0005-0000-0000-0000633D0000}"/>
    <cellStyle name="_죽림1교-상부_구조물주요자재(3공구)_철거공수량_기존구조물깨기" xfId="23293" xr:uid="{00000000-0005-0000-0000-0000643D0000}"/>
    <cellStyle name="_죽림1교-상부_구조물주요자재(3공구)_철거공수량_깨기" xfId="23294" xr:uid="{00000000-0005-0000-0000-0000653D0000}"/>
    <cellStyle name="_죽림1교-상부_구조물주요자재(3공구)_철거공수량_깨기-1" xfId="23295" xr:uid="{00000000-0005-0000-0000-0000663D0000}"/>
    <cellStyle name="_죽림1교-상부_구조물주요자재(3공구)_철거공수량_깨기집계표" xfId="23296" xr:uid="{00000000-0005-0000-0000-0000673D0000}"/>
    <cellStyle name="_죽림1교-상부_기존구조물깨기" xfId="23297" xr:uid="{00000000-0005-0000-0000-0000683D0000}"/>
    <cellStyle name="_죽림1교-상부_깨기" xfId="23298" xr:uid="{00000000-0005-0000-0000-0000693D0000}"/>
    <cellStyle name="_죽림1교-상부_깨기-1" xfId="23299" xr:uid="{00000000-0005-0000-0000-00006A3D0000}"/>
    <cellStyle name="_죽림1교-상부_깨기집계표" xfId="23300" xr:uid="{00000000-0005-0000-0000-00006B3D0000}"/>
    <cellStyle name="_죽림1교-상부_철거공및포장공(현동교)" xfId="23301" xr:uid="{00000000-0005-0000-0000-00006C3D0000}"/>
    <cellStyle name="_죽림1교-상부_철거공및포장공(현동교)_기존구조물깨기" xfId="23302" xr:uid="{00000000-0005-0000-0000-00006D3D0000}"/>
    <cellStyle name="_죽림1교-상부_철거공및포장공(현동교)_깨기" xfId="23303" xr:uid="{00000000-0005-0000-0000-00006E3D0000}"/>
    <cellStyle name="_죽림1교-상부_철거공및포장공(현동교)_깨기-1" xfId="23304" xr:uid="{00000000-0005-0000-0000-00006F3D0000}"/>
    <cellStyle name="_죽림1교-상부_철거공및포장공(현동교)_깨기집계표" xfId="23305" xr:uid="{00000000-0005-0000-0000-0000703D0000}"/>
    <cellStyle name="_죽림1교-상부_철거공수량" xfId="23306" xr:uid="{00000000-0005-0000-0000-0000713D0000}"/>
    <cellStyle name="_죽림1교-상부_철거공수량(1122)" xfId="23307" xr:uid="{00000000-0005-0000-0000-0000723D0000}"/>
    <cellStyle name="_죽림1교-상부_철거공수량(1122)_기존구조물깨기" xfId="23308" xr:uid="{00000000-0005-0000-0000-0000733D0000}"/>
    <cellStyle name="_죽림1교-상부_철거공수량(1122)_깨기" xfId="23309" xr:uid="{00000000-0005-0000-0000-0000743D0000}"/>
    <cellStyle name="_죽림1교-상부_철거공수량(1122)_깨기-1" xfId="23310" xr:uid="{00000000-0005-0000-0000-0000753D0000}"/>
    <cellStyle name="_죽림1교-상부_철거공수량(1122)_깨기집계표" xfId="23311" xr:uid="{00000000-0005-0000-0000-0000763D0000}"/>
    <cellStyle name="_죽림1교-상부_철거공수량_기존구조물깨기" xfId="23312" xr:uid="{00000000-0005-0000-0000-0000773D0000}"/>
    <cellStyle name="_죽림1교-상부_철거공수량_깨기" xfId="23313" xr:uid="{00000000-0005-0000-0000-0000783D0000}"/>
    <cellStyle name="_죽림1교-상부_철거공수량_깨기-1" xfId="23314" xr:uid="{00000000-0005-0000-0000-0000793D0000}"/>
    <cellStyle name="_죽림1교-상부_철거공수량_깨기집계표" xfId="23315" xr:uid="{00000000-0005-0000-0000-00007A3D0000}"/>
    <cellStyle name="_죽림2교-상부" xfId="23316" xr:uid="{00000000-0005-0000-0000-00007B3D0000}"/>
    <cellStyle name="_죽림2교-상부_구조물주요자재(3공구)" xfId="23317" xr:uid="{00000000-0005-0000-0000-00007C3D0000}"/>
    <cellStyle name="_죽림2교-상부_구조물주요자재(3공구)_기존구조물깨기" xfId="23318" xr:uid="{00000000-0005-0000-0000-00007D3D0000}"/>
    <cellStyle name="_죽림2교-상부_구조물주요자재(3공구)_깨기" xfId="23319" xr:uid="{00000000-0005-0000-0000-00007E3D0000}"/>
    <cellStyle name="_죽림2교-상부_구조물주요자재(3공구)_깨기-1" xfId="23320" xr:uid="{00000000-0005-0000-0000-00007F3D0000}"/>
    <cellStyle name="_죽림2교-상부_구조물주요자재(3공구)_깨기집계표" xfId="23321" xr:uid="{00000000-0005-0000-0000-0000803D0000}"/>
    <cellStyle name="_죽림2교-상부_구조물주요자재(3공구)_철거공및포장공(현동교)" xfId="23322" xr:uid="{00000000-0005-0000-0000-0000813D0000}"/>
    <cellStyle name="_죽림2교-상부_구조물주요자재(3공구)_철거공및포장공(현동교)_기존구조물깨기" xfId="23323" xr:uid="{00000000-0005-0000-0000-0000823D0000}"/>
    <cellStyle name="_죽림2교-상부_구조물주요자재(3공구)_철거공및포장공(현동교)_깨기" xfId="23324" xr:uid="{00000000-0005-0000-0000-0000833D0000}"/>
    <cellStyle name="_죽림2교-상부_구조물주요자재(3공구)_철거공및포장공(현동교)_깨기-1" xfId="23325" xr:uid="{00000000-0005-0000-0000-0000843D0000}"/>
    <cellStyle name="_죽림2교-상부_구조물주요자재(3공구)_철거공및포장공(현동교)_깨기집계표" xfId="23326" xr:uid="{00000000-0005-0000-0000-0000853D0000}"/>
    <cellStyle name="_죽림2교-상부_구조물주요자재(3공구)_철거공수량" xfId="23327" xr:uid="{00000000-0005-0000-0000-0000863D0000}"/>
    <cellStyle name="_죽림2교-상부_구조물주요자재(3공구)_철거공수량(1122)" xfId="23328" xr:uid="{00000000-0005-0000-0000-0000873D0000}"/>
    <cellStyle name="_죽림2교-상부_구조물주요자재(3공구)_철거공수량(1122)_기존구조물깨기" xfId="23329" xr:uid="{00000000-0005-0000-0000-0000883D0000}"/>
    <cellStyle name="_죽림2교-상부_구조물주요자재(3공구)_철거공수량(1122)_깨기" xfId="23330" xr:uid="{00000000-0005-0000-0000-0000893D0000}"/>
    <cellStyle name="_죽림2교-상부_구조물주요자재(3공구)_철거공수량(1122)_깨기-1" xfId="23331" xr:uid="{00000000-0005-0000-0000-00008A3D0000}"/>
    <cellStyle name="_죽림2교-상부_구조물주요자재(3공구)_철거공수량(1122)_깨기집계표" xfId="23332" xr:uid="{00000000-0005-0000-0000-00008B3D0000}"/>
    <cellStyle name="_죽림2교-상부_구조물주요자재(3공구)_철거공수량_기존구조물깨기" xfId="23333" xr:uid="{00000000-0005-0000-0000-00008C3D0000}"/>
    <cellStyle name="_죽림2교-상부_구조물주요자재(3공구)_철거공수량_깨기" xfId="23334" xr:uid="{00000000-0005-0000-0000-00008D3D0000}"/>
    <cellStyle name="_죽림2교-상부_구조물주요자재(3공구)_철거공수량_깨기-1" xfId="23335" xr:uid="{00000000-0005-0000-0000-00008E3D0000}"/>
    <cellStyle name="_죽림2교-상부_구조물주요자재(3공구)_철거공수량_깨기집계표" xfId="23336" xr:uid="{00000000-0005-0000-0000-00008F3D0000}"/>
    <cellStyle name="_죽림2교-상부_기존구조물깨기" xfId="23337" xr:uid="{00000000-0005-0000-0000-0000903D0000}"/>
    <cellStyle name="_죽림2교-상부_깨기" xfId="23338" xr:uid="{00000000-0005-0000-0000-0000913D0000}"/>
    <cellStyle name="_죽림2교-상부_깨기-1" xfId="23339" xr:uid="{00000000-0005-0000-0000-0000923D0000}"/>
    <cellStyle name="_죽림2교-상부_깨기집계표" xfId="23340" xr:uid="{00000000-0005-0000-0000-0000933D0000}"/>
    <cellStyle name="_죽림2교-상부_죽림1교-상부" xfId="23341" xr:uid="{00000000-0005-0000-0000-0000943D0000}"/>
    <cellStyle name="_죽림2교-상부_죽림1교-상부_구조물주요자재(3공구)" xfId="23342" xr:uid="{00000000-0005-0000-0000-0000953D0000}"/>
    <cellStyle name="_죽림2교-상부_죽림1교-상부_구조물주요자재(3공구)_기존구조물깨기" xfId="23343" xr:uid="{00000000-0005-0000-0000-0000963D0000}"/>
    <cellStyle name="_죽림2교-상부_죽림1교-상부_구조물주요자재(3공구)_깨기" xfId="23344" xr:uid="{00000000-0005-0000-0000-0000973D0000}"/>
    <cellStyle name="_죽림2교-상부_죽림1교-상부_구조물주요자재(3공구)_깨기-1" xfId="23345" xr:uid="{00000000-0005-0000-0000-0000983D0000}"/>
    <cellStyle name="_죽림2교-상부_죽림1교-상부_구조물주요자재(3공구)_깨기집계표" xfId="23346" xr:uid="{00000000-0005-0000-0000-0000993D0000}"/>
    <cellStyle name="_죽림2교-상부_죽림1교-상부_구조물주요자재(3공구)_철거공및포장공(현동교)" xfId="23347" xr:uid="{00000000-0005-0000-0000-00009A3D0000}"/>
    <cellStyle name="_죽림2교-상부_죽림1교-상부_구조물주요자재(3공구)_철거공및포장공(현동교)_기존구조물깨기" xfId="23348" xr:uid="{00000000-0005-0000-0000-00009B3D0000}"/>
    <cellStyle name="_죽림2교-상부_죽림1교-상부_구조물주요자재(3공구)_철거공및포장공(현동교)_깨기" xfId="23349" xr:uid="{00000000-0005-0000-0000-00009C3D0000}"/>
    <cellStyle name="_죽림2교-상부_죽림1교-상부_구조물주요자재(3공구)_철거공및포장공(현동교)_깨기-1" xfId="23350" xr:uid="{00000000-0005-0000-0000-00009D3D0000}"/>
    <cellStyle name="_죽림2교-상부_죽림1교-상부_구조물주요자재(3공구)_철거공및포장공(현동교)_깨기집계표" xfId="23351" xr:uid="{00000000-0005-0000-0000-00009E3D0000}"/>
    <cellStyle name="_죽림2교-상부_죽림1교-상부_구조물주요자재(3공구)_철거공수량" xfId="23352" xr:uid="{00000000-0005-0000-0000-00009F3D0000}"/>
    <cellStyle name="_죽림2교-상부_죽림1교-상부_구조물주요자재(3공구)_철거공수량(1122)" xfId="23353" xr:uid="{00000000-0005-0000-0000-0000A03D0000}"/>
    <cellStyle name="_죽림2교-상부_죽림1교-상부_구조물주요자재(3공구)_철거공수량(1122)_기존구조물깨기" xfId="23354" xr:uid="{00000000-0005-0000-0000-0000A13D0000}"/>
    <cellStyle name="_죽림2교-상부_죽림1교-상부_구조물주요자재(3공구)_철거공수량(1122)_깨기" xfId="23355" xr:uid="{00000000-0005-0000-0000-0000A23D0000}"/>
    <cellStyle name="_죽림2교-상부_죽림1교-상부_구조물주요자재(3공구)_철거공수량(1122)_깨기-1" xfId="23356" xr:uid="{00000000-0005-0000-0000-0000A33D0000}"/>
    <cellStyle name="_죽림2교-상부_죽림1교-상부_구조물주요자재(3공구)_철거공수량(1122)_깨기집계표" xfId="23357" xr:uid="{00000000-0005-0000-0000-0000A43D0000}"/>
    <cellStyle name="_죽림2교-상부_죽림1교-상부_구조물주요자재(3공구)_철거공수량_기존구조물깨기" xfId="23358" xr:uid="{00000000-0005-0000-0000-0000A53D0000}"/>
    <cellStyle name="_죽림2교-상부_죽림1교-상부_구조물주요자재(3공구)_철거공수량_깨기" xfId="23359" xr:uid="{00000000-0005-0000-0000-0000A63D0000}"/>
    <cellStyle name="_죽림2교-상부_죽림1교-상부_구조물주요자재(3공구)_철거공수량_깨기-1" xfId="23360" xr:uid="{00000000-0005-0000-0000-0000A73D0000}"/>
    <cellStyle name="_죽림2교-상부_죽림1교-상부_구조물주요자재(3공구)_철거공수량_깨기집계표" xfId="23361" xr:uid="{00000000-0005-0000-0000-0000A83D0000}"/>
    <cellStyle name="_죽림2교-상부_죽림1교-상부_기존구조물깨기" xfId="23362" xr:uid="{00000000-0005-0000-0000-0000A93D0000}"/>
    <cellStyle name="_죽림2교-상부_죽림1교-상부_깨기" xfId="23363" xr:uid="{00000000-0005-0000-0000-0000AA3D0000}"/>
    <cellStyle name="_죽림2교-상부_죽림1교-상부_깨기-1" xfId="23364" xr:uid="{00000000-0005-0000-0000-0000AB3D0000}"/>
    <cellStyle name="_죽림2교-상부_죽림1교-상부_깨기집계표" xfId="23365" xr:uid="{00000000-0005-0000-0000-0000AC3D0000}"/>
    <cellStyle name="_죽림2교-상부_죽림1교-상부_철거공및포장공(현동교)" xfId="23366" xr:uid="{00000000-0005-0000-0000-0000AD3D0000}"/>
    <cellStyle name="_죽림2교-상부_죽림1교-상부_철거공및포장공(현동교)_기존구조물깨기" xfId="23367" xr:uid="{00000000-0005-0000-0000-0000AE3D0000}"/>
    <cellStyle name="_죽림2교-상부_죽림1교-상부_철거공및포장공(현동교)_깨기" xfId="23368" xr:uid="{00000000-0005-0000-0000-0000AF3D0000}"/>
    <cellStyle name="_죽림2교-상부_죽림1교-상부_철거공및포장공(현동교)_깨기-1" xfId="23369" xr:uid="{00000000-0005-0000-0000-0000B03D0000}"/>
    <cellStyle name="_죽림2교-상부_죽림1교-상부_철거공및포장공(현동교)_깨기집계표" xfId="23370" xr:uid="{00000000-0005-0000-0000-0000B13D0000}"/>
    <cellStyle name="_죽림2교-상부_죽림1교-상부_철거공수량" xfId="23371" xr:uid="{00000000-0005-0000-0000-0000B23D0000}"/>
    <cellStyle name="_죽림2교-상부_죽림1교-상부_철거공수량(1122)" xfId="23372" xr:uid="{00000000-0005-0000-0000-0000B33D0000}"/>
    <cellStyle name="_죽림2교-상부_죽림1교-상부_철거공수량(1122)_기존구조물깨기" xfId="23373" xr:uid="{00000000-0005-0000-0000-0000B43D0000}"/>
    <cellStyle name="_죽림2교-상부_죽림1교-상부_철거공수량(1122)_깨기" xfId="23374" xr:uid="{00000000-0005-0000-0000-0000B53D0000}"/>
    <cellStyle name="_죽림2교-상부_죽림1교-상부_철거공수량(1122)_깨기-1" xfId="23375" xr:uid="{00000000-0005-0000-0000-0000B63D0000}"/>
    <cellStyle name="_죽림2교-상부_죽림1교-상부_철거공수량(1122)_깨기집계표" xfId="23376" xr:uid="{00000000-0005-0000-0000-0000B73D0000}"/>
    <cellStyle name="_죽림2교-상부_죽림1교-상부_철거공수량_기존구조물깨기" xfId="23377" xr:uid="{00000000-0005-0000-0000-0000B83D0000}"/>
    <cellStyle name="_죽림2교-상부_죽림1교-상부_철거공수량_깨기" xfId="23378" xr:uid="{00000000-0005-0000-0000-0000B93D0000}"/>
    <cellStyle name="_죽림2교-상부_죽림1교-상부_철거공수량_깨기-1" xfId="23379" xr:uid="{00000000-0005-0000-0000-0000BA3D0000}"/>
    <cellStyle name="_죽림2교-상부_죽림1교-상부_철거공수량_깨기집계표" xfId="23380" xr:uid="{00000000-0005-0000-0000-0000BB3D0000}"/>
    <cellStyle name="_죽림2교-상부_철거공및포장공(현동교)" xfId="23381" xr:uid="{00000000-0005-0000-0000-0000BC3D0000}"/>
    <cellStyle name="_죽림2교-상부_철거공및포장공(현동교)_기존구조물깨기" xfId="23382" xr:uid="{00000000-0005-0000-0000-0000BD3D0000}"/>
    <cellStyle name="_죽림2교-상부_철거공및포장공(현동교)_깨기" xfId="23383" xr:uid="{00000000-0005-0000-0000-0000BE3D0000}"/>
    <cellStyle name="_죽림2교-상부_철거공및포장공(현동교)_깨기-1" xfId="23384" xr:uid="{00000000-0005-0000-0000-0000BF3D0000}"/>
    <cellStyle name="_죽림2교-상부_철거공및포장공(현동교)_깨기집계표" xfId="23385" xr:uid="{00000000-0005-0000-0000-0000C03D0000}"/>
    <cellStyle name="_죽림2교-상부_철거공수량" xfId="23386" xr:uid="{00000000-0005-0000-0000-0000C13D0000}"/>
    <cellStyle name="_죽림2교-상부_철거공수량(1122)" xfId="23387" xr:uid="{00000000-0005-0000-0000-0000C23D0000}"/>
    <cellStyle name="_죽림2교-상부_철거공수량(1122)_기존구조물깨기" xfId="23388" xr:uid="{00000000-0005-0000-0000-0000C33D0000}"/>
    <cellStyle name="_죽림2교-상부_철거공수량(1122)_깨기" xfId="23389" xr:uid="{00000000-0005-0000-0000-0000C43D0000}"/>
    <cellStyle name="_죽림2교-상부_철거공수량(1122)_깨기-1" xfId="23390" xr:uid="{00000000-0005-0000-0000-0000C53D0000}"/>
    <cellStyle name="_죽림2교-상부_철거공수량(1122)_깨기집계표" xfId="23391" xr:uid="{00000000-0005-0000-0000-0000C63D0000}"/>
    <cellStyle name="_죽림2교-상부_철거공수량_기존구조물깨기" xfId="23392" xr:uid="{00000000-0005-0000-0000-0000C73D0000}"/>
    <cellStyle name="_죽림2교-상부_철거공수량_깨기" xfId="23393" xr:uid="{00000000-0005-0000-0000-0000C83D0000}"/>
    <cellStyle name="_죽림2교-상부_철거공수량_깨기-1" xfId="23394" xr:uid="{00000000-0005-0000-0000-0000C93D0000}"/>
    <cellStyle name="_죽림2교-상부_철거공수량_깨기집계표" xfId="23395" xr:uid="{00000000-0005-0000-0000-0000CA3D0000}"/>
    <cellStyle name="_죽림2교-상부-1" xfId="23396" xr:uid="{00000000-0005-0000-0000-0000CB3D0000}"/>
    <cellStyle name="_죽림2교-상부-1_구조물주요자재(3공구)" xfId="23397" xr:uid="{00000000-0005-0000-0000-0000CC3D0000}"/>
    <cellStyle name="_죽림2교-상부-1_구조물주요자재(3공구)_기존구조물깨기" xfId="23398" xr:uid="{00000000-0005-0000-0000-0000CD3D0000}"/>
    <cellStyle name="_죽림2교-상부-1_구조물주요자재(3공구)_깨기" xfId="23399" xr:uid="{00000000-0005-0000-0000-0000CE3D0000}"/>
    <cellStyle name="_죽림2교-상부-1_구조물주요자재(3공구)_깨기-1" xfId="23400" xr:uid="{00000000-0005-0000-0000-0000CF3D0000}"/>
    <cellStyle name="_죽림2교-상부-1_구조물주요자재(3공구)_깨기집계표" xfId="23401" xr:uid="{00000000-0005-0000-0000-0000D03D0000}"/>
    <cellStyle name="_죽림2교-상부-1_구조물주요자재(3공구)_철거공및포장공(현동교)" xfId="23402" xr:uid="{00000000-0005-0000-0000-0000D13D0000}"/>
    <cellStyle name="_죽림2교-상부-1_구조물주요자재(3공구)_철거공및포장공(현동교)_기존구조물깨기" xfId="23403" xr:uid="{00000000-0005-0000-0000-0000D23D0000}"/>
    <cellStyle name="_죽림2교-상부-1_구조물주요자재(3공구)_철거공및포장공(현동교)_깨기" xfId="23404" xr:uid="{00000000-0005-0000-0000-0000D33D0000}"/>
    <cellStyle name="_죽림2교-상부-1_구조물주요자재(3공구)_철거공및포장공(현동교)_깨기-1" xfId="23405" xr:uid="{00000000-0005-0000-0000-0000D43D0000}"/>
    <cellStyle name="_죽림2교-상부-1_구조물주요자재(3공구)_철거공및포장공(현동교)_깨기집계표" xfId="23406" xr:uid="{00000000-0005-0000-0000-0000D53D0000}"/>
    <cellStyle name="_죽림2교-상부-1_구조물주요자재(3공구)_철거공수량" xfId="23407" xr:uid="{00000000-0005-0000-0000-0000D63D0000}"/>
    <cellStyle name="_죽림2교-상부-1_구조물주요자재(3공구)_철거공수량(1122)" xfId="23408" xr:uid="{00000000-0005-0000-0000-0000D73D0000}"/>
    <cellStyle name="_죽림2교-상부-1_구조물주요자재(3공구)_철거공수량(1122)_기존구조물깨기" xfId="23409" xr:uid="{00000000-0005-0000-0000-0000D83D0000}"/>
    <cellStyle name="_죽림2교-상부-1_구조물주요자재(3공구)_철거공수량(1122)_깨기" xfId="23410" xr:uid="{00000000-0005-0000-0000-0000D93D0000}"/>
    <cellStyle name="_죽림2교-상부-1_구조물주요자재(3공구)_철거공수량(1122)_깨기-1" xfId="23411" xr:uid="{00000000-0005-0000-0000-0000DA3D0000}"/>
    <cellStyle name="_죽림2교-상부-1_구조물주요자재(3공구)_철거공수량(1122)_깨기집계표" xfId="23412" xr:uid="{00000000-0005-0000-0000-0000DB3D0000}"/>
    <cellStyle name="_죽림2교-상부-1_구조물주요자재(3공구)_철거공수량_기존구조물깨기" xfId="23413" xr:uid="{00000000-0005-0000-0000-0000DC3D0000}"/>
    <cellStyle name="_죽림2교-상부-1_구조물주요자재(3공구)_철거공수량_깨기" xfId="23414" xr:uid="{00000000-0005-0000-0000-0000DD3D0000}"/>
    <cellStyle name="_죽림2교-상부-1_구조물주요자재(3공구)_철거공수량_깨기-1" xfId="23415" xr:uid="{00000000-0005-0000-0000-0000DE3D0000}"/>
    <cellStyle name="_죽림2교-상부-1_구조물주요자재(3공구)_철거공수량_깨기집계표" xfId="23416" xr:uid="{00000000-0005-0000-0000-0000DF3D0000}"/>
    <cellStyle name="_죽림2교-상부-1_기존구조물깨기" xfId="23417" xr:uid="{00000000-0005-0000-0000-0000E03D0000}"/>
    <cellStyle name="_죽림2교-상부-1_깨기" xfId="23418" xr:uid="{00000000-0005-0000-0000-0000E13D0000}"/>
    <cellStyle name="_죽림2교-상부-1_깨기-1" xfId="23419" xr:uid="{00000000-0005-0000-0000-0000E23D0000}"/>
    <cellStyle name="_죽림2교-상부-1_깨기집계표" xfId="23420" xr:uid="{00000000-0005-0000-0000-0000E33D0000}"/>
    <cellStyle name="_죽림2교-상부-1_죽림1교-상부" xfId="23421" xr:uid="{00000000-0005-0000-0000-0000E43D0000}"/>
    <cellStyle name="_죽림2교-상부-1_죽림1교-상부_구조물주요자재(3공구)" xfId="23422" xr:uid="{00000000-0005-0000-0000-0000E53D0000}"/>
    <cellStyle name="_죽림2교-상부-1_죽림1교-상부_구조물주요자재(3공구)_기존구조물깨기" xfId="23423" xr:uid="{00000000-0005-0000-0000-0000E63D0000}"/>
    <cellStyle name="_죽림2교-상부-1_죽림1교-상부_구조물주요자재(3공구)_깨기" xfId="23424" xr:uid="{00000000-0005-0000-0000-0000E73D0000}"/>
    <cellStyle name="_죽림2교-상부-1_죽림1교-상부_구조물주요자재(3공구)_깨기-1" xfId="23425" xr:uid="{00000000-0005-0000-0000-0000E83D0000}"/>
    <cellStyle name="_죽림2교-상부-1_죽림1교-상부_구조물주요자재(3공구)_깨기집계표" xfId="23426" xr:uid="{00000000-0005-0000-0000-0000E93D0000}"/>
    <cellStyle name="_죽림2교-상부-1_죽림1교-상부_구조물주요자재(3공구)_철거공및포장공(현동교)" xfId="23427" xr:uid="{00000000-0005-0000-0000-0000EA3D0000}"/>
    <cellStyle name="_죽림2교-상부-1_죽림1교-상부_구조물주요자재(3공구)_철거공및포장공(현동교)_기존구조물깨기" xfId="23428" xr:uid="{00000000-0005-0000-0000-0000EB3D0000}"/>
    <cellStyle name="_죽림2교-상부-1_죽림1교-상부_구조물주요자재(3공구)_철거공및포장공(현동교)_깨기" xfId="23429" xr:uid="{00000000-0005-0000-0000-0000EC3D0000}"/>
    <cellStyle name="_죽림2교-상부-1_죽림1교-상부_구조물주요자재(3공구)_철거공및포장공(현동교)_깨기-1" xfId="23430" xr:uid="{00000000-0005-0000-0000-0000ED3D0000}"/>
    <cellStyle name="_죽림2교-상부-1_죽림1교-상부_구조물주요자재(3공구)_철거공및포장공(현동교)_깨기집계표" xfId="23431" xr:uid="{00000000-0005-0000-0000-0000EE3D0000}"/>
    <cellStyle name="_죽림2교-상부-1_죽림1교-상부_구조물주요자재(3공구)_철거공수량" xfId="23432" xr:uid="{00000000-0005-0000-0000-0000EF3D0000}"/>
    <cellStyle name="_죽림2교-상부-1_죽림1교-상부_구조물주요자재(3공구)_철거공수량(1122)" xfId="23433" xr:uid="{00000000-0005-0000-0000-0000F03D0000}"/>
    <cellStyle name="_죽림2교-상부-1_죽림1교-상부_구조물주요자재(3공구)_철거공수량(1122)_기존구조물깨기" xfId="23434" xr:uid="{00000000-0005-0000-0000-0000F13D0000}"/>
    <cellStyle name="_죽림2교-상부-1_죽림1교-상부_구조물주요자재(3공구)_철거공수량(1122)_깨기" xfId="23435" xr:uid="{00000000-0005-0000-0000-0000F23D0000}"/>
    <cellStyle name="_죽림2교-상부-1_죽림1교-상부_구조물주요자재(3공구)_철거공수량(1122)_깨기-1" xfId="23436" xr:uid="{00000000-0005-0000-0000-0000F33D0000}"/>
    <cellStyle name="_죽림2교-상부-1_죽림1교-상부_구조물주요자재(3공구)_철거공수량(1122)_깨기집계표" xfId="23437" xr:uid="{00000000-0005-0000-0000-0000F43D0000}"/>
    <cellStyle name="_죽림2교-상부-1_죽림1교-상부_구조물주요자재(3공구)_철거공수량_기존구조물깨기" xfId="23438" xr:uid="{00000000-0005-0000-0000-0000F53D0000}"/>
    <cellStyle name="_죽림2교-상부-1_죽림1교-상부_구조물주요자재(3공구)_철거공수량_깨기" xfId="23439" xr:uid="{00000000-0005-0000-0000-0000F63D0000}"/>
    <cellStyle name="_죽림2교-상부-1_죽림1교-상부_구조물주요자재(3공구)_철거공수량_깨기-1" xfId="23440" xr:uid="{00000000-0005-0000-0000-0000F73D0000}"/>
    <cellStyle name="_죽림2교-상부-1_죽림1교-상부_구조물주요자재(3공구)_철거공수량_깨기집계표" xfId="23441" xr:uid="{00000000-0005-0000-0000-0000F83D0000}"/>
    <cellStyle name="_죽림2교-상부-1_죽림1교-상부_기존구조물깨기" xfId="23442" xr:uid="{00000000-0005-0000-0000-0000F93D0000}"/>
    <cellStyle name="_죽림2교-상부-1_죽림1교-상부_깨기" xfId="23443" xr:uid="{00000000-0005-0000-0000-0000FA3D0000}"/>
    <cellStyle name="_죽림2교-상부-1_죽림1교-상부_깨기-1" xfId="23444" xr:uid="{00000000-0005-0000-0000-0000FB3D0000}"/>
    <cellStyle name="_죽림2교-상부-1_죽림1교-상부_깨기집계표" xfId="23445" xr:uid="{00000000-0005-0000-0000-0000FC3D0000}"/>
    <cellStyle name="_죽림2교-상부-1_죽림1교-상부_철거공및포장공(현동교)" xfId="23446" xr:uid="{00000000-0005-0000-0000-0000FD3D0000}"/>
    <cellStyle name="_죽림2교-상부-1_죽림1교-상부_철거공및포장공(현동교)_기존구조물깨기" xfId="23447" xr:uid="{00000000-0005-0000-0000-0000FE3D0000}"/>
    <cellStyle name="_죽림2교-상부-1_죽림1교-상부_철거공및포장공(현동교)_깨기" xfId="23448" xr:uid="{00000000-0005-0000-0000-0000FF3D0000}"/>
    <cellStyle name="_죽림2교-상부-1_죽림1교-상부_철거공및포장공(현동교)_깨기-1" xfId="23449" xr:uid="{00000000-0005-0000-0000-0000003E0000}"/>
    <cellStyle name="_죽림2교-상부-1_죽림1교-상부_철거공및포장공(현동교)_깨기집계표" xfId="23450" xr:uid="{00000000-0005-0000-0000-0000013E0000}"/>
    <cellStyle name="_죽림2교-상부-1_죽림1교-상부_철거공수량" xfId="23451" xr:uid="{00000000-0005-0000-0000-0000023E0000}"/>
    <cellStyle name="_죽림2교-상부-1_죽림1교-상부_철거공수량 2" xfId="23452" xr:uid="{00000000-0005-0000-0000-0000033E0000}"/>
    <cellStyle name="_죽림2교-상부-1_죽림1교-상부_철거공수량(1122)" xfId="23453" xr:uid="{00000000-0005-0000-0000-0000043E0000}"/>
    <cellStyle name="_죽림2교-상부-1_죽림1교-상부_철거공수량(1122) 2" xfId="23454" xr:uid="{00000000-0005-0000-0000-0000053E0000}"/>
    <cellStyle name="_죽림2교-상부-1_죽림1교-상부_철거공수량(1122)_기존구조물깨기" xfId="23455" xr:uid="{00000000-0005-0000-0000-0000063E0000}"/>
    <cellStyle name="_죽림2교-상부-1_죽림1교-상부_철거공수량(1122)_기존구조물깨기 2" xfId="23456" xr:uid="{00000000-0005-0000-0000-0000073E0000}"/>
    <cellStyle name="_죽림2교-상부-1_죽림1교-상부_철거공수량(1122)_깨기" xfId="23457" xr:uid="{00000000-0005-0000-0000-0000083E0000}"/>
    <cellStyle name="_죽림2교-상부-1_죽림1교-상부_철거공수량(1122)_깨기 2" xfId="23458" xr:uid="{00000000-0005-0000-0000-0000093E0000}"/>
    <cellStyle name="_죽림2교-상부-1_죽림1교-상부_철거공수량(1122)_깨기-1" xfId="23459" xr:uid="{00000000-0005-0000-0000-00000A3E0000}"/>
    <cellStyle name="_죽림2교-상부-1_죽림1교-상부_철거공수량(1122)_깨기-1 2" xfId="23460" xr:uid="{00000000-0005-0000-0000-00000B3E0000}"/>
    <cellStyle name="_죽림2교-상부-1_죽림1교-상부_철거공수량(1122)_깨기집계표" xfId="23461" xr:uid="{00000000-0005-0000-0000-00000C3E0000}"/>
    <cellStyle name="_죽림2교-상부-1_죽림1교-상부_철거공수량(1122)_깨기집계표 2" xfId="23462" xr:uid="{00000000-0005-0000-0000-00000D3E0000}"/>
    <cellStyle name="_죽림2교-상부-1_죽림1교-상부_철거공수량_기존구조물깨기" xfId="23463" xr:uid="{00000000-0005-0000-0000-00000E3E0000}"/>
    <cellStyle name="_죽림2교-상부-1_죽림1교-상부_철거공수량_기존구조물깨기 2" xfId="23464" xr:uid="{00000000-0005-0000-0000-00000F3E0000}"/>
    <cellStyle name="_죽림2교-상부-1_죽림1교-상부_철거공수량_깨기" xfId="23465" xr:uid="{00000000-0005-0000-0000-0000103E0000}"/>
    <cellStyle name="_죽림2교-상부-1_죽림1교-상부_철거공수량_깨기 2" xfId="23466" xr:uid="{00000000-0005-0000-0000-0000113E0000}"/>
    <cellStyle name="_죽림2교-상부-1_죽림1교-상부_철거공수량_깨기-1" xfId="23467" xr:uid="{00000000-0005-0000-0000-0000123E0000}"/>
    <cellStyle name="_죽림2교-상부-1_죽림1교-상부_철거공수량_깨기-1 2" xfId="23468" xr:uid="{00000000-0005-0000-0000-0000133E0000}"/>
    <cellStyle name="_죽림2교-상부-1_죽림1교-상부_철거공수량_깨기집계표" xfId="23469" xr:uid="{00000000-0005-0000-0000-0000143E0000}"/>
    <cellStyle name="_죽림2교-상부-1_죽림1교-상부_철거공수량_깨기집계표 2" xfId="23470" xr:uid="{00000000-0005-0000-0000-0000153E0000}"/>
    <cellStyle name="_죽림2교-상부-1_철거공및포장공(현동교)" xfId="23471" xr:uid="{00000000-0005-0000-0000-0000163E0000}"/>
    <cellStyle name="_죽림2교-상부-1_철거공및포장공(현동교) 2" xfId="23472" xr:uid="{00000000-0005-0000-0000-0000173E0000}"/>
    <cellStyle name="_죽림2교-상부-1_철거공및포장공(현동교)_기존구조물깨기" xfId="23473" xr:uid="{00000000-0005-0000-0000-0000183E0000}"/>
    <cellStyle name="_죽림2교-상부-1_철거공및포장공(현동교)_기존구조물깨기 2" xfId="23474" xr:uid="{00000000-0005-0000-0000-0000193E0000}"/>
    <cellStyle name="_죽림2교-상부-1_철거공및포장공(현동교)_깨기" xfId="23475" xr:uid="{00000000-0005-0000-0000-00001A3E0000}"/>
    <cellStyle name="_죽림2교-상부-1_철거공및포장공(현동교)_깨기 2" xfId="23476" xr:uid="{00000000-0005-0000-0000-00001B3E0000}"/>
    <cellStyle name="_죽림2교-상부-1_철거공및포장공(현동교)_깨기-1" xfId="23477" xr:uid="{00000000-0005-0000-0000-00001C3E0000}"/>
    <cellStyle name="_죽림2교-상부-1_철거공및포장공(현동교)_깨기-1 2" xfId="23478" xr:uid="{00000000-0005-0000-0000-00001D3E0000}"/>
    <cellStyle name="_죽림2교-상부-1_철거공및포장공(현동교)_깨기집계표" xfId="23479" xr:uid="{00000000-0005-0000-0000-00001E3E0000}"/>
    <cellStyle name="_죽림2교-상부-1_철거공및포장공(현동교)_깨기집계표 2" xfId="23480" xr:uid="{00000000-0005-0000-0000-00001F3E0000}"/>
    <cellStyle name="_죽림2교-상부-1_철거공수량" xfId="23481" xr:uid="{00000000-0005-0000-0000-0000203E0000}"/>
    <cellStyle name="_죽림2교-상부-1_철거공수량 2" xfId="23482" xr:uid="{00000000-0005-0000-0000-0000213E0000}"/>
    <cellStyle name="_죽림2교-상부-1_철거공수량(1122)" xfId="23483" xr:uid="{00000000-0005-0000-0000-0000223E0000}"/>
    <cellStyle name="_죽림2교-상부-1_철거공수량(1122) 2" xfId="23484" xr:uid="{00000000-0005-0000-0000-0000233E0000}"/>
    <cellStyle name="_죽림2교-상부-1_철거공수량(1122)_기존구조물깨기" xfId="23485" xr:uid="{00000000-0005-0000-0000-0000243E0000}"/>
    <cellStyle name="_죽림2교-상부-1_철거공수량(1122)_기존구조물깨기 2" xfId="23486" xr:uid="{00000000-0005-0000-0000-0000253E0000}"/>
    <cellStyle name="_죽림2교-상부-1_철거공수량(1122)_깨기" xfId="23487" xr:uid="{00000000-0005-0000-0000-0000263E0000}"/>
    <cellStyle name="_죽림2교-상부-1_철거공수량(1122)_깨기 2" xfId="23488" xr:uid="{00000000-0005-0000-0000-0000273E0000}"/>
    <cellStyle name="_죽림2교-상부-1_철거공수량(1122)_깨기-1" xfId="23489" xr:uid="{00000000-0005-0000-0000-0000283E0000}"/>
    <cellStyle name="_죽림2교-상부-1_철거공수량(1122)_깨기-1 2" xfId="23490" xr:uid="{00000000-0005-0000-0000-0000293E0000}"/>
    <cellStyle name="_죽림2교-상부-1_철거공수량(1122)_깨기집계표" xfId="23491" xr:uid="{00000000-0005-0000-0000-00002A3E0000}"/>
    <cellStyle name="_죽림2교-상부-1_철거공수량(1122)_깨기집계표 2" xfId="23492" xr:uid="{00000000-0005-0000-0000-00002B3E0000}"/>
    <cellStyle name="_죽림2교-상부-1_철거공수량_기존구조물깨기" xfId="23493" xr:uid="{00000000-0005-0000-0000-00002C3E0000}"/>
    <cellStyle name="_죽림2교-상부-1_철거공수량_기존구조물깨기 2" xfId="23494" xr:uid="{00000000-0005-0000-0000-00002D3E0000}"/>
    <cellStyle name="_죽림2교-상부-1_철거공수량_깨기" xfId="23495" xr:uid="{00000000-0005-0000-0000-00002E3E0000}"/>
    <cellStyle name="_죽림2교-상부-1_철거공수량_깨기 2" xfId="23496" xr:uid="{00000000-0005-0000-0000-00002F3E0000}"/>
    <cellStyle name="_죽림2교-상부-1_철거공수량_깨기-1" xfId="23497" xr:uid="{00000000-0005-0000-0000-0000303E0000}"/>
    <cellStyle name="_죽림2교-상부-1_철거공수량_깨기-1 2" xfId="23498" xr:uid="{00000000-0005-0000-0000-0000313E0000}"/>
    <cellStyle name="_죽림2교-상부-1_철거공수량_깨기집계표" xfId="23499" xr:uid="{00000000-0005-0000-0000-0000323E0000}"/>
    <cellStyle name="_죽림2교-상부-1_철거공수량_깨기집계표 2" xfId="23500" xr:uid="{00000000-0005-0000-0000-0000333E0000}"/>
    <cellStyle name="_준공(경인로)" xfId="23501" xr:uid="{00000000-0005-0000-0000-0000343E0000}"/>
    <cellStyle name="_준공내역(20억)" xfId="9779" xr:uid="{00000000-0005-0000-0000-0000353E0000}"/>
    <cellStyle name="_준공내역(건축-수정본)" xfId="163" xr:uid="{00000000-0005-0000-0000-0000363E0000}"/>
    <cellStyle name="_준공내역서RE" xfId="9780" xr:uid="{00000000-0005-0000-0000-0000373E0000}"/>
    <cellStyle name="_준공단가산출서" xfId="9781" xr:uid="{00000000-0005-0000-0000-0000383E0000}"/>
    <cellStyle name="_중계펌프장" xfId="3799" xr:uid="{00000000-0005-0000-0000-0000393E0000}"/>
    <cellStyle name="_중림내역표지" xfId="9782" xr:uid="{00000000-0005-0000-0000-00003A3E0000}"/>
    <cellStyle name="_중산천수량" xfId="23502" xr:uid="{00000000-0005-0000-0000-00003B3E0000}"/>
    <cellStyle name="_중산천수량 2" xfId="23503" xr:uid="{00000000-0005-0000-0000-00003C3E0000}"/>
    <cellStyle name="_중앙분리대 단가산출서" xfId="3800" xr:uid="{00000000-0005-0000-0000-00003D3E0000}"/>
    <cellStyle name="_중앙분리대 단가산출서_1" xfId="3801" xr:uid="{00000000-0005-0000-0000-00003E3E0000}"/>
    <cellStyle name="_지도사옥보고서(2002)" xfId="9783" xr:uid="{00000000-0005-0000-0000-00003F3E0000}"/>
    <cellStyle name="_지엔비견적_비교" xfId="9784" xr:uid="{00000000-0005-0000-0000-0000403E0000}"/>
    <cellStyle name="_지장물 철거(2차)" xfId="23504" xr:uid="{00000000-0005-0000-0000-0000413E0000}"/>
    <cellStyle name="_지장물 철거공사" xfId="23505" xr:uid="{00000000-0005-0000-0000-0000423E0000}"/>
    <cellStyle name="_지장물 철거공사0304" xfId="23506" xr:uid="{00000000-0005-0000-0000-0000433E0000}"/>
    <cellStyle name="_지장물철거1차" xfId="23507" xr:uid="{00000000-0005-0000-0000-0000443E0000}"/>
    <cellStyle name="_지정과제1분기실적(확정990408)" xfId="3802" xr:uid="{00000000-0005-0000-0000-0000453E0000}"/>
    <cellStyle name="_지정과제1분기실적(확정990408) 2" xfId="23508" xr:uid="{00000000-0005-0000-0000-0000463E0000}"/>
    <cellStyle name="_지정과제1분기실적(확정990408)_1" xfId="3803" xr:uid="{00000000-0005-0000-0000-0000473E0000}"/>
    <cellStyle name="_지정과제1분기실적(확정990408)_1 2" xfId="23509" xr:uid="{00000000-0005-0000-0000-0000483E0000}"/>
    <cellStyle name="_지정과제2차심의list" xfId="3804" xr:uid="{00000000-0005-0000-0000-0000493E0000}"/>
    <cellStyle name="_지정과제2차심의list 2" xfId="23510" xr:uid="{00000000-0005-0000-0000-00004A3E0000}"/>
    <cellStyle name="_지정과제2차심의list_1" xfId="3805" xr:uid="{00000000-0005-0000-0000-00004B3E0000}"/>
    <cellStyle name="_지정과제2차심의list_1 2" xfId="23511" xr:uid="{00000000-0005-0000-0000-00004C3E0000}"/>
    <cellStyle name="_지정과제2차심의list_2" xfId="3806" xr:uid="{00000000-0005-0000-0000-00004D3E0000}"/>
    <cellStyle name="_지정과제2차심의list_2 2" xfId="23512" xr:uid="{00000000-0005-0000-0000-00004E3E0000}"/>
    <cellStyle name="_지정과제2차심의결과" xfId="3807" xr:uid="{00000000-0005-0000-0000-00004F3E0000}"/>
    <cellStyle name="_지정과제2차심의결과 2" xfId="23513" xr:uid="{00000000-0005-0000-0000-0000503E0000}"/>
    <cellStyle name="_지정과제2차심의결과(금액조정후최종)" xfId="3808" xr:uid="{00000000-0005-0000-0000-0000513E0000}"/>
    <cellStyle name="_지정과제2차심의결과(금액조정후최종) 2" xfId="23514" xr:uid="{00000000-0005-0000-0000-0000523E0000}"/>
    <cellStyle name="_지정과제2차심의결과(금액조정후최종)_1" xfId="3809" xr:uid="{00000000-0005-0000-0000-0000533E0000}"/>
    <cellStyle name="_지정과제2차심의결과(금액조정후최종)_1 2" xfId="23515" xr:uid="{00000000-0005-0000-0000-0000543E0000}"/>
    <cellStyle name="_지정과제2차심의결과(금액조정후최종)_1_경영개선실적보고(전주공장)" xfId="3810" xr:uid="{00000000-0005-0000-0000-0000553E0000}"/>
    <cellStyle name="_지정과제2차심의결과(금액조정후최종)_1_경영개선실적보고(전주공장) 2" xfId="23516" xr:uid="{00000000-0005-0000-0000-0000563E0000}"/>
    <cellStyle name="_지정과제2차심의결과(금액조정후최종)_1_별첨1_2" xfId="3811" xr:uid="{00000000-0005-0000-0000-0000573E0000}"/>
    <cellStyle name="_지정과제2차심의결과(금액조정후최종)_1_별첨1_2 2" xfId="23517" xr:uid="{00000000-0005-0000-0000-0000583E0000}"/>
    <cellStyle name="_지정과제2차심의결과(금액조정후최종)_1_제안과제집계표(공장전체)" xfId="3812" xr:uid="{00000000-0005-0000-0000-0000593E0000}"/>
    <cellStyle name="_지정과제2차심의결과(금액조정후최종)_1_제안과제집계표(공장전체) 2" xfId="23518" xr:uid="{00000000-0005-0000-0000-00005A3E0000}"/>
    <cellStyle name="_지정과제2차심의결과(금액조정후최종)_경영개선실적보고(전주공장)" xfId="3813" xr:uid="{00000000-0005-0000-0000-00005B3E0000}"/>
    <cellStyle name="_지정과제2차심의결과(금액조정후최종)_경영개선실적보고(전주공장) 2" xfId="23519" xr:uid="{00000000-0005-0000-0000-00005C3E0000}"/>
    <cellStyle name="_지정과제2차심의결과(금액조정후최종)_별첨1_2" xfId="3814" xr:uid="{00000000-0005-0000-0000-00005D3E0000}"/>
    <cellStyle name="_지정과제2차심의결과(금액조정후최종)_별첨1_2 2" xfId="23520" xr:uid="{00000000-0005-0000-0000-00005E3E0000}"/>
    <cellStyle name="_지정과제2차심의결과(금액조정후최종)_제안과제집계표(공장전체)" xfId="3815" xr:uid="{00000000-0005-0000-0000-00005F3E0000}"/>
    <cellStyle name="_지정과제2차심의결과(금액조정후최종)_제안과제집계표(공장전체) 2" xfId="23521" xr:uid="{00000000-0005-0000-0000-0000603E0000}"/>
    <cellStyle name="_지정과제2차심의결과_1" xfId="3816" xr:uid="{00000000-0005-0000-0000-0000613E0000}"/>
    <cellStyle name="_지정과제2차심의결과_1 2" xfId="23522" xr:uid="{00000000-0005-0000-0000-0000623E0000}"/>
    <cellStyle name="_진단건설(수정본-건식공법)" xfId="23523" xr:uid="{00000000-0005-0000-0000-0000633E0000}"/>
    <cellStyle name="_집 계 표" xfId="9785" xr:uid="{00000000-0005-0000-0000-0000643E0000}"/>
    <cellStyle name="_집계" xfId="23524" xr:uid="{00000000-0005-0000-0000-0000653E0000}"/>
    <cellStyle name="_집계표" xfId="23525" xr:uid="{00000000-0005-0000-0000-0000663E0000}"/>
    <cellStyle name="_집계표 2" xfId="23526" xr:uid="{00000000-0005-0000-0000-0000673E0000}"/>
    <cellStyle name="_집계표_강재집계표" xfId="23527" xr:uid="{00000000-0005-0000-0000-0000683E0000}"/>
    <cellStyle name="_집계표_강재집계표 2" xfId="23528" xr:uid="{00000000-0005-0000-0000-0000693E0000}"/>
    <cellStyle name="_집계표_강재집계표_귀운교 총괄 집계표" xfId="23529" xr:uid="{00000000-0005-0000-0000-00006A3E0000}"/>
    <cellStyle name="_집계표_강재집계표_귀운교 총괄 집계표 2" xfId="23530" xr:uid="{00000000-0005-0000-0000-00006B3E0000}"/>
    <cellStyle name="_집계표_귀운교 총괄 집계표" xfId="23531" xr:uid="{00000000-0005-0000-0000-00006C3E0000}"/>
    <cellStyle name="_집계표_귀운교 총괄 집계표 2" xfId="23532" xr:uid="{00000000-0005-0000-0000-00006D3E0000}"/>
    <cellStyle name="_집계표_집계표" xfId="23533" xr:uid="{00000000-0005-0000-0000-00006E3E0000}"/>
    <cellStyle name="_집중관리(981231)" xfId="3817" xr:uid="{00000000-0005-0000-0000-00006F3E0000}"/>
    <cellStyle name="_집중관리(981231) 2" xfId="23534" xr:uid="{00000000-0005-0000-0000-0000703E0000}"/>
    <cellStyle name="_집중관리(981231)_1" xfId="3818" xr:uid="{00000000-0005-0000-0000-0000713E0000}"/>
    <cellStyle name="_집중관리(981231)_1 2" xfId="23535" xr:uid="{00000000-0005-0000-0000-0000723E0000}"/>
    <cellStyle name="_집중관리(지정과제및 양식)" xfId="3819" xr:uid="{00000000-0005-0000-0000-0000733E0000}"/>
    <cellStyle name="_집중관리(지정과제및 양식) 2" xfId="23536" xr:uid="{00000000-0005-0000-0000-0000743E0000}"/>
    <cellStyle name="_집중관리(지정과제및 양식)_1" xfId="3820" xr:uid="{00000000-0005-0000-0000-0000753E0000}"/>
    <cellStyle name="_집중관리(지정과제및 양식)_1 2" xfId="23537" xr:uid="{00000000-0005-0000-0000-0000763E0000}"/>
    <cellStyle name="_집행갑지 " xfId="3821" xr:uid="{00000000-0005-0000-0000-0000773E0000}"/>
    <cellStyle name="_집행갑지  2" xfId="3822" xr:uid="{00000000-0005-0000-0000-0000783E0000}"/>
    <cellStyle name="_집행갑지 _기계실_벽체_산출근거" xfId="3823" xr:uid="{00000000-0005-0000-0000-0000793E0000}"/>
    <cellStyle name="_집행갑지 _꽌끄ㅃ설계변경갑지1" xfId="9786" xr:uid="{00000000-0005-0000-0000-00007A3E0000}"/>
    <cellStyle name="_집행갑지 _영산강" xfId="9787" xr:uid="{00000000-0005-0000-0000-00007B3E0000}"/>
    <cellStyle name="_집행갑지 _율북양수장" xfId="3824" xr:uid="{00000000-0005-0000-0000-00007C3E0000}"/>
    <cellStyle name="_집행갑지 _홍보지구2004내역서" xfId="3825" xr:uid="{00000000-0005-0000-0000-00007D3E0000}"/>
    <cellStyle name="_집행갑지 _홍보지구2004내역서 2" xfId="3826" xr:uid="{00000000-0005-0000-0000-00007E3E0000}"/>
    <cellStyle name="_집행갑지 _홍보지구2004내역서(기성)" xfId="3827" xr:uid="{00000000-0005-0000-0000-00007F3E0000}"/>
    <cellStyle name="_집행갑지 _홍보지구2004내역서(기성) 2" xfId="3828" xr:uid="{00000000-0005-0000-0000-0000803E0000}"/>
    <cellStyle name="_집행갑지 _홍보지구2004내역서(기성)_기계실_벽체_산출근거" xfId="3829" xr:uid="{00000000-0005-0000-0000-0000813E0000}"/>
    <cellStyle name="_집행갑지 _홍보지구2004내역서(기성)_율북양수장" xfId="3830" xr:uid="{00000000-0005-0000-0000-0000823E0000}"/>
    <cellStyle name="_집행갑지 _홍보지구2004내역서_기계실_벽체_산출근거" xfId="3831" xr:uid="{00000000-0005-0000-0000-0000833E0000}"/>
    <cellStyle name="_집행갑지 _홍보지구2004내역서_율북양수장" xfId="3832" xr:uid="{00000000-0005-0000-0000-0000843E0000}"/>
    <cellStyle name="_집행갑지 _홍보지구계약내역서(총괄)" xfId="3833" xr:uid="{00000000-0005-0000-0000-0000853E0000}"/>
    <cellStyle name="_집행갑지 _홍보지구계약내역서(총괄) 2" xfId="3834" xr:uid="{00000000-0005-0000-0000-0000863E0000}"/>
    <cellStyle name="_집행갑지 _홍보지구계약내역서(총괄)_기계실_벽체_산출근거" xfId="3835" xr:uid="{00000000-0005-0000-0000-0000873E0000}"/>
    <cellStyle name="_집행갑지 _홍보지구계약내역서(총괄)_율북양수장" xfId="3836" xr:uid="{00000000-0005-0000-0000-0000883E0000}"/>
    <cellStyle name="_집행갑지 _홍보지구오천공구하자공종분할내역" xfId="3837" xr:uid="{00000000-0005-0000-0000-0000893E0000}"/>
    <cellStyle name="_집행갑지 _홍보지구오천공구하자공종분할내역 2" xfId="3838" xr:uid="{00000000-0005-0000-0000-00008A3E0000}"/>
    <cellStyle name="_집행갑지 _홍보지구오천공구하자공종분할내역_기계실_벽체_산출근거" xfId="3839" xr:uid="{00000000-0005-0000-0000-00008B3E0000}"/>
    <cellStyle name="_집행갑지 _홍보지구오천공구하자공종분할내역_율북양수장" xfId="3840" xr:uid="{00000000-0005-0000-0000-00008C3E0000}"/>
    <cellStyle name="_착공)수동1리마을회관보수공사(전기)" xfId="9788" xr:uid="{00000000-0005-0000-0000-00008D3E0000}"/>
    <cellStyle name="_창작스튜디오-전기공사" xfId="9789" xr:uid="{00000000-0005-0000-0000-00008E3E0000}"/>
    <cellStyle name="_천현1리 새마을보 천리길사업" xfId="23538" xr:uid="{00000000-0005-0000-0000-00008F3E0000}"/>
    <cellStyle name="_천현2리 도로포장공사" xfId="23539" xr:uid="{00000000-0005-0000-0000-0000903E0000}"/>
    <cellStyle name="_철정2리 철정보 도수로 교체공사" xfId="23540" xr:uid="{00000000-0005-0000-0000-0000913E0000}"/>
    <cellStyle name="_철정2리아호동농로포장-1차변경" xfId="23541" xr:uid="{00000000-0005-0000-0000-0000923E0000}"/>
    <cellStyle name="_철정3리 향교골 농로포장" xfId="23542" xr:uid="{00000000-0005-0000-0000-0000933E0000}"/>
    <cellStyle name="_철정3리 향교골 농로포장_두촌중학교옆 농로포장공사-제1차변경" xfId="23543" xr:uid="{00000000-0005-0000-0000-0000943E0000}"/>
    <cellStyle name="_철정3리 향교골 농로포장_역내리 본부락 농로 및 배수로 설치공사" xfId="23544" xr:uid="{00000000-0005-0000-0000-0000953E0000}"/>
    <cellStyle name="_철정3리 향교골 농로포장_역내리 본부락 농로 및 배수로 설치공사(1차 변경)" xfId="23545" xr:uid="{00000000-0005-0000-0000-0000963E0000}"/>
    <cellStyle name="_철정3리 향교골 농로포장_원동1리 하촌 회관뒤 석축 설치공사" xfId="23546" xr:uid="{00000000-0005-0000-0000-0000973E0000}"/>
    <cellStyle name="_철정3리 향교골 농로포장_원동1리 하촌 회관뒤 석축 설치공사_자은1리 광탄 농로 및 배수로 설치공사-제1차변경" xfId="23547" xr:uid="{00000000-0005-0000-0000-0000983E0000}"/>
    <cellStyle name="_철정3리 향교골 농로포장_자은1리 광탄 농로 및 배수로 설치공사-제1차변경" xfId="23548" xr:uid="{00000000-0005-0000-0000-0000993E0000}"/>
    <cellStyle name="_철정3리 향교골 농로포장_천현1리" xfId="23549" xr:uid="{00000000-0005-0000-0000-00009A3E0000}"/>
    <cellStyle name="_철정3리 향교골 농로포장_천현1리_두촌중학교옆 농로포장공사-제1차변경" xfId="23550" xr:uid="{00000000-0005-0000-0000-00009B3E0000}"/>
    <cellStyle name="_철정3리 향교골 농로포장_천현1리_자은1리 광탄 농로 및 배수로 설치공사-제1차변경" xfId="23551" xr:uid="{00000000-0005-0000-0000-00009C3E0000}"/>
    <cellStyle name="_철정3리 향교골 농로포장_천현2리 가리산입구 도수로 설치(현8) - 수정해야함" xfId="23552" xr:uid="{00000000-0005-0000-0000-00009D3E0000}"/>
    <cellStyle name="_철정3리 향교골 농로포장_천현2리 가리산입구 도수로 설치(현8) - 수정해야함_자은1리 광탄 농로 및 배수로 설치공사-제1차변경" xfId="23553" xr:uid="{00000000-0005-0000-0000-00009E3E0000}"/>
    <cellStyle name="_청소년수련관산출근거조서" xfId="9790" xr:uid="{00000000-0005-0000-0000-00009F3E0000}"/>
    <cellStyle name="_청소년수련관산출근거조서_1" xfId="9791" xr:uid="{00000000-0005-0000-0000-0000A03E0000}"/>
    <cellStyle name="_청소년수련관일위대가" xfId="9792" xr:uid="{00000000-0005-0000-0000-0000A13E0000}"/>
    <cellStyle name="_청소년수련관일위대가_1" xfId="9793" xr:uid="{00000000-0005-0000-0000-0000A23E0000}"/>
    <cellStyle name="_초당3교토공" xfId="23554" xr:uid="{00000000-0005-0000-0000-0000A33E0000}"/>
    <cellStyle name="_초당3교토공 2" xfId="23555" xr:uid="{00000000-0005-0000-0000-0000A43E0000}"/>
    <cellStyle name="_총괄내역" xfId="23556" xr:uid="{00000000-0005-0000-0000-0000A53E0000}"/>
    <cellStyle name="_총괄변경(1회)" xfId="23557" xr:uid="{00000000-0005-0000-0000-0000A63E0000}"/>
    <cellStyle name="_총괄수량_집계표" xfId="23558" xr:uid="{00000000-0005-0000-0000-0000A73E0000}"/>
    <cellStyle name="_총괄수량_집계표 2" xfId="23559" xr:uid="{00000000-0005-0000-0000-0000A83E0000}"/>
    <cellStyle name="_총괄수량집계표(선들교)" xfId="12376" xr:uid="{00000000-0005-0000-0000-0000A93E0000}"/>
    <cellStyle name="_총괄자재" xfId="23560" xr:uid="{00000000-0005-0000-0000-0000AA3E0000}"/>
    <cellStyle name="_총괄자재 2" xfId="23561" xr:uid="{00000000-0005-0000-0000-0000AB3E0000}"/>
    <cellStyle name="_총괄자재_강재집계표" xfId="23562" xr:uid="{00000000-0005-0000-0000-0000AC3E0000}"/>
    <cellStyle name="_총괄자재_강재집계표 2" xfId="23563" xr:uid="{00000000-0005-0000-0000-0000AD3E0000}"/>
    <cellStyle name="_총괄자재_강재집계표_귀운교 총괄 집계표" xfId="23564" xr:uid="{00000000-0005-0000-0000-0000AE3E0000}"/>
    <cellStyle name="_총괄자재_강재집계표_귀운교 총괄 집계표 2" xfId="23565" xr:uid="{00000000-0005-0000-0000-0000AF3E0000}"/>
    <cellStyle name="_총괄자재_귀운교 총괄 집계표" xfId="23566" xr:uid="{00000000-0005-0000-0000-0000B03E0000}"/>
    <cellStyle name="_총괄자재_귀운교 총괄 집계표 2" xfId="23567" xr:uid="{00000000-0005-0000-0000-0000B13E0000}"/>
    <cellStyle name="_최종수정분_하천대교보수보강공사" xfId="23568" xr:uid="{00000000-0005-0000-0000-0000B23E0000}"/>
    <cellStyle name="_추곡" xfId="23569" xr:uid="{00000000-0005-0000-0000-0000B33E0000}"/>
    <cellStyle name="_추곡_001.전기(현)230km600.00(우)~전기(현)230km748.90(우)" xfId="23570" xr:uid="{00000000-0005-0000-0000-0000B43E0000}"/>
    <cellStyle name="_추곡_001.전기(현)230km600.00(우)~전기(현)230km748.90(우)_sample" xfId="23571" xr:uid="{00000000-0005-0000-0000-0000B53E0000}"/>
    <cellStyle name="_추곡_001.전기(현)230km600.00(우)~전기(현)230km748.90(우)_장연추점암거설치수량" xfId="23572" xr:uid="{00000000-0005-0000-0000-0000B63E0000}"/>
    <cellStyle name="_추곡_001.전기(현)230km600.00(우)~전기(현)230km748.90(우)_철거수량" xfId="23573" xr:uid="{00000000-0005-0000-0000-0000B73E0000}"/>
    <cellStyle name="_추곡_Book2" xfId="23574" xr:uid="{00000000-0005-0000-0000-0000B83E0000}"/>
    <cellStyle name="_추곡_Book2_집계표" xfId="23575" xr:uid="{00000000-0005-0000-0000-0000B93E0000}"/>
    <cellStyle name="_추곡_re수량산출1111_2차 수량산출 1 " xfId="23576" xr:uid="{00000000-0005-0000-0000-0000BA3E0000}"/>
    <cellStyle name="_추곡_sample" xfId="23577" xr:uid="{00000000-0005-0000-0000-0000BB3E0000}"/>
    <cellStyle name="_추곡_경방말2수량" xfId="23578" xr:uid="{00000000-0005-0000-0000-0000BC3E0000}"/>
    <cellStyle name="_추곡_경방말2수량_농경지복구" xfId="23579" xr:uid="{00000000-0005-0000-0000-0000BD3E0000}"/>
    <cellStyle name="_추곡_경방말2수량_농경지복구_구정리내역" xfId="23580" xr:uid="{00000000-0005-0000-0000-0000BE3E0000}"/>
    <cellStyle name="_추곡_경방말2수량_농경지복구_본관후면도로내역" xfId="23581" xr:uid="{00000000-0005-0000-0000-0000BF3E0000}"/>
    <cellStyle name="_추곡_경방말2수량_담장기초내역" xfId="23582" xr:uid="{00000000-0005-0000-0000-0000C03E0000}"/>
    <cellStyle name="_추곡_경방말2수량_담장기초내역_구정리내역" xfId="23583" xr:uid="{00000000-0005-0000-0000-0000C13E0000}"/>
    <cellStyle name="_추곡_경방말2수량_담장기초내역_본관후면도로내역" xfId="23584" xr:uid="{00000000-0005-0000-0000-0000C23E0000}"/>
    <cellStyle name="_추곡_경방말2수량_대기수량" xfId="23585" xr:uid="{00000000-0005-0000-0000-0000C33E0000}"/>
    <cellStyle name="_추곡_경방말2수량_대기수량_구정리내역" xfId="23586" xr:uid="{00000000-0005-0000-0000-0000C43E0000}"/>
    <cellStyle name="_추곡_경방말2수량_대기수량_본관후면도로내역" xfId="23587" xr:uid="{00000000-0005-0000-0000-0000C53E0000}"/>
    <cellStyle name="_추곡_구정리내역" xfId="23588" xr:uid="{00000000-0005-0000-0000-0000C63E0000}"/>
    <cellStyle name="_추곡_남양1리내역" xfId="23589" xr:uid="{00000000-0005-0000-0000-0000C73E0000}"/>
    <cellStyle name="_추곡_남양1리내역_구정리내역" xfId="23590" xr:uid="{00000000-0005-0000-0000-0000C83E0000}"/>
    <cellStyle name="_추곡_남양1리내역_본관후면도로내역" xfId="23591" xr:uid="{00000000-0005-0000-0000-0000C93E0000}"/>
    <cellStyle name="_추곡_내역서-최종0223_re수량산출1111_2차 수량산출 1 " xfId="23592" xr:uid="{00000000-0005-0000-0000-0000CA3E0000}"/>
    <cellStyle name="_추곡_농경지복구" xfId="23593" xr:uid="{00000000-0005-0000-0000-0000CB3E0000}"/>
    <cellStyle name="_추곡_농경지복구_구정리내역" xfId="23594" xr:uid="{00000000-0005-0000-0000-0000CC3E0000}"/>
    <cellStyle name="_추곡_농경지복구_본관후면도로내역" xfId="23595" xr:uid="{00000000-0005-0000-0000-0000CD3E0000}"/>
    <cellStyle name="_추곡_담장기초내역" xfId="23596" xr:uid="{00000000-0005-0000-0000-0000CE3E0000}"/>
    <cellStyle name="_추곡_담장기초내역_구정리내역" xfId="23597" xr:uid="{00000000-0005-0000-0000-0000CF3E0000}"/>
    <cellStyle name="_추곡_담장기초내역_본관후면도로내역" xfId="23598" xr:uid="{00000000-0005-0000-0000-0000D03E0000}"/>
    <cellStyle name="_추곡_대기수량" xfId="23599" xr:uid="{00000000-0005-0000-0000-0000D13E0000}"/>
    <cellStyle name="_추곡_대기수량_구정리내역" xfId="23600" xr:uid="{00000000-0005-0000-0000-0000D23E0000}"/>
    <cellStyle name="_추곡_대기수량_본관후면도로내역" xfId="23601" xr:uid="{00000000-0005-0000-0000-0000D33E0000}"/>
    <cellStyle name="_추곡_도직리수량" xfId="23602" xr:uid="{00000000-0005-0000-0000-0000D43E0000}"/>
    <cellStyle name="_추곡_라멘교 토공" xfId="23603" xr:uid="{00000000-0005-0000-0000-0000D53E0000}"/>
    <cellStyle name="_추곡_백옥1리(최종)" xfId="23604" xr:uid="{00000000-0005-0000-0000-0000D63E0000}"/>
    <cellStyle name="_추곡_본관후면도로내역" xfId="23605" xr:uid="{00000000-0005-0000-0000-0000D73E0000}"/>
    <cellStyle name="_추곡_수량" xfId="23606" xr:uid="{00000000-0005-0000-0000-0000D83E0000}"/>
    <cellStyle name="_추곡_수량_001.전기(현)230km600.00(우)~전기(현)230km748.90(우)" xfId="23607" xr:uid="{00000000-0005-0000-0000-0000D93E0000}"/>
    <cellStyle name="_추곡_수량_001.전기(현)230km600.00(우)~전기(현)230km748.90(우)_sample" xfId="23608" xr:uid="{00000000-0005-0000-0000-0000DA3E0000}"/>
    <cellStyle name="_추곡_수량_001.전기(현)230km600.00(우)~전기(현)230km748.90(우)_장연추점암거설치수량" xfId="23609" xr:uid="{00000000-0005-0000-0000-0000DB3E0000}"/>
    <cellStyle name="_추곡_수량_001.전기(현)230km600.00(우)~전기(현)230km748.90(우)_철거수량" xfId="23610" xr:uid="{00000000-0005-0000-0000-0000DC3E0000}"/>
    <cellStyle name="_추곡_수량_sample" xfId="23611" xr:uid="{00000000-0005-0000-0000-0000DD3E0000}"/>
    <cellStyle name="_추곡_수량_장연추점암거설치수량" xfId="23612" xr:uid="{00000000-0005-0000-0000-0000DE3E0000}"/>
    <cellStyle name="_추곡_수량_철거수량" xfId="23613" xr:uid="{00000000-0005-0000-0000-0000DF3E0000}"/>
    <cellStyle name="_추곡_수량산출" xfId="23614" xr:uid="{00000000-0005-0000-0000-0000E03E0000}"/>
    <cellStyle name="_추곡_수량산출(1공구)" xfId="23615" xr:uid="{00000000-0005-0000-0000-0000E13E0000}"/>
    <cellStyle name="_추곡_수량산출(1공구)_농경지복구" xfId="23616" xr:uid="{00000000-0005-0000-0000-0000E23E0000}"/>
    <cellStyle name="_추곡_수량산출(1공구)_농경지복구_구정리내역" xfId="23617" xr:uid="{00000000-0005-0000-0000-0000E33E0000}"/>
    <cellStyle name="_추곡_수량산출(1공구)_농경지복구_본관후면도로내역" xfId="23618" xr:uid="{00000000-0005-0000-0000-0000E43E0000}"/>
    <cellStyle name="_추곡_수량산출(1공구)_담장기초내역" xfId="23619" xr:uid="{00000000-0005-0000-0000-0000E53E0000}"/>
    <cellStyle name="_추곡_수량산출(1공구)_담장기초내역_구정리내역" xfId="23620" xr:uid="{00000000-0005-0000-0000-0000E63E0000}"/>
    <cellStyle name="_추곡_수량산출(1공구)_담장기초내역_본관후면도로내역" xfId="23621" xr:uid="{00000000-0005-0000-0000-0000E73E0000}"/>
    <cellStyle name="_추곡_수량산출(1공구)_대기수량" xfId="23622" xr:uid="{00000000-0005-0000-0000-0000E83E0000}"/>
    <cellStyle name="_추곡_수량산출(1공구)_대기수량_구정리내역" xfId="23623" xr:uid="{00000000-0005-0000-0000-0000E93E0000}"/>
    <cellStyle name="_추곡_수량산출(1공구)_대기수량_본관후면도로내역" xfId="23624" xr:uid="{00000000-0005-0000-0000-0000EA3E0000}"/>
    <cellStyle name="_추곡_수량산출(2공구)" xfId="23625" xr:uid="{00000000-0005-0000-0000-0000EB3E0000}"/>
    <cellStyle name="_추곡_수량산출(2공구)_1" xfId="23626" xr:uid="{00000000-0005-0000-0000-0000EC3E0000}"/>
    <cellStyle name="_추곡_수량산출(2공구)_1_구정리내역" xfId="23627" xr:uid="{00000000-0005-0000-0000-0000ED3E0000}"/>
    <cellStyle name="_추곡_수량산출(2공구)_1_본관후면도로내역" xfId="23628" xr:uid="{00000000-0005-0000-0000-0000EE3E0000}"/>
    <cellStyle name="_추곡_수량산출(2공구)_농경지복구" xfId="23629" xr:uid="{00000000-0005-0000-0000-0000EF3E0000}"/>
    <cellStyle name="_추곡_수량산출(2공구)_농경지복구_구정리내역" xfId="23630" xr:uid="{00000000-0005-0000-0000-0000F03E0000}"/>
    <cellStyle name="_추곡_수량산출(2공구)_농경지복구_본관후면도로내역" xfId="23631" xr:uid="{00000000-0005-0000-0000-0000F13E0000}"/>
    <cellStyle name="_추곡_수량산출(2공구)_담장기초내역" xfId="23632" xr:uid="{00000000-0005-0000-0000-0000F23E0000}"/>
    <cellStyle name="_추곡_수량산출(2공구)_담장기초내역_구정리내역" xfId="23633" xr:uid="{00000000-0005-0000-0000-0000F33E0000}"/>
    <cellStyle name="_추곡_수량산출(2공구)_담장기초내역_본관후면도로내역" xfId="23634" xr:uid="{00000000-0005-0000-0000-0000F43E0000}"/>
    <cellStyle name="_추곡_수량산출(2공구)_대기수량" xfId="23635" xr:uid="{00000000-0005-0000-0000-0000F53E0000}"/>
    <cellStyle name="_추곡_수량산출(2공구)_대기수량_구정리내역" xfId="23636" xr:uid="{00000000-0005-0000-0000-0000F63E0000}"/>
    <cellStyle name="_추곡_수량산출(2공구)_대기수량_본관후면도로내역" xfId="23637" xr:uid="{00000000-0005-0000-0000-0000F73E0000}"/>
    <cellStyle name="_추곡_수량산출_농경지복구" xfId="23638" xr:uid="{00000000-0005-0000-0000-0000F83E0000}"/>
    <cellStyle name="_추곡_수량산출_농경지복구_구정리내역" xfId="23639" xr:uid="{00000000-0005-0000-0000-0000F93E0000}"/>
    <cellStyle name="_추곡_수량산출_농경지복구_본관후면도로내역" xfId="23640" xr:uid="{00000000-0005-0000-0000-0000FA3E0000}"/>
    <cellStyle name="_추곡_수량산출_담장기초내역" xfId="23641" xr:uid="{00000000-0005-0000-0000-0000FB3E0000}"/>
    <cellStyle name="_추곡_수량산출_담장기초내역_구정리내역" xfId="23642" xr:uid="{00000000-0005-0000-0000-0000FC3E0000}"/>
    <cellStyle name="_추곡_수량산출_담장기초내역_본관후면도로내역" xfId="23643" xr:uid="{00000000-0005-0000-0000-0000FD3E0000}"/>
    <cellStyle name="_추곡_수량산출_대기수량" xfId="23644" xr:uid="{00000000-0005-0000-0000-0000FE3E0000}"/>
    <cellStyle name="_추곡_수량산출_대기수량_구정리내역" xfId="23645" xr:uid="{00000000-0005-0000-0000-0000FF3E0000}"/>
    <cellStyle name="_추곡_수량산출_대기수량_본관후면도로내역" xfId="23646" xr:uid="{00000000-0005-0000-0000-0000003F0000}"/>
    <cellStyle name="_추곡_옥계하수도설치" xfId="23647" xr:uid="{00000000-0005-0000-0000-0000013F0000}"/>
    <cellStyle name="_추곡_옥계하수도설치_경방말2수량" xfId="23648" xr:uid="{00000000-0005-0000-0000-0000023F0000}"/>
    <cellStyle name="_추곡_옥계하수도설치_경방말2수량_농경지복구" xfId="23649" xr:uid="{00000000-0005-0000-0000-0000033F0000}"/>
    <cellStyle name="_추곡_옥계하수도설치_경방말2수량_농경지복구_구정리내역" xfId="23650" xr:uid="{00000000-0005-0000-0000-0000043F0000}"/>
    <cellStyle name="_추곡_옥계하수도설치_경방말2수량_농경지복구_본관후면도로내역" xfId="23651" xr:uid="{00000000-0005-0000-0000-0000053F0000}"/>
    <cellStyle name="_추곡_옥계하수도설치_경방말2수량_담장기초내역" xfId="23652" xr:uid="{00000000-0005-0000-0000-0000063F0000}"/>
    <cellStyle name="_추곡_옥계하수도설치_경방말2수량_담장기초내역_구정리내역" xfId="23653" xr:uid="{00000000-0005-0000-0000-0000073F0000}"/>
    <cellStyle name="_추곡_옥계하수도설치_경방말2수량_담장기초내역_본관후면도로내역" xfId="23654" xr:uid="{00000000-0005-0000-0000-0000083F0000}"/>
    <cellStyle name="_추곡_옥계하수도설치_경방말2수량_대기수량" xfId="23655" xr:uid="{00000000-0005-0000-0000-0000093F0000}"/>
    <cellStyle name="_추곡_옥계하수도설치_경방말2수량_대기수량_구정리내역" xfId="23656" xr:uid="{00000000-0005-0000-0000-00000A3F0000}"/>
    <cellStyle name="_추곡_옥계하수도설치_경방말2수량_대기수량_본관후면도로내역" xfId="23657" xr:uid="{00000000-0005-0000-0000-00000B3F0000}"/>
    <cellStyle name="_추곡_옥계하수도설치_구정리내역" xfId="23658" xr:uid="{00000000-0005-0000-0000-00000C3F0000}"/>
    <cellStyle name="_추곡_옥계하수도설치_남양1리내역" xfId="23659" xr:uid="{00000000-0005-0000-0000-00000D3F0000}"/>
    <cellStyle name="_추곡_옥계하수도설치_남양1리내역_구정리내역" xfId="23660" xr:uid="{00000000-0005-0000-0000-00000E3F0000}"/>
    <cellStyle name="_추곡_옥계하수도설치_남양1리내역_본관후면도로내역" xfId="23661" xr:uid="{00000000-0005-0000-0000-00000F3F0000}"/>
    <cellStyle name="_추곡_옥계하수도설치_농경지복구" xfId="23662" xr:uid="{00000000-0005-0000-0000-0000103F0000}"/>
    <cellStyle name="_추곡_옥계하수도설치_농경지복구_구정리내역" xfId="23663" xr:uid="{00000000-0005-0000-0000-0000113F0000}"/>
    <cellStyle name="_추곡_옥계하수도설치_농경지복구_본관후면도로내역" xfId="23664" xr:uid="{00000000-0005-0000-0000-0000123F0000}"/>
    <cellStyle name="_추곡_옥계하수도설치_담장기초내역" xfId="23665" xr:uid="{00000000-0005-0000-0000-0000133F0000}"/>
    <cellStyle name="_추곡_옥계하수도설치_담장기초내역_구정리내역" xfId="23666" xr:uid="{00000000-0005-0000-0000-0000143F0000}"/>
    <cellStyle name="_추곡_옥계하수도설치_담장기초내역_본관후면도로내역" xfId="23667" xr:uid="{00000000-0005-0000-0000-0000153F0000}"/>
    <cellStyle name="_추곡_옥계하수도설치_대기수량" xfId="23668" xr:uid="{00000000-0005-0000-0000-0000163F0000}"/>
    <cellStyle name="_추곡_옥계하수도설치_대기수량_구정리내역" xfId="23669" xr:uid="{00000000-0005-0000-0000-0000173F0000}"/>
    <cellStyle name="_추곡_옥계하수도설치_대기수량_본관후면도로내역" xfId="23670" xr:uid="{00000000-0005-0000-0000-0000183F0000}"/>
    <cellStyle name="_추곡_옥계하수도설치_도직리수량" xfId="23671" xr:uid="{00000000-0005-0000-0000-0000193F0000}"/>
    <cellStyle name="_추곡_옥계하수도설치_백옥1리(최종)" xfId="23672" xr:uid="{00000000-0005-0000-0000-00001A3F0000}"/>
    <cellStyle name="_추곡_옥계하수도설치_본관후면도로내역" xfId="23673" xr:uid="{00000000-0005-0000-0000-00001B3F0000}"/>
    <cellStyle name="_추곡_옥계하수도설치_수량산출" xfId="23674" xr:uid="{00000000-0005-0000-0000-00001C3F0000}"/>
    <cellStyle name="_추곡_옥계하수도설치_수량산출(1공구)" xfId="23675" xr:uid="{00000000-0005-0000-0000-00001D3F0000}"/>
    <cellStyle name="_추곡_옥계하수도설치_수량산출(1공구)_농경지복구" xfId="23676" xr:uid="{00000000-0005-0000-0000-00001E3F0000}"/>
    <cellStyle name="_추곡_옥계하수도설치_수량산출(1공구)_농경지복구_구정리내역" xfId="23677" xr:uid="{00000000-0005-0000-0000-00001F3F0000}"/>
    <cellStyle name="_추곡_옥계하수도설치_수량산출(1공구)_농경지복구_본관후면도로내역" xfId="23678" xr:uid="{00000000-0005-0000-0000-0000203F0000}"/>
    <cellStyle name="_추곡_옥계하수도설치_수량산출(1공구)_담장기초내역" xfId="23679" xr:uid="{00000000-0005-0000-0000-0000213F0000}"/>
    <cellStyle name="_추곡_옥계하수도설치_수량산출(1공구)_담장기초내역_구정리내역" xfId="23680" xr:uid="{00000000-0005-0000-0000-0000223F0000}"/>
    <cellStyle name="_추곡_옥계하수도설치_수량산출(1공구)_담장기초내역_본관후면도로내역" xfId="23681" xr:uid="{00000000-0005-0000-0000-0000233F0000}"/>
    <cellStyle name="_추곡_옥계하수도설치_수량산출(1공구)_대기수량" xfId="23682" xr:uid="{00000000-0005-0000-0000-0000243F0000}"/>
    <cellStyle name="_추곡_옥계하수도설치_수량산출(1공구)_대기수량_구정리내역" xfId="23683" xr:uid="{00000000-0005-0000-0000-0000253F0000}"/>
    <cellStyle name="_추곡_옥계하수도설치_수량산출(1공구)_대기수량_본관후면도로내역" xfId="23684" xr:uid="{00000000-0005-0000-0000-0000263F0000}"/>
    <cellStyle name="_추곡_옥계하수도설치_수량산출(2공구)" xfId="23685" xr:uid="{00000000-0005-0000-0000-0000273F0000}"/>
    <cellStyle name="_추곡_옥계하수도설치_수량산출(2공구)_1" xfId="23686" xr:uid="{00000000-0005-0000-0000-0000283F0000}"/>
    <cellStyle name="_추곡_옥계하수도설치_수량산출(2공구)_1_구정리내역" xfId="23687" xr:uid="{00000000-0005-0000-0000-0000293F0000}"/>
    <cellStyle name="_추곡_옥계하수도설치_수량산출(2공구)_1_본관후면도로내역" xfId="23688" xr:uid="{00000000-0005-0000-0000-00002A3F0000}"/>
    <cellStyle name="_추곡_옥계하수도설치_수량산출(2공구)_농경지복구" xfId="23689" xr:uid="{00000000-0005-0000-0000-00002B3F0000}"/>
    <cellStyle name="_추곡_옥계하수도설치_수량산출(2공구)_농경지복구_구정리내역" xfId="23690" xr:uid="{00000000-0005-0000-0000-00002C3F0000}"/>
    <cellStyle name="_추곡_옥계하수도설치_수량산출(2공구)_농경지복구_본관후면도로내역" xfId="23691" xr:uid="{00000000-0005-0000-0000-00002D3F0000}"/>
    <cellStyle name="_추곡_옥계하수도설치_수량산출(2공구)_담장기초내역" xfId="23692" xr:uid="{00000000-0005-0000-0000-00002E3F0000}"/>
    <cellStyle name="_추곡_옥계하수도설치_수량산출(2공구)_담장기초내역_구정리내역" xfId="23693" xr:uid="{00000000-0005-0000-0000-00002F3F0000}"/>
    <cellStyle name="_추곡_옥계하수도설치_수량산출(2공구)_담장기초내역_본관후면도로내역" xfId="23694" xr:uid="{00000000-0005-0000-0000-0000303F0000}"/>
    <cellStyle name="_추곡_옥계하수도설치_수량산출(2공구)_대기수량" xfId="23695" xr:uid="{00000000-0005-0000-0000-0000313F0000}"/>
    <cellStyle name="_추곡_옥계하수도설치_수량산출(2공구)_대기수량_구정리내역" xfId="23696" xr:uid="{00000000-0005-0000-0000-0000323F0000}"/>
    <cellStyle name="_추곡_옥계하수도설치_수량산출(2공구)_대기수량_본관후면도로내역" xfId="23697" xr:uid="{00000000-0005-0000-0000-0000333F0000}"/>
    <cellStyle name="_추곡_옥계하수도설치_수량산출_농경지복구" xfId="23698" xr:uid="{00000000-0005-0000-0000-0000343F0000}"/>
    <cellStyle name="_추곡_옥계하수도설치_수량산출_농경지복구_구정리내역" xfId="23699" xr:uid="{00000000-0005-0000-0000-0000353F0000}"/>
    <cellStyle name="_추곡_옥계하수도설치_수량산출_농경지복구_본관후면도로내역" xfId="23700" xr:uid="{00000000-0005-0000-0000-0000363F0000}"/>
    <cellStyle name="_추곡_옥계하수도설치_수량산출_담장기초내역" xfId="23701" xr:uid="{00000000-0005-0000-0000-0000373F0000}"/>
    <cellStyle name="_추곡_옥계하수도설치_수량산출_담장기초내역_구정리내역" xfId="23702" xr:uid="{00000000-0005-0000-0000-0000383F0000}"/>
    <cellStyle name="_추곡_옥계하수도설치_수량산출_담장기초내역_본관후면도로내역" xfId="23703" xr:uid="{00000000-0005-0000-0000-0000393F0000}"/>
    <cellStyle name="_추곡_옥계하수도설치_수량산출_대기수량" xfId="23704" xr:uid="{00000000-0005-0000-0000-00003A3F0000}"/>
    <cellStyle name="_추곡_옥계하수도설치_수량산출_대기수량_구정리내역" xfId="23705" xr:uid="{00000000-0005-0000-0000-00003B3F0000}"/>
    <cellStyle name="_추곡_옥계하수도설치_수량산출_대기수량_본관후면도로내역" xfId="23706" xr:uid="{00000000-0005-0000-0000-00003C3F0000}"/>
    <cellStyle name="_추곡_옥계하수도설치_음달말농로" xfId="23707" xr:uid="{00000000-0005-0000-0000-00003D3F0000}"/>
    <cellStyle name="_추곡_옥계하수도설치_음달말농로_농경지복구" xfId="23708" xr:uid="{00000000-0005-0000-0000-00003E3F0000}"/>
    <cellStyle name="_추곡_옥계하수도설치_음달말농로_농경지복구_구정리내역" xfId="23709" xr:uid="{00000000-0005-0000-0000-00003F3F0000}"/>
    <cellStyle name="_추곡_옥계하수도설치_음달말농로_농경지복구_본관후면도로내역" xfId="23710" xr:uid="{00000000-0005-0000-0000-0000403F0000}"/>
    <cellStyle name="_추곡_옥계하수도설치_음달말농로_담장기초내역" xfId="23711" xr:uid="{00000000-0005-0000-0000-0000413F0000}"/>
    <cellStyle name="_추곡_옥계하수도설치_음달말농로_담장기초내역_구정리내역" xfId="23712" xr:uid="{00000000-0005-0000-0000-0000423F0000}"/>
    <cellStyle name="_추곡_옥계하수도설치_음달말농로_담장기초내역_본관후면도로내역" xfId="23713" xr:uid="{00000000-0005-0000-0000-0000433F0000}"/>
    <cellStyle name="_추곡_옥계하수도설치_음달말농로_대기수량" xfId="23714" xr:uid="{00000000-0005-0000-0000-0000443F0000}"/>
    <cellStyle name="_추곡_옥계하수도설치_음달말농로_대기수량_구정리내역" xfId="23715" xr:uid="{00000000-0005-0000-0000-0000453F0000}"/>
    <cellStyle name="_추곡_옥계하수도설치_음달말농로_대기수량_본관후면도로내역" xfId="23716" xr:uid="{00000000-0005-0000-0000-0000463F0000}"/>
    <cellStyle name="_추곡_옥계하수도설치_총괄내역" xfId="23717" xr:uid="{00000000-0005-0000-0000-0000473F0000}"/>
    <cellStyle name="_추곡_율동자연공원내 화장실 보수 및 도색공사_re수량산출1111_2차 수량산출 1 " xfId="23718" xr:uid="{00000000-0005-0000-0000-0000483F0000}"/>
    <cellStyle name="_추곡_율동자연공원내 화장실 보수 및 도색공사_내역서-최종0223_re수량산출1111_2차 수량산출 1 " xfId="23719" xr:uid="{00000000-0005-0000-0000-0000493F0000}"/>
    <cellStyle name="_추곡_율동자연공원내 휴게편의점 도색작업-할증-천정면적추가_re수량산출1111_2차 수량산출 1 " xfId="23720" xr:uid="{00000000-0005-0000-0000-00004A3F0000}"/>
    <cellStyle name="_추곡_율동자연공원내 휴게편의점 도색작업-할증-천정면적추가_내역서-최종0223_re수량산출1111_2차 수량산출 1 " xfId="23721" xr:uid="{00000000-0005-0000-0000-00004B3F0000}"/>
    <cellStyle name="_추곡_음달말농로" xfId="23722" xr:uid="{00000000-0005-0000-0000-00004C3F0000}"/>
    <cellStyle name="_추곡_음달말농로_농경지복구" xfId="23723" xr:uid="{00000000-0005-0000-0000-00004D3F0000}"/>
    <cellStyle name="_추곡_음달말농로_농경지복구_구정리내역" xfId="23724" xr:uid="{00000000-0005-0000-0000-00004E3F0000}"/>
    <cellStyle name="_추곡_음달말농로_농경지복구_본관후면도로내역" xfId="23725" xr:uid="{00000000-0005-0000-0000-00004F3F0000}"/>
    <cellStyle name="_추곡_음달말농로_담장기초내역" xfId="23726" xr:uid="{00000000-0005-0000-0000-0000503F0000}"/>
    <cellStyle name="_추곡_음달말농로_담장기초내역_구정리내역" xfId="23727" xr:uid="{00000000-0005-0000-0000-0000513F0000}"/>
    <cellStyle name="_추곡_음달말농로_담장기초내역_본관후면도로내역" xfId="23728" xr:uid="{00000000-0005-0000-0000-0000523F0000}"/>
    <cellStyle name="_추곡_음달말농로_대기수량" xfId="23729" xr:uid="{00000000-0005-0000-0000-0000533F0000}"/>
    <cellStyle name="_추곡_음달말농로_대기수량_구정리내역" xfId="23730" xr:uid="{00000000-0005-0000-0000-0000543F0000}"/>
    <cellStyle name="_추곡_음달말농로_대기수량_본관후면도로내역" xfId="23731" xr:uid="{00000000-0005-0000-0000-0000553F0000}"/>
    <cellStyle name="_추곡_장연추점암거설치수량" xfId="23732" xr:uid="{00000000-0005-0000-0000-0000563F0000}"/>
    <cellStyle name="_추곡_집계표" xfId="23733" xr:uid="{00000000-0005-0000-0000-0000573F0000}"/>
    <cellStyle name="_추곡_집계표_집계표" xfId="23734" xr:uid="{00000000-0005-0000-0000-0000583F0000}"/>
    <cellStyle name="_추곡_철거수량" xfId="23735" xr:uid="{00000000-0005-0000-0000-0000593F0000}"/>
    <cellStyle name="_추곡_총괄내역" xfId="23736" xr:uid="{00000000-0005-0000-0000-00005A3F0000}"/>
    <cellStyle name="_추곡_추곡" xfId="23737" xr:uid="{00000000-0005-0000-0000-00005B3F0000}"/>
    <cellStyle name="_추곡_추곡_001.전기(현)230km600.00(우)~전기(현)230km748.90(우)" xfId="23738" xr:uid="{00000000-0005-0000-0000-00005C3F0000}"/>
    <cellStyle name="_추곡_추곡_001.전기(현)230km600.00(우)~전기(현)230km748.90(우)_sample" xfId="23739" xr:uid="{00000000-0005-0000-0000-00005D3F0000}"/>
    <cellStyle name="_추곡_추곡_001.전기(현)230km600.00(우)~전기(현)230km748.90(우)_장연추점암거설치수량" xfId="23740" xr:uid="{00000000-0005-0000-0000-00005E3F0000}"/>
    <cellStyle name="_추곡_추곡_001.전기(현)230km600.00(우)~전기(현)230km748.90(우)_철거수량" xfId="23741" xr:uid="{00000000-0005-0000-0000-00005F3F0000}"/>
    <cellStyle name="_추곡_추곡_Book2" xfId="23742" xr:uid="{00000000-0005-0000-0000-0000603F0000}"/>
    <cellStyle name="_추곡_추곡_Book2_집계표" xfId="23743" xr:uid="{00000000-0005-0000-0000-0000613F0000}"/>
    <cellStyle name="_추곡_추곡_re수량산출1111_2차 수량산출 1 " xfId="23744" xr:uid="{00000000-0005-0000-0000-0000623F0000}"/>
    <cellStyle name="_추곡_추곡_sample" xfId="23745" xr:uid="{00000000-0005-0000-0000-0000633F0000}"/>
    <cellStyle name="_추곡_추곡_경방말2수량" xfId="23746" xr:uid="{00000000-0005-0000-0000-0000643F0000}"/>
    <cellStyle name="_추곡_추곡_경방말2수량_농경지복구" xfId="23747" xr:uid="{00000000-0005-0000-0000-0000653F0000}"/>
    <cellStyle name="_추곡_추곡_경방말2수량_농경지복구_구정리내역" xfId="23748" xr:uid="{00000000-0005-0000-0000-0000663F0000}"/>
    <cellStyle name="_추곡_추곡_경방말2수량_농경지복구_본관후면도로내역" xfId="23749" xr:uid="{00000000-0005-0000-0000-0000673F0000}"/>
    <cellStyle name="_추곡_추곡_경방말2수량_담장기초내역" xfId="23750" xr:uid="{00000000-0005-0000-0000-0000683F0000}"/>
    <cellStyle name="_추곡_추곡_경방말2수량_담장기초내역_구정리내역" xfId="23751" xr:uid="{00000000-0005-0000-0000-0000693F0000}"/>
    <cellStyle name="_추곡_추곡_경방말2수량_담장기초내역_본관후면도로내역" xfId="23752" xr:uid="{00000000-0005-0000-0000-00006A3F0000}"/>
    <cellStyle name="_추곡_추곡_경방말2수량_대기수량" xfId="23753" xr:uid="{00000000-0005-0000-0000-00006B3F0000}"/>
    <cellStyle name="_추곡_추곡_경방말2수량_대기수량_구정리내역" xfId="23754" xr:uid="{00000000-0005-0000-0000-00006C3F0000}"/>
    <cellStyle name="_추곡_추곡_경방말2수량_대기수량_본관후면도로내역" xfId="23755" xr:uid="{00000000-0005-0000-0000-00006D3F0000}"/>
    <cellStyle name="_추곡_추곡_구정리내역" xfId="23756" xr:uid="{00000000-0005-0000-0000-00006E3F0000}"/>
    <cellStyle name="_추곡_추곡_남양1리내역" xfId="23757" xr:uid="{00000000-0005-0000-0000-00006F3F0000}"/>
    <cellStyle name="_추곡_추곡_남양1리내역_구정리내역" xfId="23758" xr:uid="{00000000-0005-0000-0000-0000703F0000}"/>
    <cellStyle name="_추곡_추곡_남양1리내역_본관후면도로내역" xfId="23759" xr:uid="{00000000-0005-0000-0000-0000713F0000}"/>
    <cellStyle name="_추곡_추곡_내역서-최종0223_re수량산출1111_2차 수량산출 1 " xfId="23760" xr:uid="{00000000-0005-0000-0000-0000723F0000}"/>
    <cellStyle name="_추곡_추곡_농경지복구" xfId="23761" xr:uid="{00000000-0005-0000-0000-0000733F0000}"/>
    <cellStyle name="_추곡_추곡_농경지복구_구정리내역" xfId="23762" xr:uid="{00000000-0005-0000-0000-0000743F0000}"/>
    <cellStyle name="_추곡_추곡_농경지복구_본관후면도로내역" xfId="23763" xr:uid="{00000000-0005-0000-0000-0000753F0000}"/>
    <cellStyle name="_추곡_추곡_담장기초내역" xfId="23764" xr:uid="{00000000-0005-0000-0000-0000763F0000}"/>
    <cellStyle name="_추곡_추곡_담장기초내역_구정리내역" xfId="23765" xr:uid="{00000000-0005-0000-0000-0000773F0000}"/>
    <cellStyle name="_추곡_추곡_담장기초내역_본관후면도로내역" xfId="23766" xr:uid="{00000000-0005-0000-0000-0000783F0000}"/>
    <cellStyle name="_추곡_추곡_대기수량" xfId="23767" xr:uid="{00000000-0005-0000-0000-0000793F0000}"/>
    <cellStyle name="_추곡_추곡_대기수량_구정리내역" xfId="23768" xr:uid="{00000000-0005-0000-0000-00007A3F0000}"/>
    <cellStyle name="_추곡_추곡_대기수량_본관후면도로내역" xfId="23769" xr:uid="{00000000-0005-0000-0000-00007B3F0000}"/>
    <cellStyle name="_추곡_추곡_도직리수량" xfId="23770" xr:uid="{00000000-0005-0000-0000-00007C3F0000}"/>
    <cellStyle name="_추곡_추곡_라멘교 토공" xfId="23771" xr:uid="{00000000-0005-0000-0000-00007D3F0000}"/>
    <cellStyle name="_추곡_추곡_백옥1리(최종)" xfId="23772" xr:uid="{00000000-0005-0000-0000-00007E3F0000}"/>
    <cellStyle name="_추곡_추곡_본관후면도로내역" xfId="23773" xr:uid="{00000000-0005-0000-0000-00007F3F0000}"/>
    <cellStyle name="_추곡_추곡_수량" xfId="23774" xr:uid="{00000000-0005-0000-0000-0000803F0000}"/>
    <cellStyle name="_추곡_추곡_수량_001.전기(현)230km600.00(우)~전기(현)230km748.90(우)" xfId="23775" xr:uid="{00000000-0005-0000-0000-0000813F0000}"/>
    <cellStyle name="_추곡_추곡_수량_001.전기(현)230km600.00(우)~전기(현)230km748.90(우)_sample" xfId="23776" xr:uid="{00000000-0005-0000-0000-0000823F0000}"/>
    <cellStyle name="_추곡_추곡_수량_001.전기(현)230km600.00(우)~전기(현)230km748.90(우)_장연추점암거설치수량" xfId="23777" xr:uid="{00000000-0005-0000-0000-0000833F0000}"/>
    <cellStyle name="_추곡_추곡_수량_001.전기(현)230km600.00(우)~전기(현)230km748.90(우)_철거수량" xfId="23778" xr:uid="{00000000-0005-0000-0000-0000843F0000}"/>
    <cellStyle name="_추곡_추곡_수량_sample" xfId="23779" xr:uid="{00000000-0005-0000-0000-0000853F0000}"/>
    <cellStyle name="_추곡_추곡_수량_장연추점암거설치수량" xfId="23780" xr:uid="{00000000-0005-0000-0000-0000863F0000}"/>
    <cellStyle name="_추곡_추곡_수량_철거수량" xfId="23781" xr:uid="{00000000-0005-0000-0000-0000873F0000}"/>
    <cellStyle name="_추곡_추곡_수량산출" xfId="23782" xr:uid="{00000000-0005-0000-0000-0000883F0000}"/>
    <cellStyle name="_추곡_추곡_수량산출(1공구)" xfId="23783" xr:uid="{00000000-0005-0000-0000-0000893F0000}"/>
    <cellStyle name="_추곡_추곡_수량산출(1공구)_농경지복구" xfId="23784" xr:uid="{00000000-0005-0000-0000-00008A3F0000}"/>
    <cellStyle name="_추곡_추곡_수량산출(1공구)_농경지복구_구정리내역" xfId="23785" xr:uid="{00000000-0005-0000-0000-00008B3F0000}"/>
    <cellStyle name="_추곡_추곡_수량산출(1공구)_농경지복구_본관후면도로내역" xfId="23786" xr:uid="{00000000-0005-0000-0000-00008C3F0000}"/>
    <cellStyle name="_추곡_추곡_수량산출(1공구)_담장기초내역" xfId="23787" xr:uid="{00000000-0005-0000-0000-00008D3F0000}"/>
    <cellStyle name="_추곡_추곡_수량산출(1공구)_담장기초내역_구정리내역" xfId="23788" xr:uid="{00000000-0005-0000-0000-00008E3F0000}"/>
    <cellStyle name="_추곡_추곡_수량산출(1공구)_담장기초내역_본관후면도로내역" xfId="23789" xr:uid="{00000000-0005-0000-0000-00008F3F0000}"/>
    <cellStyle name="_추곡_추곡_수량산출(1공구)_대기수량" xfId="23790" xr:uid="{00000000-0005-0000-0000-0000903F0000}"/>
    <cellStyle name="_추곡_추곡_수량산출(1공구)_대기수량_구정리내역" xfId="23791" xr:uid="{00000000-0005-0000-0000-0000913F0000}"/>
    <cellStyle name="_추곡_추곡_수량산출(1공구)_대기수량_본관후면도로내역" xfId="23792" xr:uid="{00000000-0005-0000-0000-0000923F0000}"/>
    <cellStyle name="_추곡_추곡_수량산출(2공구)" xfId="23793" xr:uid="{00000000-0005-0000-0000-0000933F0000}"/>
    <cellStyle name="_추곡_추곡_수량산출(2공구)_1" xfId="23794" xr:uid="{00000000-0005-0000-0000-0000943F0000}"/>
    <cellStyle name="_추곡_추곡_수량산출(2공구)_1_구정리내역" xfId="23795" xr:uid="{00000000-0005-0000-0000-0000953F0000}"/>
    <cellStyle name="_추곡_추곡_수량산출(2공구)_1_본관후면도로내역" xfId="23796" xr:uid="{00000000-0005-0000-0000-0000963F0000}"/>
    <cellStyle name="_추곡_추곡_수량산출(2공구)_농경지복구" xfId="23797" xr:uid="{00000000-0005-0000-0000-0000973F0000}"/>
    <cellStyle name="_추곡_추곡_수량산출(2공구)_농경지복구_구정리내역" xfId="23798" xr:uid="{00000000-0005-0000-0000-0000983F0000}"/>
    <cellStyle name="_추곡_추곡_수량산출(2공구)_농경지복구_본관후면도로내역" xfId="23799" xr:uid="{00000000-0005-0000-0000-0000993F0000}"/>
    <cellStyle name="_추곡_추곡_수량산출(2공구)_담장기초내역" xfId="23800" xr:uid="{00000000-0005-0000-0000-00009A3F0000}"/>
    <cellStyle name="_추곡_추곡_수량산출(2공구)_담장기초내역_구정리내역" xfId="23801" xr:uid="{00000000-0005-0000-0000-00009B3F0000}"/>
    <cellStyle name="_추곡_추곡_수량산출(2공구)_담장기초내역_본관후면도로내역" xfId="23802" xr:uid="{00000000-0005-0000-0000-00009C3F0000}"/>
    <cellStyle name="_추곡_추곡_수량산출(2공구)_대기수량" xfId="23803" xr:uid="{00000000-0005-0000-0000-00009D3F0000}"/>
    <cellStyle name="_추곡_추곡_수량산출(2공구)_대기수량_구정리내역" xfId="23804" xr:uid="{00000000-0005-0000-0000-00009E3F0000}"/>
    <cellStyle name="_추곡_추곡_수량산출(2공구)_대기수량_본관후면도로내역" xfId="23805" xr:uid="{00000000-0005-0000-0000-00009F3F0000}"/>
    <cellStyle name="_추곡_추곡_수량산출_농경지복구" xfId="23806" xr:uid="{00000000-0005-0000-0000-0000A03F0000}"/>
    <cellStyle name="_추곡_추곡_수량산출_농경지복구_구정리내역" xfId="23807" xr:uid="{00000000-0005-0000-0000-0000A13F0000}"/>
    <cellStyle name="_추곡_추곡_수량산출_농경지복구_본관후면도로내역" xfId="23808" xr:uid="{00000000-0005-0000-0000-0000A23F0000}"/>
    <cellStyle name="_추곡_추곡_수량산출_담장기초내역" xfId="23809" xr:uid="{00000000-0005-0000-0000-0000A33F0000}"/>
    <cellStyle name="_추곡_추곡_수량산출_담장기초내역_구정리내역" xfId="23810" xr:uid="{00000000-0005-0000-0000-0000A43F0000}"/>
    <cellStyle name="_추곡_추곡_수량산출_담장기초내역_본관후면도로내역" xfId="23811" xr:uid="{00000000-0005-0000-0000-0000A53F0000}"/>
    <cellStyle name="_추곡_추곡_수량산출_대기수량" xfId="23812" xr:uid="{00000000-0005-0000-0000-0000A63F0000}"/>
    <cellStyle name="_추곡_추곡_수량산출_대기수량_구정리내역" xfId="23813" xr:uid="{00000000-0005-0000-0000-0000A73F0000}"/>
    <cellStyle name="_추곡_추곡_수량산출_대기수량_본관후면도로내역" xfId="23814" xr:uid="{00000000-0005-0000-0000-0000A83F0000}"/>
    <cellStyle name="_추곡_추곡_옥계하수도설치" xfId="23815" xr:uid="{00000000-0005-0000-0000-0000A93F0000}"/>
    <cellStyle name="_추곡_추곡_옥계하수도설치_경방말2수량" xfId="23816" xr:uid="{00000000-0005-0000-0000-0000AA3F0000}"/>
    <cellStyle name="_추곡_추곡_옥계하수도설치_경방말2수량_농경지복구" xfId="23817" xr:uid="{00000000-0005-0000-0000-0000AB3F0000}"/>
    <cellStyle name="_추곡_추곡_옥계하수도설치_경방말2수량_농경지복구_구정리내역" xfId="23818" xr:uid="{00000000-0005-0000-0000-0000AC3F0000}"/>
    <cellStyle name="_추곡_추곡_옥계하수도설치_경방말2수량_농경지복구_본관후면도로내역" xfId="23819" xr:uid="{00000000-0005-0000-0000-0000AD3F0000}"/>
    <cellStyle name="_추곡_추곡_옥계하수도설치_경방말2수량_담장기초내역" xfId="23820" xr:uid="{00000000-0005-0000-0000-0000AE3F0000}"/>
    <cellStyle name="_추곡_추곡_옥계하수도설치_경방말2수량_담장기초내역_구정리내역" xfId="23821" xr:uid="{00000000-0005-0000-0000-0000AF3F0000}"/>
    <cellStyle name="_추곡_추곡_옥계하수도설치_경방말2수량_담장기초내역_본관후면도로내역" xfId="23822" xr:uid="{00000000-0005-0000-0000-0000B03F0000}"/>
    <cellStyle name="_추곡_추곡_옥계하수도설치_경방말2수량_대기수량" xfId="23823" xr:uid="{00000000-0005-0000-0000-0000B13F0000}"/>
    <cellStyle name="_추곡_추곡_옥계하수도설치_경방말2수량_대기수량_구정리내역" xfId="23824" xr:uid="{00000000-0005-0000-0000-0000B23F0000}"/>
    <cellStyle name="_추곡_추곡_옥계하수도설치_경방말2수량_대기수량_본관후면도로내역" xfId="23825" xr:uid="{00000000-0005-0000-0000-0000B33F0000}"/>
    <cellStyle name="_추곡_추곡_옥계하수도설치_구정리내역" xfId="23826" xr:uid="{00000000-0005-0000-0000-0000B43F0000}"/>
    <cellStyle name="_추곡_추곡_옥계하수도설치_남양1리내역" xfId="23827" xr:uid="{00000000-0005-0000-0000-0000B53F0000}"/>
    <cellStyle name="_추곡_추곡_옥계하수도설치_남양1리내역_구정리내역" xfId="23828" xr:uid="{00000000-0005-0000-0000-0000B63F0000}"/>
    <cellStyle name="_추곡_추곡_옥계하수도설치_남양1리내역_본관후면도로내역" xfId="23829" xr:uid="{00000000-0005-0000-0000-0000B73F0000}"/>
    <cellStyle name="_추곡_추곡_옥계하수도설치_농경지복구" xfId="23830" xr:uid="{00000000-0005-0000-0000-0000B83F0000}"/>
    <cellStyle name="_추곡_추곡_옥계하수도설치_농경지복구_구정리내역" xfId="23831" xr:uid="{00000000-0005-0000-0000-0000B93F0000}"/>
    <cellStyle name="_추곡_추곡_옥계하수도설치_농경지복구_본관후면도로내역" xfId="23832" xr:uid="{00000000-0005-0000-0000-0000BA3F0000}"/>
    <cellStyle name="_추곡_추곡_옥계하수도설치_담장기초내역" xfId="23833" xr:uid="{00000000-0005-0000-0000-0000BB3F0000}"/>
    <cellStyle name="_추곡_추곡_옥계하수도설치_담장기초내역_구정리내역" xfId="23834" xr:uid="{00000000-0005-0000-0000-0000BC3F0000}"/>
    <cellStyle name="_추곡_추곡_옥계하수도설치_담장기초내역_본관후면도로내역" xfId="23835" xr:uid="{00000000-0005-0000-0000-0000BD3F0000}"/>
    <cellStyle name="_추곡_추곡_옥계하수도설치_대기수량" xfId="23836" xr:uid="{00000000-0005-0000-0000-0000BE3F0000}"/>
    <cellStyle name="_추곡_추곡_옥계하수도설치_대기수량_구정리내역" xfId="23837" xr:uid="{00000000-0005-0000-0000-0000BF3F0000}"/>
    <cellStyle name="_추곡_추곡_옥계하수도설치_대기수량_본관후면도로내역" xfId="23838" xr:uid="{00000000-0005-0000-0000-0000C03F0000}"/>
    <cellStyle name="_추곡_추곡_옥계하수도설치_도직리수량" xfId="23839" xr:uid="{00000000-0005-0000-0000-0000C13F0000}"/>
    <cellStyle name="_추곡_추곡_옥계하수도설치_백옥1리(최종)" xfId="23840" xr:uid="{00000000-0005-0000-0000-0000C23F0000}"/>
    <cellStyle name="_추곡_추곡_옥계하수도설치_본관후면도로내역" xfId="23841" xr:uid="{00000000-0005-0000-0000-0000C33F0000}"/>
    <cellStyle name="_추곡_추곡_옥계하수도설치_수량산출" xfId="23842" xr:uid="{00000000-0005-0000-0000-0000C43F0000}"/>
    <cellStyle name="_추곡_추곡_옥계하수도설치_수량산출(1공구)" xfId="23843" xr:uid="{00000000-0005-0000-0000-0000C53F0000}"/>
    <cellStyle name="_추곡_추곡_옥계하수도설치_수량산출(1공구)_농경지복구" xfId="23844" xr:uid="{00000000-0005-0000-0000-0000C63F0000}"/>
    <cellStyle name="_추곡_추곡_옥계하수도설치_수량산출(1공구)_농경지복구_구정리내역" xfId="23845" xr:uid="{00000000-0005-0000-0000-0000C73F0000}"/>
    <cellStyle name="_추곡_추곡_옥계하수도설치_수량산출(1공구)_농경지복구_본관후면도로내역" xfId="23846" xr:uid="{00000000-0005-0000-0000-0000C83F0000}"/>
    <cellStyle name="_추곡_추곡_옥계하수도설치_수량산출(1공구)_담장기초내역" xfId="23847" xr:uid="{00000000-0005-0000-0000-0000C93F0000}"/>
    <cellStyle name="_추곡_추곡_옥계하수도설치_수량산출(1공구)_담장기초내역_구정리내역" xfId="23848" xr:uid="{00000000-0005-0000-0000-0000CA3F0000}"/>
    <cellStyle name="_추곡_추곡_옥계하수도설치_수량산출(1공구)_담장기초내역_본관후면도로내역" xfId="23849" xr:uid="{00000000-0005-0000-0000-0000CB3F0000}"/>
    <cellStyle name="_추곡_추곡_옥계하수도설치_수량산출(1공구)_대기수량" xfId="23850" xr:uid="{00000000-0005-0000-0000-0000CC3F0000}"/>
    <cellStyle name="_추곡_추곡_옥계하수도설치_수량산출(1공구)_대기수량_구정리내역" xfId="23851" xr:uid="{00000000-0005-0000-0000-0000CD3F0000}"/>
    <cellStyle name="_추곡_추곡_옥계하수도설치_수량산출(1공구)_대기수량_본관후면도로내역" xfId="23852" xr:uid="{00000000-0005-0000-0000-0000CE3F0000}"/>
    <cellStyle name="_추곡_추곡_옥계하수도설치_수량산출(2공구)" xfId="23853" xr:uid="{00000000-0005-0000-0000-0000CF3F0000}"/>
    <cellStyle name="_추곡_추곡_옥계하수도설치_수량산출(2공구)_1" xfId="23854" xr:uid="{00000000-0005-0000-0000-0000D03F0000}"/>
    <cellStyle name="_추곡_추곡_옥계하수도설치_수량산출(2공구)_1_구정리내역" xfId="23855" xr:uid="{00000000-0005-0000-0000-0000D13F0000}"/>
    <cellStyle name="_추곡_추곡_옥계하수도설치_수량산출(2공구)_1_본관후면도로내역" xfId="23856" xr:uid="{00000000-0005-0000-0000-0000D23F0000}"/>
    <cellStyle name="_추곡_추곡_옥계하수도설치_수량산출(2공구)_농경지복구" xfId="23857" xr:uid="{00000000-0005-0000-0000-0000D33F0000}"/>
    <cellStyle name="_추곡_추곡_옥계하수도설치_수량산출(2공구)_농경지복구_구정리내역" xfId="23858" xr:uid="{00000000-0005-0000-0000-0000D43F0000}"/>
    <cellStyle name="_추곡_추곡_옥계하수도설치_수량산출(2공구)_농경지복구_본관후면도로내역" xfId="23859" xr:uid="{00000000-0005-0000-0000-0000D53F0000}"/>
    <cellStyle name="_추곡_추곡_옥계하수도설치_수량산출(2공구)_담장기초내역" xfId="23860" xr:uid="{00000000-0005-0000-0000-0000D63F0000}"/>
    <cellStyle name="_추곡_추곡_옥계하수도설치_수량산출(2공구)_담장기초내역_구정리내역" xfId="23861" xr:uid="{00000000-0005-0000-0000-0000D73F0000}"/>
    <cellStyle name="_추곡_추곡_옥계하수도설치_수량산출(2공구)_담장기초내역_본관후면도로내역" xfId="23862" xr:uid="{00000000-0005-0000-0000-0000D83F0000}"/>
    <cellStyle name="_추곡_추곡_옥계하수도설치_수량산출(2공구)_대기수량" xfId="23863" xr:uid="{00000000-0005-0000-0000-0000D93F0000}"/>
    <cellStyle name="_추곡_추곡_옥계하수도설치_수량산출(2공구)_대기수량_구정리내역" xfId="23864" xr:uid="{00000000-0005-0000-0000-0000DA3F0000}"/>
    <cellStyle name="_추곡_추곡_옥계하수도설치_수량산출(2공구)_대기수량_본관후면도로내역" xfId="23865" xr:uid="{00000000-0005-0000-0000-0000DB3F0000}"/>
    <cellStyle name="_추곡_추곡_옥계하수도설치_수량산출_농경지복구" xfId="23866" xr:uid="{00000000-0005-0000-0000-0000DC3F0000}"/>
    <cellStyle name="_추곡_추곡_옥계하수도설치_수량산출_농경지복구_구정리내역" xfId="23867" xr:uid="{00000000-0005-0000-0000-0000DD3F0000}"/>
    <cellStyle name="_추곡_추곡_옥계하수도설치_수량산출_농경지복구_본관후면도로내역" xfId="23868" xr:uid="{00000000-0005-0000-0000-0000DE3F0000}"/>
    <cellStyle name="_추곡_추곡_옥계하수도설치_수량산출_담장기초내역" xfId="23869" xr:uid="{00000000-0005-0000-0000-0000DF3F0000}"/>
    <cellStyle name="_추곡_추곡_옥계하수도설치_수량산출_담장기초내역_구정리내역" xfId="23870" xr:uid="{00000000-0005-0000-0000-0000E03F0000}"/>
    <cellStyle name="_추곡_추곡_옥계하수도설치_수량산출_담장기초내역_본관후면도로내역" xfId="23871" xr:uid="{00000000-0005-0000-0000-0000E13F0000}"/>
    <cellStyle name="_추곡_추곡_옥계하수도설치_수량산출_대기수량" xfId="23872" xr:uid="{00000000-0005-0000-0000-0000E23F0000}"/>
    <cellStyle name="_추곡_추곡_옥계하수도설치_수량산출_대기수량_구정리내역" xfId="23873" xr:uid="{00000000-0005-0000-0000-0000E33F0000}"/>
    <cellStyle name="_추곡_추곡_옥계하수도설치_수량산출_대기수량_본관후면도로내역" xfId="23874" xr:uid="{00000000-0005-0000-0000-0000E43F0000}"/>
    <cellStyle name="_추곡_추곡_옥계하수도설치_음달말농로" xfId="23875" xr:uid="{00000000-0005-0000-0000-0000E53F0000}"/>
    <cellStyle name="_추곡_추곡_옥계하수도설치_음달말농로_농경지복구" xfId="23876" xr:uid="{00000000-0005-0000-0000-0000E63F0000}"/>
    <cellStyle name="_추곡_추곡_옥계하수도설치_음달말농로_농경지복구_구정리내역" xfId="23877" xr:uid="{00000000-0005-0000-0000-0000E73F0000}"/>
    <cellStyle name="_추곡_추곡_옥계하수도설치_음달말농로_농경지복구_본관후면도로내역" xfId="23878" xr:uid="{00000000-0005-0000-0000-0000E83F0000}"/>
    <cellStyle name="_추곡_추곡_옥계하수도설치_음달말농로_담장기초내역" xfId="23879" xr:uid="{00000000-0005-0000-0000-0000E93F0000}"/>
    <cellStyle name="_추곡_추곡_옥계하수도설치_음달말농로_담장기초내역_구정리내역" xfId="23880" xr:uid="{00000000-0005-0000-0000-0000EA3F0000}"/>
    <cellStyle name="_추곡_추곡_옥계하수도설치_음달말농로_담장기초내역_본관후면도로내역" xfId="23881" xr:uid="{00000000-0005-0000-0000-0000EB3F0000}"/>
    <cellStyle name="_추곡_추곡_옥계하수도설치_음달말농로_대기수량" xfId="23882" xr:uid="{00000000-0005-0000-0000-0000EC3F0000}"/>
    <cellStyle name="_추곡_추곡_옥계하수도설치_음달말농로_대기수량_구정리내역" xfId="23883" xr:uid="{00000000-0005-0000-0000-0000ED3F0000}"/>
    <cellStyle name="_추곡_추곡_옥계하수도설치_음달말농로_대기수량_본관후면도로내역" xfId="23884" xr:uid="{00000000-0005-0000-0000-0000EE3F0000}"/>
    <cellStyle name="_추곡_추곡_옥계하수도설치_총괄내역" xfId="23885" xr:uid="{00000000-0005-0000-0000-0000EF3F0000}"/>
    <cellStyle name="_추곡_추곡_율동자연공원내 화장실 보수 및 도색공사_re수량산출1111_2차 수량산출 1 " xfId="23886" xr:uid="{00000000-0005-0000-0000-0000F03F0000}"/>
    <cellStyle name="_추곡_추곡_율동자연공원내 화장실 보수 및 도색공사_내역서-최종0223_re수량산출1111_2차 수량산출 1 " xfId="23887" xr:uid="{00000000-0005-0000-0000-0000F13F0000}"/>
    <cellStyle name="_추곡_추곡_율동자연공원내 휴게편의점 도색작업-할증-천정면적추가_re수량산출1111_2차 수량산출 1 " xfId="23888" xr:uid="{00000000-0005-0000-0000-0000F23F0000}"/>
    <cellStyle name="_추곡_추곡_율동자연공원내 휴게편의점 도색작업-할증-천정면적추가_내역서-최종0223_re수량산출1111_2차 수량산출 1 " xfId="23889" xr:uid="{00000000-0005-0000-0000-0000F33F0000}"/>
    <cellStyle name="_추곡_추곡_음달말농로" xfId="23890" xr:uid="{00000000-0005-0000-0000-0000F43F0000}"/>
    <cellStyle name="_추곡_추곡_음달말농로_농경지복구" xfId="23891" xr:uid="{00000000-0005-0000-0000-0000F53F0000}"/>
    <cellStyle name="_추곡_추곡_음달말농로_농경지복구_구정리내역" xfId="23892" xr:uid="{00000000-0005-0000-0000-0000F63F0000}"/>
    <cellStyle name="_추곡_추곡_음달말농로_농경지복구_본관후면도로내역" xfId="23893" xr:uid="{00000000-0005-0000-0000-0000F73F0000}"/>
    <cellStyle name="_추곡_추곡_음달말농로_담장기초내역" xfId="23894" xr:uid="{00000000-0005-0000-0000-0000F83F0000}"/>
    <cellStyle name="_추곡_추곡_음달말농로_담장기초내역_구정리내역" xfId="23895" xr:uid="{00000000-0005-0000-0000-0000F93F0000}"/>
    <cellStyle name="_추곡_추곡_음달말농로_담장기초내역_본관후면도로내역" xfId="23896" xr:uid="{00000000-0005-0000-0000-0000FA3F0000}"/>
    <cellStyle name="_추곡_추곡_음달말농로_대기수량" xfId="23897" xr:uid="{00000000-0005-0000-0000-0000FB3F0000}"/>
    <cellStyle name="_추곡_추곡_음달말농로_대기수량_구정리내역" xfId="23898" xr:uid="{00000000-0005-0000-0000-0000FC3F0000}"/>
    <cellStyle name="_추곡_추곡_음달말농로_대기수량_본관후면도로내역" xfId="23899" xr:uid="{00000000-0005-0000-0000-0000FD3F0000}"/>
    <cellStyle name="_추곡_추곡_장연추점암거설치수량" xfId="23900" xr:uid="{00000000-0005-0000-0000-0000FE3F0000}"/>
    <cellStyle name="_추곡_추곡_집계표" xfId="23901" xr:uid="{00000000-0005-0000-0000-0000FF3F0000}"/>
    <cellStyle name="_추곡_추곡_집계표_집계표" xfId="23902" xr:uid="{00000000-0005-0000-0000-000000400000}"/>
    <cellStyle name="_추곡_추곡_철거수량" xfId="23903" xr:uid="{00000000-0005-0000-0000-000001400000}"/>
    <cellStyle name="_추곡_추곡_총괄내역" xfId="23904" xr:uid="{00000000-0005-0000-0000-000002400000}"/>
    <cellStyle name="_추곡_추곡_포장" xfId="23905" xr:uid="{00000000-0005-0000-0000-000003400000}"/>
    <cellStyle name="_추곡_추곡_포장_001.전기(현)230km600.00(우)~전기(현)230km748.90(우)" xfId="23906" xr:uid="{00000000-0005-0000-0000-000004400000}"/>
    <cellStyle name="_추곡_추곡_포장_001.전기(현)230km600.00(우)~전기(현)230km748.90(우)_sample" xfId="23907" xr:uid="{00000000-0005-0000-0000-000005400000}"/>
    <cellStyle name="_추곡_추곡_포장_001.전기(현)230km600.00(우)~전기(현)230km748.90(우)_장연추점암거설치수량" xfId="23908" xr:uid="{00000000-0005-0000-0000-000006400000}"/>
    <cellStyle name="_추곡_추곡_포장_001.전기(현)230km600.00(우)~전기(현)230km748.90(우)_철거수량" xfId="23909" xr:uid="{00000000-0005-0000-0000-000007400000}"/>
    <cellStyle name="_추곡_추곡_포장_sample" xfId="23910" xr:uid="{00000000-0005-0000-0000-000008400000}"/>
    <cellStyle name="_추곡_추곡_포장_라멘교 토공" xfId="23911" xr:uid="{00000000-0005-0000-0000-000009400000}"/>
    <cellStyle name="_추곡_추곡_포장_수량" xfId="23912" xr:uid="{00000000-0005-0000-0000-00000A400000}"/>
    <cellStyle name="_추곡_추곡_포장_수량_001.전기(현)230km600.00(우)~전기(현)230km748.90(우)" xfId="23913" xr:uid="{00000000-0005-0000-0000-00000B400000}"/>
    <cellStyle name="_추곡_추곡_포장_수량_001.전기(현)230km600.00(우)~전기(현)230km748.90(우)_sample" xfId="23914" xr:uid="{00000000-0005-0000-0000-00000C400000}"/>
    <cellStyle name="_추곡_추곡_포장_수량_001.전기(현)230km600.00(우)~전기(현)230km748.90(우)_장연추점암거설치수량" xfId="23915" xr:uid="{00000000-0005-0000-0000-00000D400000}"/>
    <cellStyle name="_추곡_추곡_포장_수량_001.전기(현)230km600.00(우)~전기(현)230km748.90(우)_철거수량" xfId="23916" xr:uid="{00000000-0005-0000-0000-00000E400000}"/>
    <cellStyle name="_추곡_추곡_포장_수량_sample" xfId="23917" xr:uid="{00000000-0005-0000-0000-00000F400000}"/>
    <cellStyle name="_추곡_추곡_포장_수량_장연추점암거설치수량" xfId="23918" xr:uid="{00000000-0005-0000-0000-000010400000}"/>
    <cellStyle name="_추곡_추곡_포장_수량_철거수량" xfId="23919" xr:uid="{00000000-0005-0000-0000-000011400000}"/>
    <cellStyle name="_추곡_추곡_포장_장연추점암거설치수량" xfId="23920" xr:uid="{00000000-0005-0000-0000-000012400000}"/>
    <cellStyle name="_추곡_추곡_포장_철거수량" xfId="23921" xr:uid="{00000000-0005-0000-0000-000013400000}"/>
    <cellStyle name="_추곡_포장" xfId="23922" xr:uid="{00000000-0005-0000-0000-000014400000}"/>
    <cellStyle name="_추곡_포장_001.전기(현)230km600.00(우)~전기(현)230km748.90(우)" xfId="23923" xr:uid="{00000000-0005-0000-0000-000015400000}"/>
    <cellStyle name="_추곡_포장_001.전기(현)230km600.00(우)~전기(현)230km748.90(우)_sample" xfId="23924" xr:uid="{00000000-0005-0000-0000-000016400000}"/>
    <cellStyle name="_추곡_포장_001.전기(현)230km600.00(우)~전기(현)230km748.90(우)_장연추점암거설치수량" xfId="23925" xr:uid="{00000000-0005-0000-0000-000017400000}"/>
    <cellStyle name="_추곡_포장_001.전기(현)230km600.00(우)~전기(현)230km748.90(우)_철거수량" xfId="23926" xr:uid="{00000000-0005-0000-0000-000018400000}"/>
    <cellStyle name="_추곡_포장_sample" xfId="23927" xr:uid="{00000000-0005-0000-0000-000019400000}"/>
    <cellStyle name="_추곡_포장_라멘교 토공" xfId="23928" xr:uid="{00000000-0005-0000-0000-00001A400000}"/>
    <cellStyle name="_추곡_포장_수량" xfId="23929" xr:uid="{00000000-0005-0000-0000-00001B400000}"/>
    <cellStyle name="_추곡_포장_수량_001.전기(현)230km600.00(우)~전기(현)230km748.90(우)" xfId="23930" xr:uid="{00000000-0005-0000-0000-00001C400000}"/>
    <cellStyle name="_추곡_포장_수량_001.전기(현)230km600.00(우)~전기(현)230km748.90(우)_sample" xfId="23931" xr:uid="{00000000-0005-0000-0000-00001D400000}"/>
    <cellStyle name="_추곡_포장_수량_001.전기(현)230km600.00(우)~전기(현)230km748.90(우)_장연추점암거설치수량" xfId="23932" xr:uid="{00000000-0005-0000-0000-00001E400000}"/>
    <cellStyle name="_추곡_포장_수량_001.전기(현)230km600.00(우)~전기(현)230km748.90(우)_철거수량" xfId="23933" xr:uid="{00000000-0005-0000-0000-00001F400000}"/>
    <cellStyle name="_추곡_포장_수량_sample" xfId="23934" xr:uid="{00000000-0005-0000-0000-000020400000}"/>
    <cellStyle name="_추곡_포장_수량_장연추점암거설치수량" xfId="23935" xr:uid="{00000000-0005-0000-0000-000021400000}"/>
    <cellStyle name="_추곡_포장_수량_철거수량" xfId="23936" xr:uid="{00000000-0005-0000-0000-000022400000}"/>
    <cellStyle name="_추곡_포장_장연추점암거설치수량" xfId="23937" xr:uid="{00000000-0005-0000-0000-000023400000}"/>
    <cellStyle name="_추곡_포장_철거수량" xfId="23938" xr:uid="{00000000-0005-0000-0000-000024400000}"/>
    <cellStyle name="_축령산야영수련장조성및기타공사(동일)" xfId="9794" xr:uid="{00000000-0005-0000-0000-000025400000}"/>
    <cellStyle name="_춘천동면 개산견적(4차변경-'05.11.08)" xfId="9795" xr:uid="{00000000-0005-0000-0000-000026400000}"/>
    <cellStyle name="_춘천하수처리장 설계변경 1차 초안" xfId="9796" xr:uid="{00000000-0005-0000-0000-000027400000}"/>
    <cellStyle name="_춘천하수처리장 설계변경 3차 초안" xfId="9797" xr:uid="{00000000-0005-0000-0000-000028400000}"/>
    <cellStyle name="_춘천하수처리장탱양광내역(삼양송신)" xfId="9798" xr:uid="{00000000-0005-0000-0000-000029400000}"/>
    <cellStyle name="_충남근로자복지관(0511014)" xfId="9799" xr:uid="{00000000-0005-0000-0000-00002A400000}"/>
    <cellStyle name="_측  구" xfId="3841" xr:uid="{00000000-0005-0000-0000-00002B400000}"/>
    <cellStyle name="_측  구 2" xfId="3842" xr:uid="{00000000-0005-0000-0000-00002C400000}"/>
    <cellStyle name="_측구공" xfId="3843" xr:uid="{00000000-0005-0000-0000-00002D400000}"/>
    <cellStyle name="_측구공 2" xfId="3844" xr:uid="{00000000-0005-0000-0000-00002E400000}"/>
    <cellStyle name="_치즈공장견적서(신성)(1)" xfId="9800" xr:uid="{00000000-0005-0000-0000-00002F400000}"/>
    <cellStyle name="_큰골천BOX2" xfId="12377" xr:uid="{00000000-0005-0000-0000-000030400000}"/>
    <cellStyle name="_큰골천BOX2_01.구조물헐기" xfId="23939" xr:uid="{00000000-0005-0000-0000-000031400000}"/>
    <cellStyle name="_큰골천BOX2_01.토공" xfId="23940" xr:uid="{00000000-0005-0000-0000-000032400000}"/>
    <cellStyle name="_큰골천BOX2_01.토공(13공구)" xfId="23941" xr:uid="{00000000-0005-0000-0000-000033400000}"/>
    <cellStyle name="_큰골천BOX2_01.토공공" xfId="23942" xr:uid="{00000000-0005-0000-0000-000034400000}"/>
    <cellStyle name="_큰골천BOX2_02.토공" xfId="23943" xr:uid="{00000000-0005-0000-0000-000035400000}"/>
    <cellStyle name="_큰골천BOX2_02.토공(18공구)" xfId="23944" xr:uid="{00000000-0005-0000-0000-000036400000}"/>
    <cellStyle name="_큰골천BOX2_02.토공(7공구)" xfId="23945" xr:uid="{00000000-0005-0000-0000-000037400000}"/>
    <cellStyle name="_큰골천BOX2_02.토공(단구초교~병영교)" xfId="23946" xr:uid="{00000000-0005-0000-0000-000038400000}"/>
    <cellStyle name="_큰골천BOX2_02.헐기" xfId="23947" xr:uid="{00000000-0005-0000-0000-000039400000}"/>
    <cellStyle name="_큰골천BOX2_02-토공(원주천)" xfId="23948" xr:uid="{00000000-0005-0000-0000-00003A400000}"/>
    <cellStyle name="_큰골천BOX2_05.포장공(단구초교~병영교)" xfId="23949" xr:uid="{00000000-0005-0000-0000-00003B400000}"/>
    <cellStyle name="_큰골천BOX2_구조물헐기" xfId="23950" xr:uid="{00000000-0005-0000-0000-00003C400000}"/>
    <cellStyle name="_큰골천BOX2_토공(12-2공구)" xfId="23951" xr:uid="{00000000-0005-0000-0000-00003D400000}"/>
    <cellStyle name="_큰골천BOX2_폐기물" xfId="23952" xr:uid="{00000000-0005-0000-0000-00003E400000}"/>
    <cellStyle name="_큰골천BOX2_헐기" xfId="23953" xr:uid="{00000000-0005-0000-0000-00003F400000}"/>
    <cellStyle name="_태성농로수량(최종)" xfId="23954" xr:uid="{00000000-0005-0000-0000-000040400000}"/>
    <cellStyle name="_태성농로수량(최종) 2" xfId="23955" xr:uid="{00000000-0005-0000-0000-000041400000}"/>
    <cellStyle name="_태양광시스템(3KW)-3" xfId="3845" xr:uid="{00000000-0005-0000-0000-000042400000}"/>
    <cellStyle name="_터파기고 토피고산출(논산 성동리도)" xfId="12378" xr:uid="{00000000-0005-0000-0000-000043400000}"/>
    <cellStyle name="_토 공(한밭~새터)" xfId="3846" xr:uid="{00000000-0005-0000-0000-000044400000}"/>
    <cellStyle name="_토공" xfId="3847" xr:uid="{00000000-0005-0000-0000-000045400000}"/>
    <cellStyle name="_토공 2" xfId="3848" xr:uid="{00000000-0005-0000-0000-000046400000}"/>
    <cellStyle name="_토공(양지교)" xfId="9801" xr:uid="{00000000-0005-0000-0000-000047400000}"/>
    <cellStyle name="_토공(양지교) 2" xfId="23956" xr:uid="{00000000-0005-0000-0000-000048400000}"/>
    <cellStyle name="_토공(제2낙차보)" xfId="9802" xr:uid="{00000000-0005-0000-0000-000049400000}"/>
    <cellStyle name="_토공(제2낙차보) 2" xfId="23957" xr:uid="{00000000-0005-0000-0000-00004A400000}"/>
    <cellStyle name="_토공,포장,배수" xfId="23958" xr:uid="{00000000-0005-0000-0000-00004B400000}"/>
    <cellStyle name="_토공,포장,배수_삼덕원수량" xfId="23959" xr:uid="{00000000-0005-0000-0000-00004C400000}"/>
    <cellStyle name="_토공,포장,배수_수량(금액조정)" xfId="23960" xr:uid="{00000000-0005-0000-0000-00004D400000}"/>
    <cellStyle name="_토공,포장,배수_수량(금액조정)_풍암1리하보도수로수량" xfId="23961" xr:uid="{00000000-0005-0000-0000-00004E400000}"/>
    <cellStyle name="_토공,포장,배수_수량산출" xfId="23962" xr:uid="{00000000-0005-0000-0000-00004F400000}"/>
    <cellStyle name="_토공,포장,배수_수량산출(어2)" xfId="23963" xr:uid="{00000000-0005-0000-0000-000050400000}"/>
    <cellStyle name="_토공,포장,배수_수하1리 응달말보 도수로수량" xfId="23964" xr:uid="{00000000-0005-0000-0000-000051400000}"/>
    <cellStyle name="_토공,포장,배수_어2소이금수량" xfId="23965" xr:uid="{00000000-0005-0000-0000-000052400000}"/>
    <cellStyle name="_토공_02.토공" xfId="23966" xr:uid="{00000000-0005-0000-0000-000053400000}"/>
    <cellStyle name="_토공_깨기수량" xfId="23967" xr:uid="{00000000-0005-0000-0000-000054400000}"/>
    <cellStyle name="_토공-무봉교차로" xfId="23968" xr:uid="{00000000-0005-0000-0000-000055400000}"/>
    <cellStyle name="_토공사" xfId="23969" xr:uid="{00000000-0005-0000-0000-000056400000}"/>
    <cellStyle name="_토공집계" xfId="23970" xr:uid="{00000000-0005-0000-0000-000057400000}"/>
    <cellStyle name="_토공집계_검1석장골(수량)" xfId="23971" xr:uid="{00000000-0005-0000-0000-000058400000}"/>
    <cellStyle name="_토공집계_동면 덕치리 새터말 도수로 설치공사" xfId="23972" xr:uid="{00000000-0005-0000-0000-000059400000}"/>
    <cellStyle name="_토공집계_동면 성수리 깃골 도수로 설치공사" xfId="23973" xr:uid="{00000000-0005-0000-0000-00005A400000}"/>
    <cellStyle name="_토공집계_동면 성수리 성전 도수로 설치공사" xfId="23974" xr:uid="{00000000-0005-0000-0000-00005B400000}"/>
    <cellStyle name="_토공집계_동면 속초1 새보 도수로 설치공사" xfId="23975" xr:uid="{00000000-0005-0000-0000-00005C400000}"/>
    <cellStyle name="_토공집계_동면 속초1리 원개울 배수로 설치공사" xfId="23976" xr:uid="{00000000-0005-0000-0000-00005D400000}"/>
    <cellStyle name="_토공집계_두촌중학교옆 농로포장공사-제1차변경" xfId="23977" xr:uid="{00000000-0005-0000-0000-00005E400000}"/>
    <cellStyle name="_토공집계_삼덕원수량" xfId="23978" xr:uid="{00000000-0005-0000-0000-00005F400000}"/>
    <cellStyle name="_토공집계_삼덕원수량_수량산출(어2)" xfId="23979" xr:uid="{00000000-0005-0000-0000-000060400000}"/>
    <cellStyle name="_토공집계_삼덕원수량_수하1리 응달말보 도수로수량" xfId="23980" xr:uid="{00000000-0005-0000-0000-000061400000}"/>
    <cellStyle name="_토공집계_수량(금액조정)" xfId="23981" xr:uid="{00000000-0005-0000-0000-000062400000}"/>
    <cellStyle name="_토공집계_수량(금액조정)_풍암1리하보도수로수량" xfId="23982" xr:uid="{00000000-0005-0000-0000-000063400000}"/>
    <cellStyle name="_토공집계_시동3리경로당앞마을안길포장공사(흄관시공분)" xfId="23983" xr:uid="{00000000-0005-0000-0000-000064400000}"/>
    <cellStyle name="_토공집계_역내리 본부락 농로 및 배수로 설치공사(1차 변경)" xfId="23984" xr:uid="{00000000-0005-0000-0000-000065400000}"/>
    <cellStyle name="_토공집계_와야2리 마을안길 토공,포장,배수" xfId="23985" xr:uid="{00000000-0005-0000-0000-000066400000}"/>
    <cellStyle name="_토공집계_와야2리 마을안길 토공,포장,배수_방량리1반내역서-설계변경" xfId="23986" xr:uid="{00000000-0005-0000-0000-000067400000}"/>
    <cellStyle name="_토공집계_월운리3반 내역서" xfId="23987" xr:uid="{00000000-0005-0000-0000-000068400000}"/>
    <cellStyle name="_토공집계_유치2리 난터골 마을안길 포장공사" xfId="23988" xr:uid="{00000000-0005-0000-0000-000069400000}"/>
    <cellStyle name="_토공집계_자은1리 광탄 농로 및 배수로 설치공사-제1차변경" xfId="23989" xr:uid="{00000000-0005-0000-0000-00006A400000}"/>
    <cellStyle name="_토공집계_천현1리 새마을보 천리길사업" xfId="23990" xr:uid="{00000000-0005-0000-0000-00006B400000}"/>
    <cellStyle name="_토공집계_천현2리 도로포장공사" xfId="23991" xr:uid="{00000000-0005-0000-0000-00006C400000}"/>
    <cellStyle name="_토공집계_철정2리 철정보 도수로 교체공사" xfId="23992" xr:uid="{00000000-0005-0000-0000-00006D400000}"/>
    <cellStyle name="_토공집계_철정2리아호동농로포장-1차변경" xfId="23993" xr:uid="{00000000-0005-0000-0000-00006E400000}"/>
    <cellStyle name="_토공집계_철정3리 향교골 농로포장" xfId="23994" xr:uid="{00000000-0005-0000-0000-00006F400000}"/>
    <cellStyle name="_토공집계_철정3리 향교골 농로포장_두촌중학교옆 농로포장공사-제1차변경" xfId="23995" xr:uid="{00000000-0005-0000-0000-000070400000}"/>
    <cellStyle name="_토공집계_철정3리 향교골 농로포장_역내리 본부락 농로 및 배수로 설치공사" xfId="23996" xr:uid="{00000000-0005-0000-0000-000071400000}"/>
    <cellStyle name="_토공집계_철정3리 향교골 농로포장_역내리 본부락 농로 및 배수로 설치공사(1차 변경)" xfId="23997" xr:uid="{00000000-0005-0000-0000-000072400000}"/>
    <cellStyle name="_토공집계_철정3리 향교골 농로포장_원동1리 하촌 회관뒤 석축 설치공사" xfId="23998" xr:uid="{00000000-0005-0000-0000-000073400000}"/>
    <cellStyle name="_토공집계_철정3리 향교골 농로포장_원동1리 하촌 회관뒤 석축 설치공사_자은1리 광탄 농로 및 배수로 설치공사-제1차변경" xfId="23999" xr:uid="{00000000-0005-0000-0000-000074400000}"/>
    <cellStyle name="_토공집계_철정3리 향교골 농로포장_자은1리 광탄 농로 및 배수로 설치공사-제1차변경" xfId="24000" xr:uid="{00000000-0005-0000-0000-000075400000}"/>
    <cellStyle name="_토공집계_철정3리 향교골 농로포장_천현1리" xfId="24001" xr:uid="{00000000-0005-0000-0000-000076400000}"/>
    <cellStyle name="_토공집계_철정3리 향교골 농로포장_천현1리_두촌중학교옆 농로포장공사-제1차변경" xfId="24002" xr:uid="{00000000-0005-0000-0000-000077400000}"/>
    <cellStyle name="_토공집계_철정3리 향교골 농로포장_천현1리_자은1리 광탄 농로 및 배수로 설치공사-제1차변경" xfId="24003" xr:uid="{00000000-0005-0000-0000-000078400000}"/>
    <cellStyle name="_토공집계_철정3리 향교골 농로포장_천현2리 가리산입구 도수로 설치(현8) - 수정해야함" xfId="24004" xr:uid="{00000000-0005-0000-0000-000079400000}"/>
    <cellStyle name="_토공집계_철정3리 향교골 농로포장_천현2리 가리산입구 도수로 설치(현8) - 수정해야함_자은1리 광탄 농로 및 배수로 설치공사-제1차변경" xfId="24005" xr:uid="{00000000-0005-0000-0000-00007A400000}"/>
    <cellStyle name="_토공집계_토공,포장,배수" xfId="24006" xr:uid="{00000000-0005-0000-0000-00007B400000}"/>
    <cellStyle name="_토공집계_토공,포장,배수_삼덕원수량" xfId="24007" xr:uid="{00000000-0005-0000-0000-00007C400000}"/>
    <cellStyle name="_토공집계_토공,포장,배수_수량(금액조정)" xfId="24008" xr:uid="{00000000-0005-0000-0000-00007D400000}"/>
    <cellStyle name="_토공집계_토공,포장,배수_수량(금액조정)_풍암1리하보도수로수량" xfId="24009" xr:uid="{00000000-0005-0000-0000-00007E400000}"/>
    <cellStyle name="_토공집계_토공,포장,배수_수량산출" xfId="24010" xr:uid="{00000000-0005-0000-0000-00007F400000}"/>
    <cellStyle name="_토공집계_토공,포장,배수_수량산출(어2)" xfId="24011" xr:uid="{00000000-0005-0000-0000-000080400000}"/>
    <cellStyle name="_토공집계_토공,포장,배수_수하1리 응달말보 도수로수량" xfId="24012" xr:uid="{00000000-0005-0000-0000-000081400000}"/>
    <cellStyle name="_토공집계_토공,포장,배수_어2소이금수량" xfId="24013" xr:uid="{00000000-0005-0000-0000-000082400000}"/>
    <cellStyle name="_토목공내역서" xfId="9803" xr:uid="{00000000-0005-0000-0000-000083400000}"/>
    <cellStyle name="_토출구조물(06보완)" xfId="3849" xr:uid="{00000000-0005-0000-0000-000084400000}"/>
    <cellStyle name="_토출구조물(06보완) 2" xfId="3850" xr:uid="{00000000-0005-0000-0000-000085400000}"/>
    <cellStyle name="_토출구조물(06보완)_기계실_벽체_산출근거" xfId="3851" xr:uid="{00000000-0005-0000-0000-000086400000}"/>
    <cellStyle name="_토출구조물(06보완)_율북양수장" xfId="3852" xr:uid="{00000000-0005-0000-0000-000087400000}"/>
    <cellStyle name="_통신공사원가, 단가대비" xfId="9804" xr:uid="{00000000-0005-0000-0000-000088400000}"/>
    <cellStyle name="_통신내역서1229" xfId="9805" xr:uid="{00000000-0005-0000-0000-000089400000}"/>
    <cellStyle name="_통신원가서(태백스카이챌린지신축)" xfId="9806" xr:uid="{00000000-0005-0000-0000-00008A400000}"/>
    <cellStyle name="_통합방범" xfId="9807" xr:uid="{00000000-0005-0000-0000-00008B400000}"/>
    <cellStyle name="_파라다이스내역서(061204)" xfId="9808" xr:uid="{00000000-0005-0000-0000-00008C400000}"/>
    <cellStyle name="_파라다이스내역서(061204)-조명" xfId="9809" xr:uid="{00000000-0005-0000-0000-00008D400000}"/>
    <cellStyle name="_평천교" xfId="164" xr:uid="{00000000-0005-0000-0000-00008E400000}"/>
    <cellStyle name="_평천교_sample" xfId="24014" xr:uid="{00000000-0005-0000-0000-00008F400000}"/>
    <cellStyle name="_평천교_암거" xfId="165" xr:uid="{00000000-0005-0000-0000-000090400000}"/>
    <cellStyle name="_평천교_암거_측구" xfId="24015" xr:uid="{00000000-0005-0000-0000-000091400000}"/>
    <cellStyle name="_평천교_암거_측구 2" xfId="24016" xr:uid="{00000000-0005-0000-0000-000092400000}"/>
    <cellStyle name="_평천교_암거_측구_망상측구공" xfId="24017" xr:uid="{00000000-0005-0000-0000-000093400000}"/>
    <cellStyle name="_평천교_암거_측구_망상측구공 2" xfId="24018" xr:uid="{00000000-0005-0000-0000-000094400000}"/>
    <cellStyle name="_평천교_암거01" xfId="166" xr:uid="{00000000-0005-0000-0000-000095400000}"/>
    <cellStyle name="_평천교_암거01_측구" xfId="24019" xr:uid="{00000000-0005-0000-0000-000096400000}"/>
    <cellStyle name="_평천교_암거01_측구 2" xfId="24020" xr:uid="{00000000-0005-0000-0000-000097400000}"/>
    <cellStyle name="_평천교_암거01_측구_망상측구공" xfId="24021" xr:uid="{00000000-0005-0000-0000-000098400000}"/>
    <cellStyle name="_평천교_암거01_측구_망상측구공 2" xfId="24022" xr:uid="{00000000-0005-0000-0000-000099400000}"/>
    <cellStyle name="_평천교_유방교수량" xfId="24023" xr:uid="{00000000-0005-0000-0000-00009A400000}"/>
    <cellStyle name="_평천교_유방교수량_sample" xfId="24024" xr:uid="{00000000-0005-0000-0000-00009B400000}"/>
    <cellStyle name="_평천교_유방교수량_유방교수량" xfId="24025" xr:uid="{00000000-0005-0000-0000-00009C400000}"/>
    <cellStyle name="_평천교_유방교수량_유방교수량_sample" xfId="24026" xr:uid="{00000000-0005-0000-0000-00009D400000}"/>
    <cellStyle name="_평천교_유방교수량_유방교수량_철거수량" xfId="24027" xr:uid="{00000000-0005-0000-0000-00009E400000}"/>
    <cellStyle name="_평천교_유방교수량_철거수량" xfId="24028" xr:uid="{00000000-0005-0000-0000-00009F400000}"/>
    <cellStyle name="_평천교_철거수량" xfId="24029" xr:uid="{00000000-0005-0000-0000-0000A0400000}"/>
    <cellStyle name="_평천교_측구" xfId="24030" xr:uid="{00000000-0005-0000-0000-0000A1400000}"/>
    <cellStyle name="_평천교_측구 2" xfId="24031" xr:uid="{00000000-0005-0000-0000-0000A2400000}"/>
    <cellStyle name="_평천교_측구_망상측구공" xfId="24032" xr:uid="{00000000-0005-0000-0000-0000A3400000}"/>
    <cellStyle name="_평천교_측구_망상측구공 2" xfId="24033" xr:uid="{00000000-0005-0000-0000-0000A4400000}"/>
    <cellStyle name="_평촌PSC상부수량" xfId="24034" xr:uid="{00000000-0005-0000-0000-0000A5400000}"/>
    <cellStyle name="_평촌PSC상부수량 2" xfId="24035" xr:uid="{00000000-0005-0000-0000-0000A6400000}"/>
    <cellStyle name="_평촌PSC상부수량_강재집계표" xfId="24036" xr:uid="{00000000-0005-0000-0000-0000A7400000}"/>
    <cellStyle name="_평촌PSC상부수량_강재집계표 2" xfId="24037" xr:uid="{00000000-0005-0000-0000-0000A8400000}"/>
    <cellStyle name="_평촌PSC상부수량_강재집계표_귀운교 총괄 집계표" xfId="24038" xr:uid="{00000000-0005-0000-0000-0000A9400000}"/>
    <cellStyle name="_평촌PSC상부수량_강재집계표_귀운교 총괄 집계표 2" xfId="24039" xr:uid="{00000000-0005-0000-0000-0000AA400000}"/>
    <cellStyle name="_평촌PSC상부수량_귀운교 총괄 집계표" xfId="24040" xr:uid="{00000000-0005-0000-0000-0000AB400000}"/>
    <cellStyle name="_평촌PSC상부수량_귀운교 총괄 집계표 2" xfId="24041" xr:uid="{00000000-0005-0000-0000-0000AC400000}"/>
    <cellStyle name="_평촌교수량" xfId="167" xr:uid="{00000000-0005-0000-0000-0000AD400000}"/>
    <cellStyle name="_평촌교수량_2공구암거토공수량" xfId="24042" xr:uid="{00000000-0005-0000-0000-0000AE400000}"/>
    <cellStyle name="_평촌교수량_3.배수공" xfId="24043" xr:uid="{00000000-0005-0000-0000-0000AF400000}"/>
    <cellStyle name="_평촌교수량_sample" xfId="24044" xr:uid="{00000000-0005-0000-0000-0000B0400000}"/>
    <cellStyle name="_평촌교수량_내촌10 BOX수량" xfId="24045" xr:uid="{00000000-0005-0000-0000-0000B1400000}"/>
    <cellStyle name="_평촌교수량_내촌10 BOX수량_암거공" xfId="24046" xr:uid="{00000000-0005-0000-0000-0000B2400000}"/>
    <cellStyle name="_평촌교수량_내촌10 BOX수량_암거공_3.배수공" xfId="24047" xr:uid="{00000000-0005-0000-0000-0000B3400000}"/>
    <cellStyle name="_평촌교수량_내촌10 BOX수량_암거공_배수공" xfId="24048" xr:uid="{00000000-0005-0000-0000-0000B4400000}"/>
    <cellStyle name="_평촌교수량_내촌10 BOX수량_암거공_배수공1" xfId="24049" xr:uid="{00000000-0005-0000-0000-0000B5400000}"/>
    <cellStyle name="_평촌교수량_내촌10 BOX수량_암거공_배수공2" xfId="24050" xr:uid="{00000000-0005-0000-0000-0000B6400000}"/>
    <cellStyle name="_평촌교수량_내촌10 철근집계" xfId="24051" xr:uid="{00000000-0005-0000-0000-0000B7400000}"/>
    <cellStyle name="_평촌교수량_내촌10 철근집계_암거공" xfId="24052" xr:uid="{00000000-0005-0000-0000-0000B8400000}"/>
    <cellStyle name="_평촌교수량_내촌10 철근집계_암거공_3.배수공" xfId="24053" xr:uid="{00000000-0005-0000-0000-0000B9400000}"/>
    <cellStyle name="_평촌교수량_내촌10 철근집계_암거공_배수공" xfId="24054" xr:uid="{00000000-0005-0000-0000-0000BA400000}"/>
    <cellStyle name="_평촌교수량_내촌10 철근집계_암거공_배수공1" xfId="24055" xr:uid="{00000000-0005-0000-0000-0000BB400000}"/>
    <cellStyle name="_평촌교수량_내촌10 철근집계_암거공_배수공2" xfId="24056" xr:uid="{00000000-0005-0000-0000-0000BC400000}"/>
    <cellStyle name="_평촌교수량_박스수량" xfId="24057" xr:uid="{00000000-0005-0000-0000-0000BD400000}"/>
    <cellStyle name="_평촌교수량_박스수량_2공구암거토공수량" xfId="24058" xr:uid="{00000000-0005-0000-0000-0000BE400000}"/>
    <cellStyle name="_평촌교수량_박스수량_3.배수공" xfId="24059" xr:uid="{00000000-0005-0000-0000-0000BF400000}"/>
    <cellStyle name="_평촌교수량_박스수량_내촌10 BOX수량" xfId="24060" xr:uid="{00000000-0005-0000-0000-0000C0400000}"/>
    <cellStyle name="_평촌교수량_박스수량_내촌10 BOX수량_암거공" xfId="24061" xr:uid="{00000000-0005-0000-0000-0000C1400000}"/>
    <cellStyle name="_평촌교수량_박스수량_내촌10 BOX수량_암거공_3.배수공" xfId="24062" xr:uid="{00000000-0005-0000-0000-0000C2400000}"/>
    <cellStyle name="_평촌교수량_박스수량_내촌10 BOX수량_암거공_배수공" xfId="24063" xr:uid="{00000000-0005-0000-0000-0000C3400000}"/>
    <cellStyle name="_평촌교수량_박스수량_내촌10 BOX수량_암거공_배수공1" xfId="24064" xr:uid="{00000000-0005-0000-0000-0000C4400000}"/>
    <cellStyle name="_평촌교수량_박스수량_내촌10 BOX수량_암거공_배수공2" xfId="24065" xr:uid="{00000000-0005-0000-0000-0000C5400000}"/>
    <cellStyle name="_평촌교수량_박스수량_내촌10 철근집계" xfId="24066" xr:uid="{00000000-0005-0000-0000-0000C6400000}"/>
    <cellStyle name="_평촌교수량_박스수량_내촌10 철근집계_암거공" xfId="24067" xr:uid="{00000000-0005-0000-0000-0000C7400000}"/>
    <cellStyle name="_평촌교수량_박스수량_내촌10 철근집계_암거공_3.배수공" xfId="24068" xr:uid="{00000000-0005-0000-0000-0000C8400000}"/>
    <cellStyle name="_평촌교수량_박스수량_내촌10 철근집계_암거공_배수공" xfId="24069" xr:uid="{00000000-0005-0000-0000-0000C9400000}"/>
    <cellStyle name="_평촌교수량_박스수량_내촌10 철근집계_암거공_배수공1" xfId="24070" xr:uid="{00000000-0005-0000-0000-0000CA400000}"/>
    <cellStyle name="_평촌교수량_박스수량_내촌10 철근집계_암거공_배수공2" xfId="24071" xr:uid="{00000000-0005-0000-0000-0000CB400000}"/>
    <cellStyle name="_평촌교수량_박스수량_배수공" xfId="24072" xr:uid="{00000000-0005-0000-0000-0000CC400000}"/>
    <cellStyle name="_평촌교수량_박스수량_배수공1" xfId="24073" xr:uid="{00000000-0005-0000-0000-0000CD400000}"/>
    <cellStyle name="_평촌교수량_박스수량_배수공2" xfId="24074" xr:uid="{00000000-0005-0000-0000-0000CE400000}"/>
    <cellStyle name="_평촌교수량_박스수량_서석13 BOX수량" xfId="24075" xr:uid="{00000000-0005-0000-0000-0000CF400000}"/>
    <cellStyle name="_평촌교수량_박스수량_서석13 BOX수량_암거공" xfId="24076" xr:uid="{00000000-0005-0000-0000-0000D0400000}"/>
    <cellStyle name="_평촌교수량_박스수량_서석13 BOX수량_암거공_3.배수공" xfId="24077" xr:uid="{00000000-0005-0000-0000-0000D1400000}"/>
    <cellStyle name="_평촌교수량_박스수량_서석13 BOX수량_암거공_배수공" xfId="24078" xr:uid="{00000000-0005-0000-0000-0000D2400000}"/>
    <cellStyle name="_평촌교수량_박스수량_서석13 BOX수량_암거공_배수공1" xfId="24079" xr:uid="{00000000-0005-0000-0000-0000D3400000}"/>
    <cellStyle name="_평촌교수량_박스수량_서석13 BOX수량_암거공_배수공2" xfId="24080" xr:uid="{00000000-0005-0000-0000-0000D4400000}"/>
    <cellStyle name="_평촌교수량_박스수량_수량1공구" xfId="24081" xr:uid="{00000000-0005-0000-0000-0000D5400000}"/>
    <cellStyle name="_평촌교수량_박스수량_암거공" xfId="24082" xr:uid="{00000000-0005-0000-0000-0000D6400000}"/>
    <cellStyle name="_평촌교수량_박스수량_암거공_암거공" xfId="24083" xr:uid="{00000000-0005-0000-0000-0000D7400000}"/>
    <cellStyle name="_평촌교수량_박스수량_암거공_암거공_3.배수공" xfId="24084" xr:uid="{00000000-0005-0000-0000-0000D8400000}"/>
    <cellStyle name="_평촌교수량_박스수량_암거공_암거공_배수공" xfId="24085" xr:uid="{00000000-0005-0000-0000-0000D9400000}"/>
    <cellStyle name="_평촌교수량_박스수량_암거공_암거공_배수공1" xfId="24086" xr:uid="{00000000-0005-0000-0000-0000DA400000}"/>
    <cellStyle name="_평촌교수량_박스수량_암거공_암거공_배수공2" xfId="24087" xr:uid="{00000000-0005-0000-0000-0000DB400000}"/>
    <cellStyle name="_평촌교수량_박스수량_토공" xfId="24088" xr:uid="{00000000-0005-0000-0000-0000DC400000}"/>
    <cellStyle name="_평촌교수량_배수공" xfId="24089" xr:uid="{00000000-0005-0000-0000-0000DD400000}"/>
    <cellStyle name="_평촌교수량_배수공1" xfId="24090" xr:uid="{00000000-0005-0000-0000-0000DE400000}"/>
    <cellStyle name="_평촌교수량_배수공2" xfId="24091" xr:uid="{00000000-0005-0000-0000-0000DF400000}"/>
    <cellStyle name="_평촌교수량_서석13 BOX수량" xfId="24092" xr:uid="{00000000-0005-0000-0000-0000E0400000}"/>
    <cellStyle name="_평촌교수량_서석13 BOX수량_암거공" xfId="24093" xr:uid="{00000000-0005-0000-0000-0000E1400000}"/>
    <cellStyle name="_평촌교수량_서석13 BOX수량_암거공_3.배수공" xfId="24094" xr:uid="{00000000-0005-0000-0000-0000E2400000}"/>
    <cellStyle name="_평촌교수량_서석13 BOX수량_암거공_배수공" xfId="24095" xr:uid="{00000000-0005-0000-0000-0000E3400000}"/>
    <cellStyle name="_평촌교수량_서석13 BOX수량_암거공_배수공1" xfId="24096" xr:uid="{00000000-0005-0000-0000-0000E4400000}"/>
    <cellStyle name="_평촌교수량_서석13 BOX수량_암거공_배수공2" xfId="24097" xr:uid="{00000000-0005-0000-0000-0000E5400000}"/>
    <cellStyle name="_평촌교수량_수량1공구" xfId="24098" xr:uid="{00000000-0005-0000-0000-0000E6400000}"/>
    <cellStyle name="_평촌교수량_암거" xfId="168" xr:uid="{00000000-0005-0000-0000-0000E7400000}"/>
    <cellStyle name="_평촌교수량_암거_측구" xfId="24099" xr:uid="{00000000-0005-0000-0000-0000E8400000}"/>
    <cellStyle name="_평촌교수량_암거_측구 2" xfId="24100" xr:uid="{00000000-0005-0000-0000-0000E9400000}"/>
    <cellStyle name="_평촌교수량_암거_측구_망상측구공" xfId="24101" xr:uid="{00000000-0005-0000-0000-0000EA400000}"/>
    <cellStyle name="_평촌교수량_암거_측구_망상측구공 2" xfId="24102" xr:uid="{00000000-0005-0000-0000-0000EB400000}"/>
    <cellStyle name="_평촌교수량_암거01" xfId="169" xr:uid="{00000000-0005-0000-0000-0000EC400000}"/>
    <cellStyle name="_평촌교수량_암거01_측구" xfId="24103" xr:uid="{00000000-0005-0000-0000-0000ED400000}"/>
    <cellStyle name="_평촌교수량_암거01_측구 2" xfId="24104" xr:uid="{00000000-0005-0000-0000-0000EE400000}"/>
    <cellStyle name="_평촌교수량_암거01_측구_망상측구공" xfId="24105" xr:uid="{00000000-0005-0000-0000-0000EF400000}"/>
    <cellStyle name="_평촌교수량_암거01_측구_망상측구공 2" xfId="24106" xr:uid="{00000000-0005-0000-0000-0000F0400000}"/>
    <cellStyle name="_평촌교수량_암거공" xfId="24107" xr:uid="{00000000-0005-0000-0000-0000F1400000}"/>
    <cellStyle name="_평촌교수량_암거공_암거공" xfId="24108" xr:uid="{00000000-0005-0000-0000-0000F2400000}"/>
    <cellStyle name="_평촌교수량_암거공_암거공_3.배수공" xfId="24109" xr:uid="{00000000-0005-0000-0000-0000F3400000}"/>
    <cellStyle name="_평촌교수량_암거공_암거공_배수공" xfId="24110" xr:uid="{00000000-0005-0000-0000-0000F4400000}"/>
    <cellStyle name="_평촌교수량_암거공_암거공_배수공1" xfId="24111" xr:uid="{00000000-0005-0000-0000-0000F5400000}"/>
    <cellStyle name="_평촌교수량_암거공_암거공_배수공2" xfId="24112" xr:uid="{00000000-0005-0000-0000-0000F6400000}"/>
    <cellStyle name="_평촌교수량_유방교수량" xfId="24113" xr:uid="{00000000-0005-0000-0000-0000F7400000}"/>
    <cellStyle name="_평촌교수량_유방교수량_sample" xfId="24114" xr:uid="{00000000-0005-0000-0000-0000F8400000}"/>
    <cellStyle name="_평촌교수량_유방교수량_유방교수량" xfId="24115" xr:uid="{00000000-0005-0000-0000-0000F9400000}"/>
    <cellStyle name="_평촌교수량_유방교수량_유방교수량_sample" xfId="24116" xr:uid="{00000000-0005-0000-0000-0000FA400000}"/>
    <cellStyle name="_평촌교수량_유방교수량_유방교수량_철거수량" xfId="24117" xr:uid="{00000000-0005-0000-0000-0000FB400000}"/>
    <cellStyle name="_평촌교수량_유방교수량_철거수량" xfId="24118" xr:uid="{00000000-0005-0000-0000-0000FC400000}"/>
    <cellStyle name="_평촌교수량_철거수량" xfId="24119" xr:uid="{00000000-0005-0000-0000-0000FD400000}"/>
    <cellStyle name="_평촌교수량_측구" xfId="24120" xr:uid="{00000000-0005-0000-0000-0000FE400000}"/>
    <cellStyle name="_평촌교수량_측구 2" xfId="24121" xr:uid="{00000000-0005-0000-0000-0000FF400000}"/>
    <cellStyle name="_평촌교수량_측구_망상측구공" xfId="24122" xr:uid="{00000000-0005-0000-0000-000000410000}"/>
    <cellStyle name="_평촌교수량_측구_망상측구공 2" xfId="24123" xr:uid="{00000000-0005-0000-0000-000001410000}"/>
    <cellStyle name="_평촌교수량_토공" xfId="24124" xr:uid="{00000000-0005-0000-0000-000002410000}"/>
    <cellStyle name="_폐기물" xfId="9810" xr:uid="{00000000-0005-0000-0000-000003410000}"/>
    <cellStyle name="_폐기물 수량산출" xfId="12379" xr:uid="{00000000-0005-0000-0000-000004410000}"/>
    <cellStyle name="_폐기물예산서" xfId="24125" xr:uid="{00000000-0005-0000-0000-000005410000}"/>
    <cellStyle name="_폐기물처리" xfId="24126" xr:uid="{00000000-0005-0000-0000-000006410000}"/>
    <cellStyle name="_폐기물처리_구정리내역" xfId="24127" xr:uid="{00000000-0005-0000-0000-000007410000}"/>
    <cellStyle name="_폐기물처리_남양1리내역" xfId="24128" xr:uid="{00000000-0005-0000-0000-000008410000}"/>
    <cellStyle name="_폐기물처리_남양1리내역_구정리내역" xfId="24129" xr:uid="{00000000-0005-0000-0000-000009410000}"/>
    <cellStyle name="_폐기물처리_남양1리내역_본관후면도로내역" xfId="24130" xr:uid="{00000000-0005-0000-0000-00000A410000}"/>
    <cellStyle name="_폐기물처리_농경지복구" xfId="24131" xr:uid="{00000000-0005-0000-0000-00000B410000}"/>
    <cellStyle name="_폐기물처리_농경지복구_구정리내역" xfId="24132" xr:uid="{00000000-0005-0000-0000-00000C410000}"/>
    <cellStyle name="_폐기물처리_농경지복구_본관후면도로내역" xfId="24133" xr:uid="{00000000-0005-0000-0000-00000D410000}"/>
    <cellStyle name="_폐기물처리_담장기초내역" xfId="24134" xr:uid="{00000000-0005-0000-0000-00000E410000}"/>
    <cellStyle name="_폐기물처리_담장기초내역_구정리내역" xfId="24135" xr:uid="{00000000-0005-0000-0000-00000F410000}"/>
    <cellStyle name="_폐기물처리_담장기초내역_본관후면도로내역" xfId="24136" xr:uid="{00000000-0005-0000-0000-000010410000}"/>
    <cellStyle name="_폐기물처리_대기수량" xfId="24137" xr:uid="{00000000-0005-0000-0000-000011410000}"/>
    <cellStyle name="_폐기물처리_대기수량_구정리내역" xfId="24138" xr:uid="{00000000-0005-0000-0000-000012410000}"/>
    <cellStyle name="_폐기물처리_대기수량_본관후면도로내역" xfId="24139" xr:uid="{00000000-0005-0000-0000-000013410000}"/>
    <cellStyle name="_폐기물처리_도직리수량" xfId="24140" xr:uid="{00000000-0005-0000-0000-000014410000}"/>
    <cellStyle name="_폐기물처리_본관후면도로내역" xfId="24141" xr:uid="{00000000-0005-0000-0000-000015410000}"/>
    <cellStyle name="_폐기물처리_수량산출(2공구)" xfId="24142" xr:uid="{00000000-0005-0000-0000-000016410000}"/>
    <cellStyle name="_폐기물처리_수량산출(2공구)_구정리내역" xfId="24143" xr:uid="{00000000-0005-0000-0000-000017410000}"/>
    <cellStyle name="_폐기물처리_수량산출(2공구)_본관후면도로내역" xfId="24144" xr:uid="{00000000-0005-0000-0000-000018410000}"/>
    <cellStyle name="_포장" xfId="24145" xr:uid="{00000000-0005-0000-0000-000019410000}"/>
    <cellStyle name="_포장  수량" xfId="12380" xr:uid="{00000000-0005-0000-0000-00001A410000}"/>
    <cellStyle name="_포장_001.전기(현)230km600.00(우)~전기(현)230km748.90(우)" xfId="24146" xr:uid="{00000000-0005-0000-0000-00001B410000}"/>
    <cellStyle name="_포장_001.전기(현)230km600.00(우)~전기(현)230km748.90(우)_sample" xfId="24147" xr:uid="{00000000-0005-0000-0000-00001C410000}"/>
    <cellStyle name="_포장_001.전기(현)230km600.00(우)~전기(현)230km748.90(우)_장연추점암거설치수량" xfId="24148" xr:uid="{00000000-0005-0000-0000-00001D410000}"/>
    <cellStyle name="_포장_001.전기(현)230km600.00(우)~전기(현)230km748.90(우)_철거수량" xfId="24149" xr:uid="{00000000-0005-0000-0000-00001E410000}"/>
    <cellStyle name="_포장_sample" xfId="24150" xr:uid="{00000000-0005-0000-0000-00001F410000}"/>
    <cellStyle name="_포장_라멘교 토공" xfId="24151" xr:uid="{00000000-0005-0000-0000-000020410000}"/>
    <cellStyle name="_포장_수량" xfId="24152" xr:uid="{00000000-0005-0000-0000-000021410000}"/>
    <cellStyle name="_포장_수량_001.전기(현)230km600.00(우)~전기(현)230km748.90(우)" xfId="24153" xr:uid="{00000000-0005-0000-0000-000022410000}"/>
    <cellStyle name="_포장_수량_001.전기(현)230km600.00(우)~전기(현)230km748.90(우)_sample" xfId="24154" xr:uid="{00000000-0005-0000-0000-000023410000}"/>
    <cellStyle name="_포장_수량_001.전기(현)230km600.00(우)~전기(현)230km748.90(우)_장연추점암거설치수량" xfId="24155" xr:uid="{00000000-0005-0000-0000-000024410000}"/>
    <cellStyle name="_포장_수량_001.전기(현)230km600.00(우)~전기(현)230km748.90(우)_철거수량" xfId="24156" xr:uid="{00000000-0005-0000-0000-000025410000}"/>
    <cellStyle name="_포장_수량_sample" xfId="24157" xr:uid="{00000000-0005-0000-0000-000026410000}"/>
    <cellStyle name="_포장_수량_장연추점암거설치수량" xfId="24158" xr:uid="{00000000-0005-0000-0000-000027410000}"/>
    <cellStyle name="_포장_수량_철거수량" xfId="24159" xr:uid="{00000000-0005-0000-0000-000028410000}"/>
    <cellStyle name="_포장_장연추점암거설치수량" xfId="24160" xr:uid="{00000000-0005-0000-0000-000029410000}"/>
    <cellStyle name="_포장_철거수량" xfId="24161" xr:uid="{00000000-0005-0000-0000-00002A410000}"/>
    <cellStyle name="_포장공" xfId="24162" xr:uid="{00000000-0005-0000-0000-00002B410000}"/>
    <cellStyle name="_포장공 2" xfId="24163" xr:uid="{00000000-0005-0000-0000-00002C410000}"/>
    <cellStyle name="_포장공(수정분)4차" xfId="24164" xr:uid="{00000000-0005-0000-0000-00002D410000}"/>
    <cellStyle name="_포장공(수정분)4차 2" xfId="24165" xr:uid="{00000000-0005-0000-0000-00002E410000}"/>
    <cellStyle name="_포장공(아스콘)" xfId="24166" xr:uid="{00000000-0005-0000-0000-00002F410000}"/>
    <cellStyle name="_포장공(아스콘) 2" xfId="24167" xr:uid="{00000000-0005-0000-0000-000030410000}"/>
    <cellStyle name="_포장공_4.라메르-포장공" xfId="24168" xr:uid="{00000000-0005-0000-0000-000031410000}"/>
    <cellStyle name="_포장공_4.라메르-포장공 2" xfId="24169" xr:uid="{00000000-0005-0000-0000-000032410000}"/>
    <cellStyle name="_포장공_4.라메르-포장공_4.라메르-포장공" xfId="24170" xr:uid="{00000000-0005-0000-0000-000033410000}"/>
    <cellStyle name="_포장공_4.라메르-포장공_4.라메르-포장공 2" xfId="24171" xr:uid="{00000000-0005-0000-0000-000034410000}"/>
    <cellStyle name="_포장공1" xfId="24172" xr:uid="{00000000-0005-0000-0000-000035410000}"/>
    <cellStyle name="_포장공1 2" xfId="24173" xr:uid="{00000000-0005-0000-0000-000036410000}"/>
    <cellStyle name="_포장공-REV" xfId="24174" xr:uid="{00000000-0005-0000-0000-000037410000}"/>
    <cellStyle name="_포장공-REV 2" xfId="24175" xr:uid="{00000000-0005-0000-0000-000038410000}"/>
    <cellStyle name="_포항교도소(대동)" xfId="9811" xr:uid="{00000000-0005-0000-0000-000039410000}"/>
    <cellStyle name="_포항교도소(원본)" xfId="9812" xr:uid="{00000000-0005-0000-0000-00003A410000}"/>
    <cellStyle name="_표준-교육청-무대장치설계서" xfId="9813" xr:uid="{00000000-0005-0000-0000-00003B410000}"/>
    <cellStyle name="_표지" xfId="9814" xr:uid="{00000000-0005-0000-0000-00003C410000}"/>
    <cellStyle name="_표지 2" xfId="24176" xr:uid="{00000000-0005-0000-0000-00003D410000}"/>
    <cellStyle name="_표지," xfId="9815" xr:uid="{00000000-0005-0000-0000-00003E410000}"/>
    <cellStyle name="_표지병" xfId="24177" xr:uid="{00000000-0005-0000-0000-00003F410000}"/>
    <cellStyle name="_표지병 2" xfId="24178" xr:uid="{00000000-0005-0000-0000-000040410000}"/>
    <cellStyle name="_표지병_04_부대공" xfId="24179" xr:uid="{00000000-0005-0000-0000-000041410000}"/>
    <cellStyle name="_표지병_04_부대공 2" xfId="24180" xr:uid="{00000000-0005-0000-0000-000042410000}"/>
    <cellStyle name="_표지판시설물 (version 1)" xfId="24181" xr:uid="{00000000-0005-0000-0000-000043410000}"/>
    <cellStyle name="_표지판시설물 (version 1) 2" xfId="24182" xr:uid="{00000000-0005-0000-0000-000044410000}"/>
    <cellStyle name="_하도급양식" xfId="9816" xr:uid="{00000000-0005-0000-0000-000045410000}"/>
    <cellStyle name="_하천대교계약내역서" xfId="24183" xr:uid="{00000000-0005-0000-0000-000046410000}"/>
    <cellStyle name="_하천대교보수공실시설계" xfId="24184" xr:uid="{00000000-0005-0000-0000-000047410000}"/>
    <cellStyle name="_하천대교보수보강공사(단가수정070407)" xfId="24185" xr:uid="{00000000-0005-0000-0000-000048410000}"/>
    <cellStyle name="_하천대교보수보강공사(수정)-1" xfId="24186" xr:uid="{00000000-0005-0000-0000-000049410000}"/>
    <cellStyle name="_하천대교보수보강공사(최종수량수정)" xfId="24187" xr:uid="{00000000-0005-0000-0000-00004A410000}"/>
    <cellStyle name="_학산교철근집계표" xfId="24188" xr:uid="{00000000-0005-0000-0000-00004B410000}"/>
    <cellStyle name="_학산교철근집계표 2" xfId="24189" xr:uid="{00000000-0005-0000-0000-00004C410000}"/>
    <cellStyle name="_학생동아리방(설비)" xfId="9817" xr:uid="{00000000-0005-0000-0000-00004D410000}"/>
    <cellStyle name="_한전연구견적" xfId="9818" xr:uid="{00000000-0005-0000-0000-00004E410000}"/>
    <cellStyle name="_해창만적용대가" xfId="9819" xr:uid="{00000000-0005-0000-0000-00004F410000}"/>
    <cellStyle name="_향한소하천 수량산출서" xfId="12381" xr:uid="{00000000-0005-0000-0000-000050410000}"/>
    <cellStyle name="_현산투찰-식x토목x" xfId="24190" xr:uid="{00000000-0005-0000-0000-000051410000}"/>
    <cellStyle name="_현설참가(성내동)" xfId="9820" xr:uid="{00000000-0005-0000-0000-000052410000}"/>
    <cellStyle name="_호남선두계역외2개소연결통로" xfId="9821" xr:uid="{00000000-0005-0000-0000-000053410000}"/>
    <cellStyle name="_호안공 (전석,낙차)수량" xfId="12382" xr:uid="{00000000-0005-0000-0000-000054410000}"/>
    <cellStyle name="_호안공(친환경돌망태)-연산천" xfId="12383" xr:uid="{00000000-0005-0000-0000-000055410000}"/>
    <cellStyle name="_호안블럭수량" xfId="24191" xr:uid="{00000000-0005-0000-0000-000056410000}"/>
    <cellStyle name="_호안블럭수량 2" xfId="24192" xr:uid="{00000000-0005-0000-0000-000057410000}"/>
    <cellStyle name="_홍보지구2004내역서" xfId="3853" xr:uid="{00000000-0005-0000-0000-000058410000}"/>
    <cellStyle name="_홍보지구2004내역서 2" xfId="3854" xr:uid="{00000000-0005-0000-0000-000059410000}"/>
    <cellStyle name="_홍보지구2004내역서(기성)" xfId="3855" xr:uid="{00000000-0005-0000-0000-00005A410000}"/>
    <cellStyle name="_홍보지구2004내역서(기성) 2" xfId="3856" xr:uid="{00000000-0005-0000-0000-00005B410000}"/>
    <cellStyle name="_홍보지구2004내역서(기성)_기계실_벽체_산출근거" xfId="3857" xr:uid="{00000000-0005-0000-0000-00005C410000}"/>
    <cellStyle name="_홍보지구2004내역서(기성)_율북양수장" xfId="3858" xr:uid="{00000000-0005-0000-0000-00005D410000}"/>
    <cellStyle name="_홍보지구2004내역서_기계실_벽체_산출근거" xfId="3859" xr:uid="{00000000-0005-0000-0000-00005E410000}"/>
    <cellStyle name="_홍보지구2004내역서_율북양수장" xfId="3860" xr:uid="{00000000-0005-0000-0000-00005F410000}"/>
    <cellStyle name="_홍보지구계약내역서(총괄)" xfId="3861" xr:uid="{00000000-0005-0000-0000-000060410000}"/>
    <cellStyle name="_홍보지구계약내역서(총괄) 2" xfId="3862" xr:uid="{00000000-0005-0000-0000-000061410000}"/>
    <cellStyle name="_홍보지구계약내역서(총괄)_기계실_벽체_산출근거" xfId="3863" xr:uid="{00000000-0005-0000-0000-000062410000}"/>
    <cellStyle name="_홍보지구계약내역서(총괄)_율북양수장" xfId="3864" xr:uid="{00000000-0005-0000-0000-000063410000}"/>
    <cellStyle name="_홍보지구오천공구하자공종분할내역" xfId="3865" xr:uid="{00000000-0005-0000-0000-000064410000}"/>
    <cellStyle name="_홍보지구오천공구하자공종분할내역 2" xfId="3866" xr:uid="{00000000-0005-0000-0000-000065410000}"/>
    <cellStyle name="_홍보지구오천공구하자공종분할내역_기계실_벽체_산출근거" xfId="3867" xr:uid="{00000000-0005-0000-0000-000066410000}"/>
    <cellStyle name="_홍보지구오천공구하자공종분할내역_율북양수장" xfId="3868" xr:uid="{00000000-0005-0000-0000-000067410000}"/>
    <cellStyle name="_홍제초등학교(강산)" xfId="9822" xr:uid="{00000000-0005-0000-0000-000068410000}"/>
    <cellStyle name="_홍천(노천1지구)-1공구" xfId="1805" xr:uid="{00000000-0005-0000-0000-000069410000}"/>
    <cellStyle name="_홍천(노천1지구)-1공구 2" xfId="24193" xr:uid="{00000000-0005-0000-0000-00006A410000}"/>
    <cellStyle name="_홍천(노천1지구)-1공구_01-자재집계표" xfId="24194" xr:uid="{00000000-0005-0000-0000-00006B410000}"/>
    <cellStyle name="_홍천(노천1지구)-1공구_01-자재집계표 2" xfId="24195" xr:uid="{00000000-0005-0000-0000-00006C410000}"/>
    <cellStyle name="_홍천(노천1지구)-1공구_01-자재집계표_4.라메르-포장공" xfId="24196" xr:uid="{00000000-0005-0000-0000-00006D410000}"/>
    <cellStyle name="_홍천(노천1지구)-1공구_01-자재집계표_4.라메르-포장공 2" xfId="24197" xr:uid="{00000000-0005-0000-0000-00006E410000}"/>
    <cellStyle name="_홍천(노천1지구)-1공구_01-자재집계표_4.라메르-포장공_4.라메르-포장공" xfId="24198" xr:uid="{00000000-0005-0000-0000-00006F410000}"/>
    <cellStyle name="_홍천(노천1지구)-1공구_01-자재집계표_4.라메르-포장공_4.라메르-포장공 2" xfId="24199" xr:uid="{00000000-0005-0000-0000-000070410000}"/>
    <cellStyle name="_홍천(노천1지구)-1공구_01-자재집계표_5.(1구간)포장공" xfId="24200" xr:uid="{00000000-0005-0000-0000-000071410000}"/>
    <cellStyle name="_홍천(노천1지구)-1공구_01-자재집계표_5.(1구간)포장공 2" xfId="24201" xr:uid="{00000000-0005-0000-0000-000072410000}"/>
    <cellStyle name="_홍천(노천1지구)-1공구_01-자재집계표_5.(1구간)포장공_4.라메르-포장공" xfId="24202" xr:uid="{00000000-0005-0000-0000-000073410000}"/>
    <cellStyle name="_홍천(노천1지구)-1공구_01-자재집계표_5.(1구간)포장공_4.라메르-포장공 2" xfId="24203" xr:uid="{00000000-0005-0000-0000-000074410000}"/>
    <cellStyle name="_홍천(노천1지구)-1공구_01-자재집계표_5.(1구간)포장공_4.라메르-포장공_4.라메르-포장공" xfId="24204" xr:uid="{00000000-0005-0000-0000-000075410000}"/>
    <cellStyle name="_홍천(노천1지구)-1공구_01-자재집계표_5.(1구간)포장공_4.라메르-포장공_4.라메르-포장공 2" xfId="24205" xr:uid="{00000000-0005-0000-0000-000076410000}"/>
    <cellStyle name="_홍천(노천1지구)-1공구_03-배수공" xfId="24206" xr:uid="{00000000-0005-0000-0000-000077410000}"/>
    <cellStyle name="_홍천(노천1지구)-1공구_03-배수공 2" xfId="24207" xr:uid="{00000000-0005-0000-0000-000078410000}"/>
    <cellStyle name="_홍천(노천1지구)-1공구_03-배수공_4.라메르-포장공" xfId="24208" xr:uid="{00000000-0005-0000-0000-000079410000}"/>
    <cellStyle name="_홍천(노천1지구)-1공구_03-배수공_4.라메르-포장공 2" xfId="24209" xr:uid="{00000000-0005-0000-0000-00007A410000}"/>
    <cellStyle name="_홍천(노천1지구)-1공구_03-배수공_4.라메르-포장공_4.라메르-포장공" xfId="24210" xr:uid="{00000000-0005-0000-0000-00007B410000}"/>
    <cellStyle name="_홍천(노천1지구)-1공구_03-배수공_4.라메르-포장공_4.라메르-포장공 2" xfId="24211" xr:uid="{00000000-0005-0000-0000-00007C410000}"/>
    <cellStyle name="_홍천(노천1지구)-1공구_03-배수공_5.(1구간)포장공" xfId="24212" xr:uid="{00000000-0005-0000-0000-00007D410000}"/>
    <cellStyle name="_홍천(노천1지구)-1공구_03-배수공_5.(1구간)포장공 2" xfId="24213" xr:uid="{00000000-0005-0000-0000-00007E410000}"/>
    <cellStyle name="_홍천(노천1지구)-1공구_03-배수공_5.(1구간)포장공_4.라메르-포장공" xfId="24214" xr:uid="{00000000-0005-0000-0000-00007F410000}"/>
    <cellStyle name="_홍천(노천1지구)-1공구_03-배수공_5.(1구간)포장공_4.라메르-포장공 2" xfId="24215" xr:uid="{00000000-0005-0000-0000-000080410000}"/>
    <cellStyle name="_홍천(노천1지구)-1공구_03-배수공_5.(1구간)포장공_4.라메르-포장공_4.라메르-포장공" xfId="24216" xr:uid="{00000000-0005-0000-0000-000081410000}"/>
    <cellStyle name="_홍천(노천1지구)-1공구_03-배수공_5.(1구간)포장공_4.라메르-포장공_4.라메르-포장공 2" xfId="24217" xr:uid="{00000000-0005-0000-0000-000082410000}"/>
    <cellStyle name="_홍천(노천1지구)-1공구_1.(2구간)-자재집계표" xfId="24218" xr:uid="{00000000-0005-0000-0000-000083410000}"/>
    <cellStyle name="_홍천(노천1지구)-1공구_1.(2구간)-자재집계표 2" xfId="24219" xr:uid="{00000000-0005-0000-0000-000084410000}"/>
    <cellStyle name="_홍천(노천1지구)-1공구_1.(2구간)-자재집계표_4.라메르-포장공" xfId="24220" xr:uid="{00000000-0005-0000-0000-000085410000}"/>
    <cellStyle name="_홍천(노천1지구)-1공구_1.(2구간)-자재집계표_4.라메르-포장공 2" xfId="24221" xr:uid="{00000000-0005-0000-0000-000086410000}"/>
    <cellStyle name="_홍천(노천1지구)-1공구_1.(2구간)-자재집계표_4.라메르-포장공_4.라메르-포장공" xfId="24222" xr:uid="{00000000-0005-0000-0000-000087410000}"/>
    <cellStyle name="_홍천(노천1지구)-1공구_1.(2구간)-자재집계표_4.라메르-포장공_4.라메르-포장공 2" xfId="24223" xr:uid="{00000000-0005-0000-0000-000088410000}"/>
    <cellStyle name="_홍천(노천1지구)-1공구_1.(2구간)-자재집계표_5.(1구간)포장공" xfId="24224" xr:uid="{00000000-0005-0000-0000-000089410000}"/>
    <cellStyle name="_홍천(노천1지구)-1공구_1.(2구간)-자재집계표_5.(1구간)포장공 2" xfId="24225" xr:uid="{00000000-0005-0000-0000-00008A410000}"/>
    <cellStyle name="_홍천(노천1지구)-1공구_1.(2구간)-자재집계표_5.(1구간)포장공_4.라메르-포장공" xfId="24226" xr:uid="{00000000-0005-0000-0000-00008B410000}"/>
    <cellStyle name="_홍천(노천1지구)-1공구_1.(2구간)-자재집계표_5.(1구간)포장공_4.라메르-포장공 2" xfId="24227" xr:uid="{00000000-0005-0000-0000-00008C410000}"/>
    <cellStyle name="_홍천(노천1지구)-1공구_1.(2구간)-자재집계표_5.(1구간)포장공_4.라메르-포장공_4.라메르-포장공" xfId="24228" xr:uid="{00000000-0005-0000-0000-00008D410000}"/>
    <cellStyle name="_홍천(노천1지구)-1공구_1.(2구간)-자재집계표_5.(1구간)포장공_4.라메르-포장공_4.라메르-포장공 2" xfId="24229" xr:uid="{00000000-0005-0000-0000-00008E410000}"/>
    <cellStyle name="_홍천(노천1지구)-1공구_11.관급자재" xfId="1806" xr:uid="{00000000-0005-0000-0000-00008F410000}"/>
    <cellStyle name="_홍천(노천1지구)-1공구_11.사급자재" xfId="1807" xr:uid="{00000000-0005-0000-0000-000090410000}"/>
    <cellStyle name="_홍천(노천1지구)-1공구_12-1.배수장" xfId="1808" xr:uid="{00000000-0005-0000-0000-000091410000}"/>
    <cellStyle name="_홍천(노천1지구)-1공구_12-1.배수장_12-1배수장 수산" xfId="1809" xr:uid="{00000000-0005-0000-0000-000092410000}"/>
    <cellStyle name="_홍천(노천1지구)-1공구_12-2배수로" xfId="1810" xr:uid="{00000000-0005-0000-0000-000093410000}"/>
    <cellStyle name="_홍천(노천1지구)-1공구_12-2평야부" xfId="1811" xr:uid="{00000000-0005-0000-0000-000094410000}"/>
    <cellStyle name="_홍천(노천1지구)-1공구_2.토공" xfId="1812" xr:uid="{00000000-0005-0000-0000-000095410000}"/>
    <cellStyle name="_홍천(노천1지구)-1공구_3.(1구간)-구조물공(암거 1.5x1.0)" xfId="24230" xr:uid="{00000000-0005-0000-0000-000096410000}"/>
    <cellStyle name="_홍천(노천1지구)-1공구_3.(1구간)-구조물공(암거 1.5x1.0) 2" xfId="24231" xr:uid="{00000000-0005-0000-0000-000097410000}"/>
    <cellStyle name="_홍천(노천1지구)-1공구_3.(1구간)-구조물공(암거 1.5x1.0)_4.라메르-포장공" xfId="24232" xr:uid="{00000000-0005-0000-0000-000098410000}"/>
    <cellStyle name="_홍천(노천1지구)-1공구_3.(1구간)-구조물공(암거 1.5x1.0)_4.라메르-포장공 2" xfId="24233" xr:uid="{00000000-0005-0000-0000-000099410000}"/>
    <cellStyle name="_홍천(노천1지구)-1공구_3.(1구간)-구조물공(암거 1.5x1.0)_4.라메르-포장공_4.라메르-포장공" xfId="24234" xr:uid="{00000000-0005-0000-0000-00009A410000}"/>
    <cellStyle name="_홍천(노천1지구)-1공구_3.(1구간)-구조물공(암거 1.5x1.0)_4.라메르-포장공_4.라메르-포장공 2" xfId="24235" xr:uid="{00000000-0005-0000-0000-00009B410000}"/>
    <cellStyle name="_홍천(노천1지구)-1공구_3.(1구간)-구조물공(암거 1.5x1.0)_5.(1구간)포장공" xfId="24236" xr:uid="{00000000-0005-0000-0000-00009C410000}"/>
    <cellStyle name="_홍천(노천1지구)-1공구_3.(1구간)-구조물공(암거 1.5x1.0)_5.(1구간)포장공 2" xfId="24237" xr:uid="{00000000-0005-0000-0000-00009D410000}"/>
    <cellStyle name="_홍천(노천1지구)-1공구_3.(1구간)-구조물공(암거 1.5x1.0)_5.(1구간)포장공_4.라메르-포장공" xfId="24238" xr:uid="{00000000-0005-0000-0000-00009E410000}"/>
    <cellStyle name="_홍천(노천1지구)-1공구_3.(1구간)-구조물공(암거 1.5x1.0)_5.(1구간)포장공_4.라메르-포장공 2" xfId="24239" xr:uid="{00000000-0005-0000-0000-00009F410000}"/>
    <cellStyle name="_홍천(노천1지구)-1공구_3.(1구간)-구조물공(암거 1.5x1.0)_5.(1구간)포장공_4.라메르-포장공_4.라메르-포장공" xfId="24240" xr:uid="{00000000-0005-0000-0000-0000A0410000}"/>
    <cellStyle name="_홍천(노천1지구)-1공구_3.(1구간)-구조물공(암거 1.5x1.0)_5.(1구간)포장공_4.라메르-포장공_4.라메르-포장공 2" xfId="24241" xr:uid="{00000000-0005-0000-0000-0000A1410000}"/>
    <cellStyle name="_홍천(노천1지구)-1공구_3.(2구간)포장공" xfId="24242" xr:uid="{00000000-0005-0000-0000-0000A2410000}"/>
    <cellStyle name="_홍천(노천1지구)-1공구_3.(2구간)포장공 2" xfId="24243" xr:uid="{00000000-0005-0000-0000-0000A3410000}"/>
    <cellStyle name="_홍천(노천1지구)-1공구_3.(2구간)포장공_4.라메르-포장공" xfId="24244" xr:uid="{00000000-0005-0000-0000-0000A4410000}"/>
    <cellStyle name="_홍천(노천1지구)-1공구_3.(2구간)포장공_4.라메르-포장공 2" xfId="24245" xr:uid="{00000000-0005-0000-0000-0000A5410000}"/>
    <cellStyle name="_홍천(노천1지구)-1공구_3.(2구간)포장공_4.라메르-포장공_4.라메르-포장공" xfId="24246" xr:uid="{00000000-0005-0000-0000-0000A6410000}"/>
    <cellStyle name="_홍천(노천1지구)-1공구_3.(2구간)포장공_4.라메르-포장공_4.라메르-포장공 2" xfId="24247" xr:uid="{00000000-0005-0000-0000-0000A7410000}"/>
    <cellStyle name="_홍천(노천1지구)-1공구_3.(2구간)포장공_5.(1구간)포장공" xfId="24248" xr:uid="{00000000-0005-0000-0000-0000A8410000}"/>
    <cellStyle name="_홍천(노천1지구)-1공구_3.(2구간)포장공_5.(1구간)포장공 2" xfId="24249" xr:uid="{00000000-0005-0000-0000-0000A9410000}"/>
    <cellStyle name="_홍천(노천1지구)-1공구_3.(2구간)포장공_5.(1구간)포장공_4.라메르-포장공" xfId="24250" xr:uid="{00000000-0005-0000-0000-0000AA410000}"/>
    <cellStyle name="_홍천(노천1지구)-1공구_3.(2구간)포장공_5.(1구간)포장공_4.라메르-포장공 2" xfId="24251" xr:uid="{00000000-0005-0000-0000-0000AB410000}"/>
    <cellStyle name="_홍천(노천1지구)-1공구_3.(2구간)포장공_5.(1구간)포장공_4.라메르-포장공_4.라메르-포장공" xfId="24252" xr:uid="{00000000-0005-0000-0000-0000AC410000}"/>
    <cellStyle name="_홍천(노천1지구)-1공구_3.(2구간)포장공_5.(1구간)포장공_4.라메르-포장공_4.라메르-포장공 2" xfId="24253" xr:uid="{00000000-0005-0000-0000-0000AD410000}"/>
    <cellStyle name="_홍천(노천1지구)-1공구_3.호안공" xfId="1813" xr:uid="{00000000-0005-0000-0000-0000AE410000}"/>
    <cellStyle name="_홍천(노천1지구)-1공구_4.라메르-포장공" xfId="24254" xr:uid="{00000000-0005-0000-0000-0000AF410000}"/>
    <cellStyle name="_홍천(노천1지구)-1공구_4.라메르-포장공 2" xfId="24255" xr:uid="{00000000-0005-0000-0000-0000B0410000}"/>
    <cellStyle name="_홍천(노천1지구)-1공구_4.라메르-포장공_4.라메르-포장공" xfId="24256" xr:uid="{00000000-0005-0000-0000-0000B1410000}"/>
    <cellStyle name="_홍천(노천1지구)-1공구_4.라메르-포장공_4.라메르-포장공 2" xfId="24257" xr:uid="{00000000-0005-0000-0000-0000B2410000}"/>
    <cellStyle name="_홍천(노천1지구)-1공구_Sheet3" xfId="1814" xr:uid="{00000000-0005-0000-0000-0000B3410000}"/>
    <cellStyle name="_홍천(노천1지구)-1공구_Sheet3_11.관급자재" xfId="1815" xr:uid="{00000000-0005-0000-0000-0000B4410000}"/>
    <cellStyle name="_홍천(노천1지구)-1공구_Sheet3_11.사급자재" xfId="1816" xr:uid="{00000000-0005-0000-0000-0000B5410000}"/>
    <cellStyle name="_홍천(노천1지구)-1공구_Sheet3_12-1.배수장" xfId="1817" xr:uid="{00000000-0005-0000-0000-0000B6410000}"/>
    <cellStyle name="_홍천(노천1지구)-1공구_Sheet3_12-1.배수장_12-1배수장 수산" xfId="1818" xr:uid="{00000000-0005-0000-0000-0000B7410000}"/>
    <cellStyle name="_홍천(노천1지구)-1공구_Sheet3_12-2배수로" xfId="1819" xr:uid="{00000000-0005-0000-0000-0000B8410000}"/>
    <cellStyle name="_홍천(노천1지구)-1공구_Sheet3_12-2평야부" xfId="1820" xr:uid="{00000000-0005-0000-0000-0000B9410000}"/>
    <cellStyle name="_홍천(노천1지구)-1공구_Sheet3_2.토공" xfId="1821" xr:uid="{00000000-0005-0000-0000-0000BA410000}"/>
    <cellStyle name="_홍천(노천1지구)-1공구_Sheet3_3.호안공" xfId="1822" xr:uid="{00000000-0005-0000-0000-0000BB410000}"/>
    <cellStyle name="_홍천(노천1지구)-1공구_Sheet3_노천2지구2-1공구" xfId="1823" xr:uid="{00000000-0005-0000-0000-0000BC410000}"/>
    <cellStyle name="_홍천(노천1지구)-1공구_Sheet3_노천2지구2-1공구_11.관급자재" xfId="1824" xr:uid="{00000000-0005-0000-0000-0000BD410000}"/>
    <cellStyle name="_홍천(노천1지구)-1공구_Sheet3_노천2지구2-1공구_11.사급자재" xfId="1825" xr:uid="{00000000-0005-0000-0000-0000BE410000}"/>
    <cellStyle name="_홍천(노천1지구)-1공구_Sheet3_노천2지구2-1공구_12-1.배수장" xfId="1826" xr:uid="{00000000-0005-0000-0000-0000BF410000}"/>
    <cellStyle name="_홍천(노천1지구)-1공구_Sheet3_노천2지구2-1공구_12-1.배수장_12-1배수장 수산" xfId="1827" xr:uid="{00000000-0005-0000-0000-0000C0410000}"/>
    <cellStyle name="_홍천(노천1지구)-1공구_Sheet3_노천2지구2-1공구_12-2배수로" xfId="1828" xr:uid="{00000000-0005-0000-0000-0000C1410000}"/>
    <cellStyle name="_홍천(노천1지구)-1공구_Sheet3_노천2지구2-1공구_12-2평야부" xfId="1829" xr:uid="{00000000-0005-0000-0000-0000C2410000}"/>
    <cellStyle name="_홍천(노천1지구)-1공구_Sheet3_노천2지구2-1공구_2.토공" xfId="1830" xr:uid="{00000000-0005-0000-0000-0000C3410000}"/>
    <cellStyle name="_홍천(노천1지구)-1공구_Sheet3_노천2지구2-1공구_3.호안공" xfId="1831" xr:uid="{00000000-0005-0000-0000-0000C4410000}"/>
    <cellStyle name="_홍천(노천1지구)-1공구_Sheet3_노천2지구2-1공구_배수로 수산" xfId="1832" xr:uid="{00000000-0005-0000-0000-0000C5410000}"/>
    <cellStyle name="_홍천(노천1지구)-1공구_Sheet3_노천2지구2-1공구_배수장 수산" xfId="1833" xr:uid="{00000000-0005-0000-0000-0000C6410000}"/>
    <cellStyle name="_홍천(노천1지구)-1공구_Sheet3_노천2지구2-1공구_배수장(총)" xfId="1834" xr:uid="{00000000-0005-0000-0000-0000C7410000}"/>
    <cellStyle name="_홍천(노천1지구)-1공구_Sheet3_노천2지구2-1공구_흥호지구배수개선수해복구사업" xfId="1835" xr:uid="{00000000-0005-0000-0000-0000C8410000}"/>
    <cellStyle name="_홍천(노천1지구)-1공구_Sheet3_노천2지구2-1공구_흥호지구보완내역(2차)" xfId="1836" xr:uid="{00000000-0005-0000-0000-0000C9410000}"/>
    <cellStyle name="_홍천(노천1지구)-1공구_Sheet3_노천2지구2-1공구_흥호지구수산보완(2차)" xfId="1837" xr:uid="{00000000-0005-0000-0000-0000CA410000}"/>
    <cellStyle name="_홍천(노천1지구)-1공구_Sheet3_배수로 수산" xfId="1838" xr:uid="{00000000-0005-0000-0000-0000CB410000}"/>
    <cellStyle name="_홍천(노천1지구)-1공구_Sheet3_배수장 수산" xfId="1839" xr:uid="{00000000-0005-0000-0000-0000CC410000}"/>
    <cellStyle name="_홍천(노천1지구)-1공구_Sheet3_배수장(총)" xfId="1840" xr:uid="{00000000-0005-0000-0000-0000CD410000}"/>
    <cellStyle name="_홍천(노천1지구)-1공구_Sheet3_흥호지구배수개선수해복구사업" xfId="1841" xr:uid="{00000000-0005-0000-0000-0000CE410000}"/>
    <cellStyle name="_홍천(노천1지구)-1공구_Sheet3_흥호지구보완내역(2차)" xfId="1842" xr:uid="{00000000-0005-0000-0000-0000CF410000}"/>
    <cellStyle name="_홍천(노천1지구)-1공구_Sheet3_흥호지구수산보완(2차)" xfId="1843" xr:uid="{00000000-0005-0000-0000-0000D0410000}"/>
    <cellStyle name="_홍천(노천1지구)-1공구_노천2지구1공구" xfId="1844" xr:uid="{00000000-0005-0000-0000-0000D1410000}"/>
    <cellStyle name="_홍천(노천1지구)-1공구_노천2지구1공구_11.관급자재" xfId="1845" xr:uid="{00000000-0005-0000-0000-0000D2410000}"/>
    <cellStyle name="_홍천(노천1지구)-1공구_노천2지구1공구_11.사급자재" xfId="1846" xr:uid="{00000000-0005-0000-0000-0000D3410000}"/>
    <cellStyle name="_홍천(노천1지구)-1공구_노천2지구1공구_12-1.배수장" xfId="1847" xr:uid="{00000000-0005-0000-0000-0000D4410000}"/>
    <cellStyle name="_홍천(노천1지구)-1공구_노천2지구1공구_12-1.배수장_12-1배수장 수산" xfId="1848" xr:uid="{00000000-0005-0000-0000-0000D5410000}"/>
    <cellStyle name="_홍천(노천1지구)-1공구_노천2지구1공구_12-2배수로" xfId="1849" xr:uid="{00000000-0005-0000-0000-0000D6410000}"/>
    <cellStyle name="_홍천(노천1지구)-1공구_노천2지구1공구_12-2평야부" xfId="1850" xr:uid="{00000000-0005-0000-0000-0000D7410000}"/>
    <cellStyle name="_홍천(노천1지구)-1공구_노천2지구1공구_2.토공" xfId="1851" xr:uid="{00000000-0005-0000-0000-0000D8410000}"/>
    <cellStyle name="_홍천(노천1지구)-1공구_노천2지구1공구_3.호안공" xfId="1852" xr:uid="{00000000-0005-0000-0000-0000D9410000}"/>
    <cellStyle name="_홍천(노천1지구)-1공구_노천2지구1공구_노천2지구2-1공구" xfId="1853" xr:uid="{00000000-0005-0000-0000-0000DA410000}"/>
    <cellStyle name="_홍천(노천1지구)-1공구_노천2지구1공구_노천2지구2-1공구_11.관급자재" xfId="1854" xr:uid="{00000000-0005-0000-0000-0000DB410000}"/>
    <cellStyle name="_홍천(노천1지구)-1공구_노천2지구1공구_노천2지구2-1공구_11.사급자재" xfId="1855" xr:uid="{00000000-0005-0000-0000-0000DC410000}"/>
    <cellStyle name="_홍천(노천1지구)-1공구_노천2지구1공구_노천2지구2-1공구_12-1.배수장" xfId="1856" xr:uid="{00000000-0005-0000-0000-0000DD410000}"/>
    <cellStyle name="_홍천(노천1지구)-1공구_노천2지구1공구_노천2지구2-1공구_12-1.배수장_12-1배수장 수산" xfId="1857" xr:uid="{00000000-0005-0000-0000-0000DE410000}"/>
    <cellStyle name="_홍천(노천1지구)-1공구_노천2지구1공구_노천2지구2-1공구_12-2배수로" xfId="1858" xr:uid="{00000000-0005-0000-0000-0000DF410000}"/>
    <cellStyle name="_홍천(노천1지구)-1공구_노천2지구1공구_노천2지구2-1공구_12-2평야부" xfId="1859" xr:uid="{00000000-0005-0000-0000-0000E0410000}"/>
    <cellStyle name="_홍천(노천1지구)-1공구_노천2지구1공구_노천2지구2-1공구_2.토공" xfId="1860" xr:uid="{00000000-0005-0000-0000-0000E1410000}"/>
    <cellStyle name="_홍천(노천1지구)-1공구_노천2지구1공구_노천2지구2-1공구_3.호안공" xfId="1861" xr:uid="{00000000-0005-0000-0000-0000E2410000}"/>
    <cellStyle name="_홍천(노천1지구)-1공구_노천2지구1공구_노천2지구2-1공구_배수로 수산" xfId="1862" xr:uid="{00000000-0005-0000-0000-0000E3410000}"/>
    <cellStyle name="_홍천(노천1지구)-1공구_노천2지구1공구_노천2지구2-1공구_배수장 수산" xfId="1863" xr:uid="{00000000-0005-0000-0000-0000E4410000}"/>
    <cellStyle name="_홍천(노천1지구)-1공구_노천2지구1공구_노천2지구2-1공구_배수장(총)" xfId="1864" xr:uid="{00000000-0005-0000-0000-0000E5410000}"/>
    <cellStyle name="_홍천(노천1지구)-1공구_노천2지구1공구_노천2지구2-1공구_흥호지구배수개선수해복구사업" xfId="1865" xr:uid="{00000000-0005-0000-0000-0000E6410000}"/>
    <cellStyle name="_홍천(노천1지구)-1공구_노천2지구1공구_노천2지구2-1공구_흥호지구보완내역(2차)" xfId="1866" xr:uid="{00000000-0005-0000-0000-0000E7410000}"/>
    <cellStyle name="_홍천(노천1지구)-1공구_노천2지구1공구_노천2지구2-1공구_흥호지구수산보완(2차)" xfId="1867" xr:uid="{00000000-0005-0000-0000-0000E8410000}"/>
    <cellStyle name="_홍천(노천1지구)-1공구_노천2지구1공구_배수로 수산" xfId="1868" xr:uid="{00000000-0005-0000-0000-0000E9410000}"/>
    <cellStyle name="_홍천(노천1지구)-1공구_노천2지구1공구_배수장 수산" xfId="1869" xr:uid="{00000000-0005-0000-0000-0000EA410000}"/>
    <cellStyle name="_홍천(노천1지구)-1공구_노천2지구1공구_배수장(총)" xfId="1870" xr:uid="{00000000-0005-0000-0000-0000EB410000}"/>
    <cellStyle name="_홍천(노천1지구)-1공구_노천2지구1공구_흥호지구배수개선수해복구사업" xfId="1871" xr:uid="{00000000-0005-0000-0000-0000EC410000}"/>
    <cellStyle name="_홍천(노천1지구)-1공구_노천2지구1공구_흥호지구보완내역(2차)" xfId="1872" xr:uid="{00000000-0005-0000-0000-0000ED410000}"/>
    <cellStyle name="_홍천(노천1지구)-1공구_노천2지구1공구_흥호지구수산보완(2차)" xfId="1873" xr:uid="{00000000-0005-0000-0000-0000EE410000}"/>
    <cellStyle name="_홍천(노천1지구)-1공구_노천2지구2-1공구" xfId="1874" xr:uid="{00000000-0005-0000-0000-0000EF410000}"/>
    <cellStyle name="_홍천(노천1지구)-1공구_노천2지구2-1공구_1" xfId="1875" xr:uid="{00000000-0005-0000-0000-0000F0410000}"/>
    <cellStyle name="_홍천(노천1지구)-1공구_노천2지구2-1공구_1_11.관급자재" xfId="1876" xr:uid="{00000000-0005-0000-0000-0000F1410000}"/>
    <cellStyle name="_홍천(노천1지구)-1공구_노천2지구2-1공구_1_11.사급자재" xfId="1877" xr:uid="{00000000-0005-0000-0000-0000F2410000}"/>
    <cellStyle name="_홍천(노천1지구)-1공구_노천2지구2-1공구_1_12-1.배수장" xfId="1878" xr:uid="{00000000-0005-0000-0000-0000F3410000}"/>
    <cellStyle name="_홍천(노천1지구)-1공구_노천2지구2-1공구_1_12-1.배수장_12-1배수장 수산" xfId="1879" xr:uid="{00000000-0005-0000-0000-0000F4410000}"/>
    <cellStyle name="_홍천(노천1지구)-1공구_노천2지구2-1공구_1_12-2배수로" xfId="1880" xr:uid="{00000000-0005-0000-0000-0000F5410000}"/>
    <cellStyle name="_홍천(노천1지구)-1공구_노천2지구2-1공구_1_12-2평야부" xfId="1881" xr:uid="{00000000-0005-0000-0000-0000F6410000}"/>
    <cellStyle name="_홍천(노천1지구)-1공구_노천2지구2-1공구_1_2.토공" xfId="1882" xr:uid="{00000000-0005-0000-0000-0000F7410000}"/>
    <cellStyle name="_홍천(노천1지구)-1공구_노천2지구2-1공구_1_3.호안공" xfId="1883" xr:uid="{00000000-0005-0000-0000-0000F8410000}"/>
    <cellStyle name="_홍천(노천1지구)-1공구_노천2지구2-1공구_1_배수로 수산" xfId="1884" xr:uid="{00000000-0005-0000-0000-0000F9410000}"/>
    <cellStyle name="_홍천(노천1지구)-1공구_노천2지구2-1공구_1_배수장 수산" xfId="1885" xr:uid="{00000000-0005-0000-0000-0000FA410000}"/>
    <cellStyle name="_홍천(노천1지구)-1공구_노천2지구2-1공구_1_배수장(총)" xfId="1886" xr:uid="{00000000-0005-0000-0000-0000FB410000}"/>
    <cellStyle name="_홍천(노천1지구)-1공구_노천2지구2-1공구_1_흥호지구배수개선수해복구사업" xfId="1887" xr:uid="{00000000-0005-0000-0000-0000FC410000}"/>
    <cellStyle name="_홍천(노천1지구)-1공구_노천2지구2-1공구_1_흥호지구보완내역(2차)" xfId="1888" xr:uid="{00000000-0005-0000-0000-0000FD410000}"/>
    <cellStyle name="_홍천(노천1지구)-1공구_노천2지구2-1공구_1_흥호지구수산보완(2차)" xfId="1889" xr:uid="{00000000-0005-0000-0000-0000FE410000}"/>
    <cellStyle name="_홍천(노천1지구)-1공구_노천2지구2-1공구_11.관급자재" xfId="1890" xr:uid="{00000000-0005-0000-0000-0000FF410000}"/>
    <cellStyle name="_홍천(노천1지구)-1공구_노천2지구2-1공구_11.사급자재" xfId="1891" xr:uid="{00000000-0005-0000-0000-000000420000}"/>
    <cellStyle name="_홍천(노천1지구)-1공구_노천2지구2-1공구_12-1.배수장" xfId="1892" xr:uid="{00000000-0005-0000-0000-000001420000}"/>
    <cellStyle name="_홍천(노천1지구)-1공구_노천2지구2-1공구_12-1.배수장_12-1배수장 수산" xfId="1893" xr:uid="{00000000-0005-0000-0000-000002420000}"/>
    <cellStyle name="_홍천(노천1지구)-1공구_노천2지구2-1공구_12-2배수로" xfId="1894" xr:uid="{00000000-0005-0000-0000-000003420000}"/>
    <cellStyle name="_홍천(노천1지구)-1공구_노천2지구2-1공구_12-2평야부" xfId="1895" xr:uid="{00000000-0005-0000-0000-000004420000}"/>
    <cellStyle name="_홍천(노천1지구)-1공구_노천2지구2-1공구_2.토공" xfId="1896" xr:uid="{00000000-0005-0000-0000-000005420000}"/>
    <cellStyle name="_홍천(노천1지구)-1공구_노천2지구2-1공구_3.호안공" xfId="1897" xr:uid="{00000000-0005-0000-0000-000006420000}"/>
    <cellStyle name="_홍천(노천1지구)-1공구_노천2지구2-1공구_노천2지구2-1공구" xfId="1898" xr:uid="{00000000-0005-0000-0000-000007420000}"/>
    <cellStyle name="_홍천(노천1지구)-1공구_노천2지구2-1공구_노천2지구2-1공구_11.관급자재" xfId="1899" xr:uid="{00000000-0005-0000-0000-000008420000}"/>
    <cellStyle name="_홍천(노천1지구)-1공구_노천2지구2-1공구_노천2지구2-1공구_11.사급자재" xfId="1900" xr:uid="{00000000-0005-0000-0000-000009420000}"/>
    <cellStyle name="_홍천(노천1지구)-1공구_노천2지구2-1공구_노천2지구2-1공구_12-1.배수장" xfId="1901" xr:uid="{00000000-0005-0000-0000-00000A420000}"/>
    <cellStyle name="_홍천(노천1지구)-1공구_노천2지구2-1공구_노천2지구2-1공구_12-1.배수장_12-1배수장 수산" xfId="1902" xr:uid="{00000000-0005-0000-0000-00000B420000}"/>
    <cellStyle name="_홍천(노천1지구)-1공구_노천2지구2-1공구_노천2지구2-1공구_12-2배수로" xfId="1903" xr:uid="{00000000-0005-0000-0000-00000C420000}"/>
    <cellStyle name="_홍천(노천1지구)-1공구_노천2지구2-1공구_노천2지구2-1공구_12-2평야부" xfId="1904" xr:uid="{00000000-0005-0000-0000-00000D420000}"/>
    <cellStyle name="_홍천(노천1지구)-1공구_노천2지구2-1공구_노천2지구2-1공구_2.토공" xfId="1905" xr:uid="{00000000-0005-0000-0000-00000E420000}"/>
    <cellStyle name="_홍천(노천1지구)-1공구_노천2지구2-1공구_노천2지구2-1공구_3.호안공" xfId="1906" xr:uid="{00000000-0005-0000-0000-00000F420000}"/>
    <cellStyle name="_홍천(노천1지구)-1공구_노천2지구2-1공구_노천2지구2-1공구_배수로 수산" xfId="1907" xr:uid="{00000000-0005-0000-0000-000010420000}"/>
    <cellStyle name="_홍천(노천1지구)-1공구_노천2지구2-1공구_노천2지구2-1공구_배수장 수산" xfId="1908" xr:uid="{00000000-0005-0000-0000-000011420000}"/>
    <cellStyle name="_홍천(노천1지구)-1공구_노천2지구2-1공구_노천2지구2-1공구_배수장(총)" xfId="1909" xr:uid="{00000000-0005-0000-0000-000012420000}"/>
    <cellStyle name="_홍천(노천1지구)-1공구_노천2지구2-1공구_노천2지구2-1공구_흥호지구배수개선수해복구사업" xfId="1910" xr:uid="{00000000-0005-0000-0000-000013420000}"/>
    <cellStyle name="_홍천(노천1지구)-1공구_노천2지구2-1공구_노천2지구2-1공구_흥호지구보완내역(2차)" xfId="1911" xr:uid="{00000000-0005-0000-0000-000014420000}"/>
    <cellStyle name="_홍천(노천1지구)-1공구_노천2지구2-1공구_노천2지구2-1공구_흥호지구수산보완(2차)" xfId="1912" xr:uid="{00000000-0005-0000-0000-000015420000}"/>
    <cellStyle name="_홍천(노천1지구)-1공구_노천2지구2-1공구_배수로 수산" xfId="1913" xr:uid="{00000000-0005-0000-0000-000016420000}"/>
    <cellStyle name="_홍천(노천1지구)-1공구_노천2지구2-1공구_배수장 수산" xfId="1914" xr:uid="{00000000-0005-0000-0000-000017420000}"/>
    <cellStyle name="_홍천(노천1지구)-1공구_노천2지구2-1공구_배수장(총)" xfId="1915" xr:uid="{00000000-0005-0000-0000-000018420000}"/>
    <cellStyle name="_홍천(노천1지구)-1공구_노천2지구2-1공구_흥호지구배수개선수해복구사업" xfId="1916" xr:uid="{00000000-0005-0000-0000-000019420000}"/>
    <cellStyle name="_홍천(노천1지구)-1공구_노천2지구2-1공구_흥호지구보완내역(2차)" xfId="1917" xr:uid="{00000000-0005-0000-0000-00001A420000}"/>
    <cellStyle name="_홍천(노천1지구)-1공구_노천2지구2-1공구_흥호지구수산보완(2차)" xfId="1918" xr:uid="{00000000-0005-0000-0000-00001B420000}"/>
    <cellStyle name="_홍천(노천1지구)-1공구_동면 덕치리 새터말 도수로 설치공사" xfId="24258" xr:uid="{00000000-0005-0000-0000-00001C420000}"/>
    <cellStyle name="_홍천(노천1지구)-1공구_동면 성수리 깃골 도수로 설치공사" xfId="24259" xr:uid="{00000000-0005-0000-0000-00001D420000}"/>
    <cellStyle name="_홍천(노천1지구)-1공구_동면 성수리 성전 도수로 설치공사" xfId="24260" xr:uid="{00000000-0005-0000-0000-00001E420000}"/>
    <cellStyle name="_홍천(노천1지구)-1공구_동면 속초1 새보 도수로 설치공사" xfId="24261" xr:uid="{00000000-0005-0000-0000-00001F420000}"/>
    <cellStyle name="_홍천(노천1지구)-1공구_동면 속초1리 원개울 배수로 설치공사" xfId="24262" xr:uid="{00000000-0005-0000-0000-000020420000}"/>
    <cellStyle name="_홍천(노천1지구)-1공구_두촌중학교옆 농로포장공사-제1차변경" xfId="24263" xr:uid="{00000000-0005-0000-0000-000021420000}"/>
    <cellStyle name="_홍천(노천1지구)-1공구_배수로 수산" xfId="1919" xr:uid="{00000000-0005-0000-0000-000022420000}"/>
    <cellStyle name="_홍천(노천1지구)-1공구_배수장 수산" xfId="1920" xr:uid="{00000000-0005-0000-0000-000023420000}"/>
    <cellStyle name="_홍천(노천1지구)-1공구_배수장(총)" xfId="1921" xr:uid="{00000000-0005-0000-0000-000024420000}"/>
    <cellStyle name="_홍천(노천1지구)-1공구_시동3리경로당앞마을안길포장공사(흄관시공분)" xfId="24264" xr:uid="{00000000-0005-0000-0000-000025420000}"/>
    <cellStyle name="_홍천(노천1지구)-1공구_역내리 본부락 농로 및 배수로 설치공사(1차 변경)" xfId="24265" xr:uid="{00000000-0005-0000-0000-000026420000}"/>
    <cellStyle name="_홍천(노천1지구)-1공구_와야2리 마을안길 토공,포장,배수" xfId="24266" xr:uid="{00000000-0005-0000-0000-000027420000}"/>
    <cellStyle name="_홍천(노천1지구)-1공구_와야2리 마을안길 토공,포장,배수_방량리1반내역서-설계변경" xfId="24267" xr:uid="{00000000-0005-0000-0000-000028420000}"/>
    <cellStyle name="_홍천(노천1지구)-1공구_월운리3반 내역서" xfId="24268" xr:uid="{00000000-0005-0000-0000-000029420000}"/>
    <cellStyle name="_홍천(노천1지구)-1공구_유치2리 난터골 마을안길 포장공사" xfId="24269" xr:uid="{00000000-0005-0000-0000-00002A420000}"/>
    <cellStyle name="_홍천(노천1지구)-1공구_자은1리 광탄 농로 및 배수로 설치공사-제1차변경" xfId="24270" xr:uid="{00000000-0005-0000-0000-00002B420000}"/>
    <cellStyle name="_홍천(노천1지구)-1공구_천현1리 새마을보 천리길사업" xfId="24271" xr:uid="{00000000-0005-0000-0000-00002C420000}"/>
    <cellStyle name="_홍천(노천1지구)-1공구_천현2리 도로포장공사" xfId="24272" xr:uid="{00000000-0005-0000-0000-00002D420000}"/>
    <cellStyle name="_홍천(노천1지구)-1공구_철정2리 철정보 도수로 교체공사" xfId="24273" xr:uid="{00000000-0005-0000-0000-00002E420000}"/>
    <cellStyle name="_홍천(노천1지구)-1공구_철정2리아호동농로포장-1차변경" xfId="24274" xr:uid="{00000000-0005-0000-0000-00002F420000}"/>
    <cellStyle name="_홍천(노천1지구)-1공구_철정3리 향교골 농로포장" xfId="24275" xr:uid="{00000000-0005-0000-0000-000030420000}"/>
    <cellStyle name="_홍천(노천1지구)-1공구_철정3리 향교골 농로포장_두촌중학교옆 농로포장공사-제1차변경" xfId="24276" xr:uid="{00000000-0005-0000-0000-000031420000}"/>
    <cellStyle name="_홍천(노천1지구)-1공구_철정3리 향교골 농로포장_역내리 본부락 농로 및 배수로 설치공사" xfId="24277" xr:uid="{00000000-0005-0000-0000-000032420000}"/>
    <cellStyle name="_홍천(노천1지구)-1공구_철정3리 향교골 농로포장_역내리 본부락 농로 및 배수로 설치공사(1차 변경)" xfId="24278" xr:uid="{00000000-0005-0000-0000-000033420000}"/>
    <cellStyle name="_홍천(노천1지구)-1공구_철정3리 향교골 농로포장_원동1리 하촌 회관뒤 석축 설치공사" xfId="24279" xr:uid="{00000000-0005-0000-0000-000034420000}"/>
    <cellStyle name="_홍천(노천1지구)-1공구_철정3리 향교골 농로포장_원동1리 하촌 회관뒤 석축 설치공사_자은1리 광탄 농로 및 배수로 설치공사-제1차변경" xfId="24280" xr:uid="{00000000-0005-0000-0000-000035420000}"/>
    <cellStyle name="_홍천(노천1지구)-1공구_철정3리 향교골 농로포장_자은1리 광탄 농로 및 배수로 설치공사-제1차변경" xfId="24281" xr:uid="{00000000-0005-0000-0000-000036420000}"/>
    <cellStyle name="_홍천(노천1지구)-1공구_철정3리 향교골 농로포장_천현1리" xfId="24282" xr:uid="{00000000-0005-0000-0000-000037420000}"/>
    <cellStyle name="_홍천(노천1지구)-1공구_철정3리 향교골 농로포장_천현1리_두촌중학교옆 농로포장공사-제1차변경" xfId="24283" xr:uid="{00000000-0005-0000-0000-000038420000}"/>
    <cellStyle name="_홍천(노천1지구)-1공구_철정3리 향교골 농로포장_천현1리_자은1리 광탄 농로 및 배수로 설치공사-제1차변경" xfId="24284" xr:uid="{00000000-0005-0000-0000-000039420000}"/>
    <cellStyle name="_홍천(노천1지구)-1공구_철정3리 향교골 농로포장_천현2리 가리산입구 도수로 설치(현8) - 수정해야함" xfId="24285" xr:uid="{00000000-0005-0000-0000-00003A420000}"/>
    <cellStyle name="_홍천(노천1지구)-1공구_철정3리 향교골 농로포장_천현2리 가리산입구 도수로 설치(현8) - 수정해야함_자은1리 광탄 농로 및 배수로 설치공사-제1차변경" xfId="24286" xr:uid="{00000000-0005-0000-0000-00003B420000}"/>
    <cellStyle name="_홍천(노천1지구)-1공구_흥호지구배수개선수해복구사업" xfId="1922" xr:uid="{00000000-0005-0000-0000-00003C420000}"/>
    <cellStyle name="_홍천(노천1지구)-1공구_흥호지구보완내역(2차)" xfId="1923" xr:uid="{00000000-0005-0000-0000-00003D420000}"/>
    <cellStyle name="_홍천(노천1지구)-1공구_흥호지구수산보완(2차)" xfId="1924" xr:uid="{00000000-0005-0000-0000-00003E420000}"/>
    <cellStyle name="_홍천중(강임계약내역)" xfId="9823" xr:uid="{00000000-0005-0000-0000-00003F420000}"/>
    <cellStyle name="_화동초-전기" xfId="9824" xr:uid="{00000000-0005-0000-0000-000040420000}"/>
    <cellStyle name="_화성동탄 내역서 2007-03-14" xfId="9825" xr:uid="{00000000-0005-0000-0000-000041420000}"/>
    <cellStyle name="_화순역전기실1" xfId="9826" xr:uid="{00000000-0005-0000-0000-000042420000}"/>
    <cellStyle name="_화원마을금고" xfId="9827" xr:uid="{00000000-0005-0000-0000-000043420000}"/>
    <cellStyle name="_화천학습관-전기내역(변경)" xfId="9828" xr:uid="{00000000-0005-0000-0000-000044420000}"/>
    <cellStyle name="_회야강요-수량산출서(수정본-선구)" xfId="24287" xr:uid="{00000000-0005-0000-0000-000045420000}"/>
    <cellStyle name="_횡배수관" xfId="3869" xr:uid="{00000000-0005-0000-0000-000046420000}"/>
    <cellStyle name="_횡배수관 2" xfId="3870" xr:uid="{00000000-0005-0000-0000-000047420000}"/>
    <cellStyle name="_횡배수관02 " xfId="24288" xr:uid="{00000000-0005-0000-0000-000048420000}"/>
    <cellStyle name="_횡배수관02 _옹벽수량" xfId="24289" xr:uid="{00000000-0005-0000-0000-000049420000}"/>
    <cellStyle name="_횡성(수로)" xfId="24290" xr:uid="{00000000-0005-0000-0000-00004A420000}"/>
    <cellStyle name="_휴게공간(최종내역)" xfId="24291" xr:uid="{00000000-0005-0000-0000-00004B420000}"/>
    <cellStyle name="¡¾¨u￠￢ⓒ÷A¨u," xfId="9829" xr:uid="{00000000-0005-0000-0000-00004C420000}"/>
    <cellStyle name="¡E￠￥@?e_TEST-1 " xfId="9830" xr:uid="{00000000-0005-0000-0000-00004D420000}"/>
    <cellStyle name="¨" xfId="9831" xr:uid="{00000000-0005-0000-0000-00004E420000}"/>
    <cellStyle name="´þ·?" xfId="9832" xr:uid="{00000000-0005-0000-0000-00004F420000}"/>
    <cellStyle name="´þ·¯" xfId="3871" xr:uid="{00000000-0005-0000-0000-000050420000}"/>
    <cellStyle name="´þ·¯ 2" xfId="24292" xr:uid="{00000000-0005-0000-0000-000051420000}"/>
    <cellStyle name="’E‰Y [0.00]_laroux" xfId="170" xr:uid="{00000000-0005-0000-0000-000052420000}"/>
    <cellStyle name="’E‰Y_laroux" xfId="171" xr:uid="{00000000-0005-0000-0000-000053420000}"/>
    <cellStyle name="¤@?e_TEST-1 " xfId="172" xr:uid="{00000000-0005-0000-0000-000054420000}"/>
    <cellStyle name="\MNPREF32.DLL&amp;" xfId="9833" xr:uid="{00000000-0005-0000-0000-000055420000}"/>
    <cellStyle name="+,-,0" xfId="9834" xr:uid="{00000000-0005-0000-0000-000056420000}"/>
    <cellStyle name="+,-,0 2" xfId="24293" xr:uid="{00000000-0005-0000-0000-000057420000}"/>
    <cellStyle name="△ []" xfId="9835" xr:uid="{00000000-0005-0000-0000-000058420000}"/>
    <cellStyle name="△ [] 2" xfId="24294" xr:uid="{00000000-0005-0000-0000-000059420000}"/>
    <cellStyle name="△ [0]" xfId="9836" xr:uid="{00000000-0005-0000-0000-00005A420000}"/>
    <cellStyle name="△ [0] 2" xfId="24295" xr:uid="{00000000-0005-0000-0000-00005B420000}"/>
    <cellStyle name="△백분율" xfId="173" xr:uid="{00000000-0005-0000-0000-00005C420000}"/>
    <cellStyle name="△콤마" xfId="174" xr:uid="{00000000-0005-0000-0000-00005D420000}"/>
    <cellStyle name="°ia¤¼o " xfId="9837" xr:uid="{00000000-0005-0000-0000-00005E420000}"/>
    <cellStyle name="°ia¤¼o¼ya¡" xfId="9838" xr:uid="{00000000-0005-0000-0000-00005F420000}"/>
    <cellStyle name="°íá¤¼ò¼ýá¡" xfId="3872" xr:uid="{00000000-0005-0000-0000-000060420000}"/>
    <cellStyle name="°íÁ¤¼Ò¼ýÁ¡ 2" xfId="9839" xr:uid="{00000000-0005-0000-0000-000061420000}"/>
    <cellStyle name="°ia¤aa " xfId="9840" xr:uid="{00000000-0005-0000-0000-000062420000}"/>
    <cellStyle name="°ia¤aa·a1" xfId="9841" xr:uid="{00000000-0005-0000-0000-000063420000}"/>
    <cellStyle name="°íá¤ãâ·â1" xfId="3873" xr:uid="{00000000-0005-0000-0000-000064420000}"/>
    <cellStyle name="°íá¤ãâ·â1 2" xfId="24296" xr:uid="{00000000-0005-0000-0000-000065420000}"/>
    <cellStyle name="°ia¤aa·a2" xfId="9842" xr:uid="{00000000-0005-0000-0000-000066420000}"/>
    <cellStyle name="°íá¤ãâ·â2" xfId="3874" xr:uid="{00000000-0005-0000-0000-000067420000}"/>
    <cellStyle name="°íá¤ãâ·â2 2" xfId="24297" xr:uid="{00000000-0005-0000-0000-000068420000}"/>
    <cellStyle name="" xfId="9843" xr:uid="{00000000-0005-0000-0000-000069420000}"/>
    <cellStyle name="_01.전자식 무효전력보상장치(SVC)설치공사 (내역서)" xfId="9844" xr:uid="{00000000-0005-0000-0000-00006A420000}"/>
    <cellStyle name="_02. 철거공(3사단)" xfId="24298" xr:uid="{00000000-0005-0000-0000-00006B420000}"/>
    <cellStyle name="_02. 철거공(공병대대)" xfId="24299" xr:uid="{00000000-0005-0000-0000-00006C420000}"/>
    <cellStyle name="_0213)영월접산 풍력발전소 시설보강 전기공사_내역서" xfId="9845" xr:uid="{00000000-0005-0000-0000-00006D420000}"/>
    <cellStyle name="_080827-5차내역서" xfId="9846" xr:uid="{00000000-0005-0000-0000-00006E420000}"/>
    <cellStyle name="_080827-5차내역서_090721-2무대기계예산서" xfId="9847" xr:uid="{00000000-0005-0000-0000-00006F420000}"/>
    <cellStyle name="_080827-5차내역서_090724-2무대조명예산서" xfId="9848" xr:uid="{00000000-0005-0000-0000-000070420000}"/>
    <cellStyle name="_090722-영어마을 조성공사 무대기계 내역서(시청가실 및 체육관)" xfId="9849" xr:uid="{00000000-0005-0000-0000-000071420000}"/>
    <cellStyle name="_090902-상록수 다목적체육관 건립공사 무대기계장치" xfId="9850" xr:uid="{00000000-0005-0000-0000-000072420000}"/>
    <cellStyle name="_091202-영광문화예술회관 무대조명 예산서" xfId="9851" xr:uid="{00000000-0005-0000-0000-000073420000}"/>
    <cellStyle name="_300 3013 서귀포종합문예회관 무대조명장치 내역서 2009-01-15" xfId="9852" xr:uid="{00000000-0005-0000-0000-000074420000}"/>
    <cellStyle name="_300 3013 서귀포종합문예회관 무대조명장치 내역서 2009-01-15_송도 내역" xfId="9853" xr:uid="{00000000-0005-0000-0000-000075420000}"/>
    <cellStyle name="_300 3013 서귀포종합문예회관 무대조명장치 내역서 2009-01-15_송도 내역-01" xfId="9854" xr:uid="{00000000-0005-0000-0000-000076420000}"/>
    <cellStyle name="_3013 서귀포종합문예회관 무대기계장치 내역서(래헌)" xfId="9855" xr:uid="{00000000-0005-0000-0000-000077420000}"/>
    <cellStyle name="_3013 서귀포종합문예회관 무대기계장치 내역서(래헌)_2009년9월 물가조사" xfId="9856" xr:uid="{00000000-0005-0000-0000-000078420000}"/>
    <cellStyle name="_3013 서귀포종합문예회관 무대기계장치 내역서(래헌)_송도 내역" xfId="9857" xr:uid="{00000000-0005-0000-0000-000079420000}"/>
    <cellStyle name="_3013 서귀포종합문예회관 무대기계장치 내역서(래헌)_송도 내역-01" xfId="9858" xr:uid="{00000000-0005-0000-0000-00007A420000}"/>
    <cellStyle name="_808-강진문회복지관-무대기계(조사,대비)" xfId="9859" xr:uid="{00000000-0005-0000-0000-00007B420000}"/>
    <cellStyle name="_808-강진문회복지관-무대기계(조사,대비)_2009년9월 물가조사" xfId="9860" xr:uid="{00000000-0005-0000-0000-00007C420000}"/>
    <cellStyle name="_808-강진문회복지관-무대기계(조사,대비)_송도 내역" xfId="9861" xr:uid="{00000000-0005-0000-0000-00007D420000}"/>
    <cellStyle name="_808-강진문회복지관-무대기계(조사,대비)_송도 내역-01" xfId="9862" xr:uid="{00000000-0005-0000-0000-00007E420000}"/>
    <cellStyle name="_BBH (3)" xfId="9863" xr:uid="{00000000-0005-0000-0000-00007F420000}"/>
    <cellStyle name="_BBH (3)_090721-2무대기계예산서" xfId="9864" xr:uid="{00000000-0005-0000-0000-000080420000}"/>
    <cellStyle name="_BBH (3)_090724-2무대조명예산서" xfId="9865" xr:uid="{00000000-0005-0000-0000-000081420000}"/>
    <cellStyle name="_BBH (3)_안동_세원-BBH" xfId="9866" xr:uid="{00000000-0005-0000-0000-000082420000}"/>
    <cellStyle name="_BBH (3)_안동_세원-BBH_090721-2무대기계예산서" xfId="9867" xr:uid="{00000000-0005-0000-0000-000083420000}"/>
    <cellStyle name="_BBH (3)_안동_세원-BBH_090724-2무대조명예산서" xfId="9868" xr:uid="{00000000-0005-0000-0000-000084420000}"/>
    <cellStyle name="_BBH (3)_안동_세원-BBH_BBH 강동_se텍-090119-작업" xfId="9869" xr:uid="{00000000-0005-0000-0000-000085420000}"/>
    <cellStyle name="_BBH (3)_안동_세원-BBH_BBH 강동_se텍-090119-작업_090721-2무대기계예산서" xfId="9870" xr:uid="{00000000-0005-0000-0000-000086420000}"/>
    <cellStyle name="_BBH (3)_안동_세원-BBH_BBH 강동_se텍-090119-작업_090724-2무대조명예산서" xfId="9871" xr:uid="{00000000-0005-0000-0000-000087420000}"/>
    <cellStyle name="_BBH (3)_안동_세원-BBH_BBH 제3_세원-081227-작업" xfId="9872" xr:uid="{00000000-0005-0000-0000-000088420000}"/>
    <cellStyle name="_BBH (3)_안동_세원-BBH_BBH 제3_세원-081227-작업_090721-2무대기계예산서" xfId="9873" xr:uid="{00000000-0005-0000-0000-000089420000}"/>
    <cellStyle name="_BBH (3)_안동_세원-BBH_BBH 제3_세원-081227-작업_090724-2무대조명예산서" xfId="9874" xr:uid="{00000000-0005-0000-0000-00008A420000}"/>
    <cellStyle name="_BBH-단가조정(프린트X)" xfId="9875" xr:uid="{00000000-0005-0000-0000-00008B420000}"/>
    <cellStyle name="_BBH-단가조정(프린트X)_090721-2무대기계예산서" xfId="9876" xr:uid="{00000000-0005-0000-0000-00008C420000}"/>
    <cellStyle name="_BBH-단가조정(프린트X)_090724-2무대조명예산서" xfId="9877" xr:uid="{00000000-0005-0000-0000-00008D420000}"/>
    <cellStyle name="_BBH-단가조정(프린트X)_BBH 강동_se텍-090119-작업" xfId="9878" xr:uid="{00000000-0005-0000-0000-00008E420000}"/>
    <cellStyle name="_BBH-단가조정(프린트X)_BBH 강동_se텍-090119-작업_090721-2무대기계예산서" xfId="9879" xr:uid="{00000000-0005-0000-0000-00008F420000}"/>
    <cellStyle name="_BBH-단가조정(프린트X)_BBH 강동_se텍-090119-작업_090724-2무대조명예산서" xfId="9880" xr:uid="{00000000-0005-0000-0000-000090420000}"/>
    <cellStyle name="_BBH-단가조정(프린트X)_BBH 제3_세원-081227-작업" xfId="9881" xr:uid="{00000000-0005-0000-0000-000091420000}"/>
    <cellStyle name="_BBH-단가조정(프린트X)_BBH 제3_세원-081227-작업_090721-2무대기계예산서" xfId="9882" xr:uid="{00000000-0005-0000-0000-000092420000}"/>
    <cellStyle name="_BBH-단가조정(프린트X)_BBH 제3_세원-081227-작업_090724-2무대조명예산서" xfId="9883" xr:uid="{00000000-0005-0000-0000-000093420000}"/>
    <cellStyle name="_견적대비" xfId="9884" xr:uid="{00000000-0005-0000-0000-000094420000}"/>
    <cellStyle name="_견적대비 " xfId="9885" xr:uid="{00000000-0005-0000-0000-000095420000}"/>
    <cellStyle name="_견적대비 _090721-2무대기계예산서" xfId="9886" xr:uid="{00000000-0005-0000-0000-000096420000}"/>
    <cellStyle name="_견적대비 _090724-2무대조명예산서" xfId="9887" xr:uid="{00000000-0005-0000-0000-000097420000}"/>
    <cellStyle name="_견적대비 _BBH 강동_se텍-090119-작업" xfId="9888" xr:uid="{00000000-0005-0000-0000-000098420000}"/>
    <cellStyle name="_견적대비 _BBH 강동_se텍-090119-작업_090721-2무대기계예산서" xfId="9889" xr:uid="{00000000-0005-0000-0000-000099420000}"/>
    <cellStyle name="_견적대비 _BBH 강동_se텍-090119-작업_090724-2무대조명예산서" xfId="9890" xr:uid="{00000000-0005-0000-0000-00009A420000}"/>
    <cellStyle name="_견적대비 _BBH 제3_세원-081227-작업" xfId="9891" xr:uid="{00000000-0005-0000-0000-00009B420000}"/>
    <cellStyle name="_견적대비 _BBH 제3_세원-081227-작업_090721-2무대기계예산서" xfId="9892" xr:uid="{00000000-0005-0000-0000-00009C420000}"/>
    <cellStyle name="_견적대비 _BBH 제3_세원-081227-작업_090724-2무대조명예산서" xfId="9893" xr:uid="{00000000-0005-0000-0000-00009D420000}"/>
    <cellStyle name="_견적대비_090721-2무대기계예산서" xfId="9894" xr:uid="{00000000-0005-0000-0000-00009E420000}"/>
    <cellStyle name="_견적대비_090724-2무대조명예산서" xfId="9895" xr:uid="{00000000-0005-0000-0000-00009F420000}"/>
    <cellStyle name="_글로벌클러스터빌딩 강당 무대장치 내역서(09년11월06일)" xfId="9896" xr:uid="{00000000-0005-0000-0000-0000A0420000}"/>
    <cellStyle name="_글로벌클러스터빌딩 강당 무대장치 내역서(09년11월06일)_송도 내역" xfId="9897" xr:uid="{00000000-0005-0000-0000-0000A1420000}"/>
    <cellStyle name="_글로벌클러스터빌딩 강당 무대장치 내역서(09년11월06일)_송도 내역-01" xfId="9898" xr:uid="{00000000-0005-0000-0000-0000A2420000}"/>
    <cellStyle name="_단가비교표(전기)" xfId="9899" xr:uid="{00000000-0005-0000-0000-0000A3420000}"/>
    <cellStyle name="_대공연장 " xfId="9900" xr:uid="{00000000-0005-0000-0000-0000A4420000}"/>
    <cellStyle name="_대공연장 _090721-2무대기계예산서" xfId="9901" xr:uid="{00000000-0005-0000-0000-0000A5420000}"/>
    <cellStyle name="_대공연장 _090724-2무대조명예산서" xfId="9902" xr:uid="{00000000-0005-0000-0000-0000A6420000}"/>
    <cellStyle name="_대공연장 _BBH 강동_se텍-090119-작업" xfId="9903" xr:uid="{00000000-0005-0000-0000-0000A7420000}"/>
    <cellStyle name="_대공연장 _BBH 강동_se텍-090119-작업_090721-2무대기계예산서" xfId="9904" xr:uid="{00000000-0005-0000-0000-0000A8420000}"/>
    <cellStyle name="_대공연장 _BBH 강동_se텍-090119-작업_090724-2무대조명예산서" xfId="9905" xr:uid="{00000000-0005-0000-0000-0000A9420000}"/>
    <cellStyle name="_대공연장 _BBH 제3_세원-081227-작업" xfId="9906" xr:uid="{00000000-0005-0000-0000-0000AA420000}"/>
    <cellStyle name="_대공연장 _BBH 제3_세원-081227-작업_090721-2무대기계예산서" xfId="9907" xr:uid="{00000000-0005-0000-0000-0000AB420000}"/>
    <cellStyle name="_대공연장 _BBH 제3_세원-081227-작업_090724-2무대조명예산서" xfId="9908" xr:uid="{00000000-0005-0000-0000-0000AC420000}"/>
    <cellStyle name="_대공연장 _집 계 표" xfId="9909" xr:uid="{00000000-0005-0000-0000-0000AD420000}"/>
    <cellStyle name="_대공연장 _집 계 표_090721-2무대기계예산서" xfId="9910" xr:uid="{00000000-0005-0000-0000-0000AE420000}"/>
    <cellStyle name="_대공연장 _집 계 표_090724-2무대조명예산서" xfId="9911" xr:uid="{00000000-0005-0000-0000-0000AF420000}"/>
    <cellStyle name="_더파크 한삼 전체 내역서(090216)" xfId="9912" xr:uid="{00000000-0005-0000-0000-0000B0420000}"/>
    <cellStyle name="_모터룸-케이블물량" xfId="9913" xr:uid="{00000000-0005-0000-0000-0000B1420000}"/>
    <cellStyle name="_모터룸-케이블물량_090721-2무대기계예산서" xfId="9914" xr:uid="{00000000-0005-0000-0000-0000B2420000}"/>
    <cellStyle name="_모터룸-케이블물량_090724-2무대조명예산서" xfId="9915" xr:uid="{00000000-0005-0000-0000-0000B3420000}"/>
    <cellStyle name="_물가_2009년도" xfId="9916" xr:uid="{00000000-0005-0000-0000-0000B4420000}"/>
    <cellStyle name="_물가_2009년도_2009년9월 물가조사" xfId="9917" xr:uid="{00000000-0005-0000-0000-0000B5420000}"/>
    <cellStyle name="_물가_2009년도_송도 내역" xfId="9918" xr:uid="{00000000-0005-0000-0000-0000B6420000}"/>
    <cellStyle name="_물가_2009년도_송도 내역-01" xfId="9919" xr:uid="{00000000-0005-0000-0000-0000B7420000}"/>
    <cellStyle name="_부산컨텐츠컴플렉스배관배선 산출" xfId="9920" xr:uid="{00000000-0005-0000-0000-0000B8420000}"/>
    <cellStyle name="_안동_세원-BBH" xfId="9921" xr:uid="{00000000-0005-0000-0000-0000B9420000}"/>
    <cellStyle name="_안동_세원-BBH_090721-2무대기계예산서" xfId="9922" xr:uid="{00000000-0005-0000-0000-0000BA420000}"/>
    <cellStyle name="_안동_세원-BBH_090724-2무대조명예산서" xfId="9923" xr:uid="{00000000-0005-0000-0000-0000BB420000}"/>
    <cellStyle name="_안동_세원-BBH_BBH 강동_se텍-090119-작업" xfId="9924" xr:uid="{00000000-0005-0000-0000-0000BC420000}"/>
    <cellStyle name="_안동_세원-BBH_BBH 강동_se텍-090119-작업_090721-2무대기계예산서" xfId="9925" xr:uid="{00000000-0005-0000-0000-0000BD420000}"/>
    <cellStyle name="_안동_세원-BBH_BBH 강동_se텍-090119-작업_090724-2무대조명예산서" xfId="9926" xr:uid="{00000000-0005-0000-0000-0000BE420000}"/>
    <cellStyle name="_안동_세원-BBH_BBH 제3_세원-081227-작업" xfId="9927" xr:uid="{00000000-0005-0000-0000-0000BF420000}"/>
    <cellStyle name="_안동_세원-BBH_BBH 제3_세원-081227-작업_090721-2무대기계예산서" xfId="9928" xr:uid="{00000000-0005-0000-0000-0000C0420000}"/>
    <cellStyle name="_안동_세원-BBH_BBH 제3_세원-081227-작업_090724-2무대조명예산서" xfId="9929" xr:uid="{00000000-0005-0000-0000-0000C1420000}"/>
    <cellStyle name="_집 계 표" xfId="9930" xr:uid="{00000000-0005-0000-0000-0000C2420000}"/>
    <cellStyle name="_집 계 표_090721-2무대기계예산서" xfId="9931" xr:uid="{00000000-0005-0000-0000-0000C3420000}"/>
    <cellStyle name="_집 계 표_090724-2무대조명예산서" xfId="9932" xr:uid="{00000000-0005-0000-0000-0000C4420000}"/>
    <cellStyle name="_집 계 표_BBH 강동_se텍-090119-작업" xfId="9933" xr:uid="{00000000-0005-0000-0000-0000C5420000}"/>
    <cellStyle name="_집 계 표_BBH 강동_se텍-090119-작업_090721-2무대기계예산서" xfId="9934" xr:uid="{00000000-0005-0000-0000-0000C6420000}"/>
    <cellStyle name="_집 계 표_BBH 강동_se텍-090119-작업_090724-2무대조명예산서" xfId="9935" xr:uid="{00000000-0005-0000-0000-0000C7420000}"/>
    <cellStyle name="_집 계 표_BBH 제3_세원-081227-작업" xfId="9936" xr:uid="{00000000-0005-0000-0000-0000C8420000}"/>
    <cellStyle name="_집 계 표_BBH 제3_세원-081227-작업_090721-2무대기계예산서" xfId="9937" xr:uid="{00000000-0005-0000-0000-0000C9420000}"/>
    <cellStyle name="_집 계 표_BBH 제3_세원-081227-작업_090724-2무대조명예산서" xfId="9938" xr:uid="{00000000-0005-0000-0000-0000CA420000}"/>
    <cellStyle name="_참고용" xfId="9939" xr:uid="{00000000-0005-0000-0000-0000CB420000}"/>
    <cellStyle name="_참고용_송도 내역" xfId="9940" xr:uid="{00000000-0005-0000-0000-0000CC420000}"/>
    <cellStyle name="_참고용_송도 내역-01" xfId="9941" xr:uid="{00000000-0005-0000-0000-0000CD420000}"/>
    <cellStyle name="_창녕문예회관-내역(2009,11,09)" xfId="9942" xr:uid="{00000000-0005-0000-0000-0000CE420000}"/>
    <cellStyle name="_창녕문예회관-내역(2009,11,09)_송도 내역" xfId="9943" xr:uid="{00000000-0005-0000-0000-0000CF420000}"/>
    <cellStyle name="_창녕문예회관-내역(2009,11,09)_송도 내역-01" xfId="9944" xr:uid="{00000000-0005-0000-0000-0000D0420000}"/>
    <cellStyle name="_케이블물량" xfId="9945" xr:uid="{00000000-0005-0000-0000-0000D1420000}"/>
    <cellStyle name="_케이블물량_090721-2무대기계예산서" xfId="9946" xr:uid="{00000000-0005-0000-0000-0000D2420000}"/>
    <cellStyle name="_케이블물량_090724-2무대조명예산서" xfId="9947" xr:uid="{00000000-0005-0000-0000-0000D3420000}"/>
    <cellStyle name="_표준-교육청-무대장치설계서" xfId="9948" xr:uid="{00000000-0005-0000-0000-0000D4420000}"/>
    <cellStyle name="_x0007_ _x000d__x000d_­­_x0007_ ­" xfId="9949" xr:uid="{00000000-0005-0000-0000-0000D5420000}"/>
    <cellStyle name="_x0007__x0009__x000d__x000d_­­_x0007__x0009_­" xfId="9950" xr:uid="{00000000-0005-0000-0000-0000D6420000}"/>
    <cellStyle name="æØè [0.00]_Region Orders (2)" xfId="9951" xr:uid="{00000000-0005-0000-0000-0000D7420000}"/>
    <cellStyle name="æØè_Region Orders (2)" xfId="9952" xr:uid="{00000000-0005-0000-0000-0000D8420000}"/>
    <cellStyle name="ÊÝ [0.00]_Region Orders (2)" xfId="9953" xr:uid="{00000000-0005-0000-0000-0000D9420000}"/>
    <cellStyle name="ÊÝ_Region Orders (2)" xfId="9954" xr:uid="{00000000-0005-0000-0000-0000DA420000}"/>
    <cellStyle name="W_Pacific Region P&amp;L" xfId="9955" xr:uid="{00000000-0005-0000-0000-0000DB420000}"/>
    <cellStyle name="0" xfId="9956" xr:uid="{00000000-0005-0000-0000-0000DC420000}"/>
    <cellStyle name="0 2" xfId="24300" xr:uid="{00000000-0005-0000-0000-0000DD420000}"/>
    <cellStyle name="0 3" xfId="24301" xr:uid="{00000000-0005-0000-0000-0000DE420000}"/>
    <cellStyle name="0 4" xfId="24302" xr:uid="{00000000-0005-0000-0000-0000DF420000}"/>
    <cellStyle name="0 5" xfId="25189" xr:uid="{00000000-0005-0000-0000-0000E0420000}"/>
    <cellStyle name="0%" xfId="9957" xr:uid="{00000000-0005-0000-0000-0000E1420000}"/>
    <cellStyle name="0,0_x000a__x000a_NA_x000a__x000a_" xfId="9958" xr:uid="{00000000-0005-0000-0000-0000E2420000}"/>
    <cellStyle name="0,0_x000a__x000a_NA_x000a__x000a_ 2" xfId="9959" xr:uid="{00000000-0005-0000-0000-0000E3420000}"/>
    <cellStyle name="0,0_x000a__x000a_NA_x000a__x000a_ 2 2" xfId="9960" xr:uid="{00000000-0005-0000-0000-0000E4420000}"/>
    <cellStyle name="0,0_x000a__x000a_NA_x000a__x000a_ 3" xfId="9961" xr:uid="{00000000-0005-0000-0000-0000E5420000}"/>
    <cellStyle name="0,0_x000d__x000a_NA_x000d__x000a_" xfId="9962" xr:uid="{00000000-0005-0000-0000-0000E6420000}"/>
    <cellStyle name="0,0_x000d__x000a_NA_x000d__x000a_ 2" xfId="9963" xr:uid="{00000000-0005-0000-0000-0000E7420000}"/>
    <cellStyle name="0.0" xfId="3875" xr:uid="{00000000-0005-0000-0000-0000E8420000}"/>
    <cellStyle name="0.0 2" xfId="24303" xr:uid="{00000000-0005-0000-0000-0000E9420000}"/>
    <cellStyle name="0.0 3" xfId="24304" xr:uid="{00000000-0005-0000-0000-0000EA420000}"/>
    <cellStyle name="0.0 4" xfId="25190" xr:uid="{00000000-0005-0000-0000-0000EB420000}"/>
    <cellStyle name="0.0%" xfId="9964" xr:uid="{00000000-0005-0000-0000-0000EC420000}"/>
    <cellStyle name="0.0_세계잼버리수련장태양광발전시설(구조물)-최종" xfId="9965" xr:uid="{00000000-0005-0000-0000-0000ED420000}"/>
    <cellStyle name="0.00" xfId="3876" xr:uid="{00000000-0005-0000-0000-0000EE420000}"/>
    <cellStyle name="0.00 2" xfId="24305" xr:uid="{00000000-0005-0000-0000-0000EF420000}"/>
    <cellStyle name="0.00 3" xfId="24306" xr:uid="{00000000-0005-0000-0000-0000F0420000}"/>
    <cellStyle name="0.00 4" xfId="25191" xr:uid="{00000000-0005-0000-0000-0000F1420000}"/>
    <cellStyle name="0.00%" xfId="9966" xr:uid="{00000000-0005-0000-0000-0000F2420000}"/>
    <cellStyle name="0.00_세계잼버리수련장태양광발전시설(구조물)-최종" xfId="9967" xr:uid="{00000000-0005-0000-0000-0000F3420000}"/>
    <cellStyle name="0.000%" xfId="9968" xr:uid="{00000000-0005-0000-0000-0000F4420000}"/>
    <cellStyle name="0.0000%" xfId="9969" xr:uid="{00000000-0005-0000-0000-0000F5420000}"/>
    <cellStyle name="0.0000% 2" xfId="9970" xr:uid="{00000000-0005-0000-0000-0000F6420000}"/>
    <cellStyle name="0]_laroux_1_PLDT" xfId="3877" xr:uid="{00000000-0005-0000-0000-0000F7420000}"/>
    <cellStyle name="0_내역서(0823)" xfId="24307" xr:uid="{00000000-0005-0000-0000-0000F8420000}"/>
    <cellStyle name="0_내역서2" xfId="24308" xr:uid="{00000000-0005-0000-0000-0000F9420000}"/>
    <cellStyle name="0_단가산출서" xfId="24309" xr:uid="{00000000-0005-0000-0000-0000FA420000}"/>
    <cellStyle name="0_세계잼버리수련장태양광발전시설(구조물)-최종" xfId="9971" xr:uid="{00000000-0005-0000-0000-0000FB420000}"/>
    <cellStyle name="0_수량산출서" xfId="24310" xr:uid="{00000000-0005-0000-0000-0000FC420000}"/>
    <cellStyle name="0_수량산출서(0722)" xfId="24311" xr:uid="{00000000-0005-0000-0000-0000FD420000}"/>
    <cellStyle name="0_숭실대학교 걷고싶은 거리 녹화사업" xfId="24312" xr:uid="{00000000-0005-0000-0000-0000FE420000}"/>
    <cellStyle name="0_숭실대학교 걷고싶은 거리 녹화사업_1" xfId="24313" xr:uid="{00000000-0005-0000-0000-0000FF420000}"/>
    <cellStyle name="00" xfId="9972" xr:uid="{00000000-0005-0000-0000-000000430000}"/>
    <cellStyle name="00 2" xfId="24314" xr:uid="{00000000-0005-0000-0000-000001430000}"/>
    <cellStyle name="000" xfId="24315" xr:uid="{00000000-0005-0000-0000-000002430000}"/>
    <cellStyle name="½" xfId="24316" xr:uid="{00000000-0005-0000-0000-000003430000}"/>
    <cellStyle name="½ 2" xfId="24317" xr:uid="{00000000-0005-0000-0000-000004430000}"/>
    <cellStyle name="½°" xfId="24318" xr:uid="{00000000-0005-0000-0000-000005430000}"/>
    <cellStyle name="½° 2" xfId="24319" xr:uid="{00000000-0005-0000-0000-000006430000}"/>
    <cellStyle name="½°ç¥" xfId="24320" xr:uid="{00000000-0005-0000-0000-000007430000}"/>
    <cellStyle name="½°ç¥ [" xfId="24321" xr:uid="{00000000-0005-0000-0000-000008430000}"/>
    <cellStyle name="½°ç¥ [ 2" xfId="24322" xr:uid="{00000000-0005-0000-0000-000009430000}"/>
    <cellStyle name="½°ç¥ 2" xfId="24323" xr:uid="{00000000-0005-0000-0000-00000A430000}"/>
    <cellStyle name="½°ç¥ 3" xfId="24324" xr:uid="{00000000-0005-0000-0000-00000B430000}"/>
    <cellStyle name="½°ç¥ 4" xfId="24325" xr:uid="{00000000-0005-0000-0000-00000C430000}"/>
    <cellStyle name="½°ç¥ 5" xfId="24326" xr:uid="{00000000-0005-0000-0000-00000D430000}"/>
    <cellStyle name="½°ç¥ 6" xfId="25192" xr:uid="{00000000-0005-0000-0000-00000E430000}"/>
    <cellStyle name="¾E°CE¸°e¹yAI" xfId="24327" xr:uid="{00000000-0005-0000-0000-00000F430000}"/>
    <cellStyle name="¾È°ÇÈ¸°è¹ýÀÎ" xfId="24328" xr:uid="{00000000-0005-0000-0000-000010430000}"/>
    <cellStyle name="1" xfId="3878" xr:uid="{00000000-0005-0000-0000-000011430000}"/>
    <cellStyle name="¹" xfId="24329" xr:uid="{00000000-0005-0000-0000-000012430000}"/>
    <cellStyle name="1 2" xfId="3879" xr:uid="{00000000-0005-0000-0000-000013430000}"/>
    <cellStyle name="¹ 2" xfId="24330" xr:uid="{00000000-0005-0000-0000-000014430000}"/>
    <cellStyle name="1 3" xfId="9973" xr:uid="{00000000-0005-0000-0000-000015430000}"/>
    <cellStyle name="¹ 3" xfId="24331" xr:uid="{00000000-0005-0000-0000-000016430000}"/>
    <cellStyle name="1 4" xfId="24332" xr:uid="{00000000-0005-0000-0000-000017430000}"/>
    <cellStyle name="¹ 4" xfId="24333" xr:uid="{00000000-0005-0000-0000-000018430000}"/>
    <cellStyle name="1 5" xfId="24334" xr:uid="{00000000-0005-0000-0000-000019430000}"/>
    <cellStyle name="¹ 5" xfId="24335" xr:uid="{00000000-0005-0000-0000-00001A430000}"/>
    <cellStyle name="1 6" xfId="24336" xr:uid="{00000000-0005-0000-0000-00001B430000}"/>
    <cellStyle name="¹ 6" xfId="25193" xr:uid="{00000000-0005-0000-0000-00001C430000}"/>
    <cellStyle name="1 7" xfId="24337" xr:uid="{00000000-0005-0000-0000-00001D430000}"/>
    <cellStyle name="1 8" xfId="24338" xr:uid="{00000000-0005-0000-0000-00001E430000}"/>
    <cellStyle name="1 9" xfId="25194" xr:uid="{00000000-0005-0000-0000-00001F430000}"/>
    <cellStyle name="1)" xfId="175" xr:uid="{00000000-0005-0000-0000-000020430000}"/>
    <cellStyle name="1." xfId="176" xr:uid="{00000000-0005-0000-0000-000021430000}"/>
    <cellStyle name="1_000.부대공사" xfId="3880" xr:uid="{00000000-0005-0000-0000-000022430000}"/>
    <cellStyle name="1_061.표지판이설" xfId="24339" xr:uid="{00000000-0005-0000-0000-000023430000}"/>
    <cellStyle name="1_1-1.설계예산서" xfId="24340" xr:uid="{00000000-0005-0000-0000-000024430000}"/>
    <cellStyle name="1_1-2.설계예산서-전기" xfId="24341" xr:uid="{00000000-0005-0000-0000-000025430000}"/>
    <cellStyle name="1_20030305058-01_천안불당중 (공내역서)" xfId="24342" xr:uid="{00000000-0005-0000-0000-000026430000}"/>
    <cellStyle name="1_345kv신안산변전토건공사(해동완료)" xfId="9974" xr:uid="{00000000-0005-0000-0000-000027430000}"/>
    <cellStyle name="1_345kv신안산변전토건공사(해동완료)_세계잼버리수련장태양광발전시설(구조물)-최종" xfId="9975" xr:uid="{00000000-0005-0000-0000-000028430000}"/>
    <cellStyle name="1_808-강진문회복지관-무대기계(조사,대비)" xfId="9976" xr:uid="{00000000-0005-0000-0000-000029430000}"/>
    <cellStyle name="1_laroux" xfId="24343" xr:uid="{00000000-0005-0000-0000-00002A430000}"/>
    <cellStyle name="1_laroux_ATC-YOON1" xfId="24344" xr:uid="{00000000-0005-0000-0000-00002B430000}"/>
    <cellStyle name="1_total" xfId="24345" xr:uid="{00000000-0005-0000-0000-00002C430000}"/>
    <cellStyle name="1_total 2" xfId="24346" xr:uid="{00000000-0005-0000-0000-00002D430000}"/>
    <cellStyle name="1_total_10.24종합" xfId="24347" xr:uid="{00000000-0005-0000-0000-00002E430000}"/>
    <cellStyle name="1_total_10.24종합_NEW단위수량-주산" xfId="24348" xr:uid="{00000000-0005-0000-0000-00002F430000}"/>
    <cellStyle name="1_total_10.24종합_남대천단위수량" xfId="24349" xr:uid="{00000000-0005-0000-0000-000030430000}"/>
    <cellStyle name="1_total_10.24종합_단위수량" xfId="24350" xr:uid="{00000000-0005-0000-0000-000031430000}"/>
    <cellStyle name="1_total_10.24종합_단위수량1" xfId="24351" xr:uid="{00000000-0005-0000-0000-000032430000}"/>
    <cellStyle name="1_total_10.24종합_단위수량15" xfId="24352" xr:uid="{00000000-0005-0000-0000-000033430000}"/>
    <cellStyle name="1_total_10.24종합_도곡단위수량" xfId="24353" xr:uid="{00000000-0005-0000-0000-000034430000}"/>
    <cellStyle name="1_total_10.24종합_수량산출서-11.25" xfId="24354" xr:uid="{00000000-0005-0000-0000-000035430000}"/>
    <cellStyle name="1_total_10.24종합_수량산출서-11.25_NEW단위수량-주산" xfId="24355" xr:uid="{00000000-0005-0000-0000-000036430000}"/>
    <cellStyle name="1_total_10.24종합_수량산출서-11.25_남대천단위수량" xfId="24356" xr:uid="{00000000-0005-0000-0000-000037430000}"/>
    <cellStyle name="1_total_10.24종합_수량산출서-11.25_단위수량" xfId="24357" xr:uid="{00000000-0005-0000-0000-000038430000}"/>
    <cellStyle name="1_total_10.24종합_수량산출서-11.25_단위수량1" xfId="24358" xr:uid="{00000000-0005-0000-0000-000039430000}"/>
    <cellStyle name="1_total_10.24종합_수량산출서-11.25_단위수량15" xfId="24359" xr:uid="{00000000-0005-0000-0000-00003A430000}"/>
    <cellStyle name="1_total_10.24종합_수량산출서-11.25_도곡단위수량" xfId="24360" xr:uid="{00000000-0005-0000-0000-00003B430000}"/>
    <cellStyle name="1_total_10.24종합_수량산출서-11.25_철거단위수량" xfId="24361" xr:uid="{00000000-0005-0000-0000-00003C430000}"/>
    <cellStyle name="1_total_10.24종합_수량산출서-11.25_철거수량" xfId="24362" xr:uid="{00000000-0005-0000-0000-00003D430000}"/>
    <cellStyle name="1_total_10.24종합_수량산출서-11.25_한수단위수량" xfId="24363" xr:uid="{00000000-0005-0000-0000-00003E430000}"/>
    <cellStyle name="1_total_10.24종합_수량산출서-1201" xfId="24364" xr:uid="{00000000-0005-0000-0000-00003F430000}"/>
    <cellStyle name="1_total_10.24종합_수량산출서-1201_NEW단위수량-주산" xfId="24365" xr:uid="{00000000-0005-0000-0000-000040430000}"/>
    <cellStyle name="1_total_10.24종합_수량산출서-1201_남대천단위수량" xfId="24366" xr:uid="{00000000-0005-0000-0000-000041430000}"/>
    <cellStyle name="1_total_10.24종합_수량산출서-1201_단위수량" xfId="24367" xr:uid="{00000000-0005-0000-0000-000042430000}"/>
    <cellStyle name="1_total_10.24종합_수량산출서-1201_단위수량1" xfId="24368" xr:uid="{00000000-0005-0000-0000-000043430000}"/>
    <cellStyle name="1_total_10.24종합_수량산출서-1201_단위수량15" xfId="24369" xr:uid="{00000000-0005-0000-0000-000044430000}"/>
    <cellStyle name="1_total_10.24종합_수량산출서-1201_도곡단위수량" xfId="24370" xr:uid="{00000000-0005-0000-0000-000045430000}"/>
    <cellStyle name="1_total_10.24종합_수량산출서-1201_철거단위수량" xfId="24371" xr:uid="{00000000-0005-0000-0000-000046430000}"/>
    <cellStyle name="1_total_10.24종합_수량산출서-1201_철거수량" xfId="24372" xr:uid="{00000000-0005-0000-0000-000047430000}"/>
    <cellStyle name="1_total_10.24종합_수량산출서-1201_한수단위수량" xfId="24373" xr:uid="{00000000-0005-0000-0000-000048430000}"/>
    <cellStyle name="1_total_10.24종합_시설물단위수량" xfId="24374" xr:uid="{00000000-0005-0000-0000-000049430000}"/>
    <cellStyle name="1_total_10.24종합_시설물단위수량1" xfId="24375" xr:uid="{00000000-0005-0000-0000-00004A430000}"/>
    <cellStyle name="1_total_10.24종합_시설물단위수량1_시설물단위수량" xfId="24376" xr:uid="{00000000-0005-0000-0000-00004B430000}"/>
    <cellStyle name="1_total_10.24종합_오창수량산출서" xfId="24377" xr:uid="{00000000-0005-0000-0000-00004C430000}"/>
    <cellStyle name="1_total_10.24종합_오창수량산출서_NEW단위수량-주산" xfId="24378" xr:uid="{00000000-0005-0000-0000-00004D430000}"/>
    <cellStyle name="1_total_10.24종합_오창수량산출서_남대천단위수량" xfId="24379" xr:uid="{00000000-0005-0000-0000-00004E430000}"/>
    <cellStyle name="1_total_10.24종합_오창수량산출서_단위수량" xfId="24380" xr:uid="{00000000-0005-0000-0000-00004F430000}"/>
    <cellStyle name="1_total_10.24종합_오창수량산출서_단위수량1" xfId="24381" xr:uid="{00000000-0005-0000-0000-000050430000}"/>
    <cellStyle name="1_total_10.24종합_오창수량산출서_단위수량15" xfId="24382" xr:uid="{00000000-0005-0000-0000-000051430000}"/>
    <cellStyle name="1_total_10.24종합_오창수량산출서_도곡단위수량" xfId="24383" xr:uid="{00000000-0005-0000-0000-000052430000}"/>
    <cellStyle name="1_total_10.24종합_오창수량산출서_수량산출서-11.25" xfId="24384" xr:uid="{00000000-0005-0000-0000-000053430000}"/>
    <cellStyle name="1_total_10.24종합_오창수량산출서_수량산출서-11.25_NEW단위수량-주산" xfId="24385" xr:uid="{00000000-0005-0000-0000-000054430000}"/>
    <cellStyle name="1_total_10.24종합_오창수량산출서_수량산출서-11.25_남대천단위수량" xfId="24386" xr:uid="{00000000-0005-0000-0000-000055430000}"/>
    <cellStyle name="1_total_10.24종합_오창수량산출서_수량산출서-11.25_단위수량" xfId="24387" xr:uid="{00000000-0005-0000-0000-000056430000}"/>
    <cellStyle name="1_total_10.24종합_오창수량산출서_수량산출서-11.25_단위수량1" xfId="24388" xr:uid="{00000000-0005-0000-0000-000057430000}"/>
    <cellStyle name="1_total_10.24종합_오창수량산출서_수량산출서-11.25_단위수량15" xfId="24389" xr:uid="{00000000-0005-0000-0000-000058430000}"/>
    <cellStyle name="1_total_10.24종합_오창수량산출서_수량산출서-11.25_도곡단위수량" xfId="24390" xr:uid="{00000000-0005-0000-0000-000059430000}"/>
    <cellStyle name="1_total_10.24종합_오창수량산출서_수량산출서-11.25_철거단위수량" xfId="24391" xr:uid="{00000000-0005-0000-0000-00005A430000}"/>
    <cellStyle name="1_total_10.24종합_오창수량산출서_수량산출서-11.25_철거수량" xfId="24392" xr:uid="{00000000-0005-0000-0000-00005B430000}"/>
    <cellStyle name="1_total_10.24종합_오창수량산출서_수량산출서-11.25_한수단위수량" xfId="24393" xr:uid="{00000000-0005-0000-0000-00005C430000}"/>
    <cellStyle name="1_total_10.24종합_오창수량산출서_수량산출서-1201" xfId="24394" xr:uid="{00000000-0005-0000-0000-00005D430000}"/>
    <cellStyle name="1_total_10.24종합_오창수량산출서_수량산출서-1201_NEW단위수량-주산" xfId="24395" xr:uid="{00000000-0005-0000-0000-00005E430000}"/>
    <cellStyle name="1_total_10.24종합_오창수량산출서_수량산출서-1201_남대천단위수량" xfId="24396" xr:uid="{00000000-0005-0000-0000-00005F430000}"/>
    <cellStyle name="1_total_10.24종합_오창수량산출서_수량산출서-1201_단위수량" xfId="24397" xr:uid="{00000000-0005-0000-0000-000060430000}"/>
    <cellStyle name="1_total_10.24종합_오창수량산출서_수량산출서-1201_단위수량1" xfId="24398" xr:uid="{00000000-0005-0000-0000-000061430000}"/>
    <cellStyle name="1_total_10.24종합_오창수량산출서_수량산출서-1201_단위수량15" xfId="24399" xr:uid="{00000000-0005-0000-0000-000062430000}"/>
    <cellStyle name="1_total_10.24종합_오창수량산출서_수량산출서-1201_도곡단위수량" xfId="24400" xr:uid="{00000000-0005-0000-0000-000063430000}"/>
    <cellStyle name="1_total_10.24종합_오창수량산출서_수량산출서-1201_철거단위수량" xfId="24401" xr:uid="{00000000-0005-0000-0000-000064430000}"/>
    <cellStyle name="1_total_10.24종합_오창수량산출서_수량산출서-1201_철거수량" xfId="24402" xr:uid="{00000000-0005-0000-0000-000065430000}"/>
    <cellStyle name="1_total_10.24종합_오창수량산출서_수량산출서-1201_한수단위수량" xfId="24403" xr:uid="{00000000-0005-0000-0000-000066430000}"/>
    <cellStyle name="1_total_10.24종합_오창수량산출서_시설물단위수량" xfId="24404" xr:uid="{00000000-0005-0000-0000-000067430000}"/>
    <cellStyle name="1_total_10.24종합_오창수량산출서_시설물단위수량1" xfId="24405" xr:uid="{00000000-0005-0000-0000-000068430000}"/>
    <cellStyle name="1_total_10.24종합_오창수량산출서_시설물단위수량1_시설물단위수량" xfId="24406" xr:uid="{00000000-0005-0000-0000-000069430000}"/>
    <cellStyle name="1_total_10.24종합_오창수량산출서_철거단위수량" xfId="24407" xr:uid="{00000000-0005-0000-0000-00006A430000}"/>
    <cellStyle name="1_total_10.24종합_오창수량산출서_철거수량" xfId="24408" xr:uid="{00000000-0005-0000-0000-00006B430000}"/>
    <cellStyle name="1_total_10.24종합_오창수량산출서_한수단위수량" xfId="24409" xr:uid="{00000000-0005-0000-0000-00006C430000}"/>
    <cellStyle name="1_total_10.24종합_철거단위수량" xfId="24410" xr:uid="{00000000-0005-0000-0000-00006D430000}"/>
    <cellStyle name="1_total_10.24종합_철거수량" xfId="24411" xr:uid="{00000000-0005-0000-0000-00006E430000}"/>
    <cellStyle name="1_total_10.24종합_한수단위수량" xfId="24412" xr:uid="{00000000-0005-0000-0000-00006F430000}"/>
    <cellStyle name="1_total_NEW단위수량" xfId="24413" xr:uid="{00000000-0005-0000-0000-000070430000}"/>
    <cellStyle name="1_total_NEW단위수량-영동" xfId="24414" xr:uid="{00000000-0005-0000-0000-000071430000}"/>
    <cellStyle name="1_total_NEW단위수량-주산" xfId="24415" xr:uid="{00000000-0005-0000-0000-000072430000}"/>
    <cellStyle name="1_total_re수량산출1111_2차 수량산출 1 " xfId="24416" xr:uid="{00000000-0005-0000-0000-000073430000}"/>
    <cellStyle name="1_total_관로시설물" xfId="24417" xr:uid="{00000000-0005-0000-0000-000074430000}"/>
    <cellStyle name="1_total_관로시설물_NEW단위수량-주산" xfId="24418" xr:uid="{00000000-0005-0000-0000-000075430000}"/>
    <cellStyle name="1_total_관로시설물_남대천단위수량" xfId="24419" xr:uid="{00000000-0005-0000-0000-000076430000}"/>
    <cellStyle name="1_total_관로시설물_단위수량" xfId="24420" xr:uid="{00000000-0005-0000-0000-000077430000}"/>
    <cellStyle name="1_total_관로시설물_단위수량1" xfId="24421" xr:uid="{00000000-0005-0000-0000-000078430000}"/>
    <cellStyle name="1_total_관로시설물_단위수량15" xfId="24422" xr:uid="{00000000-0005-0000-0000-000079430000}"/>
    <cellStyle name="1_total_관로시설물_도곡단위수량" xfId="24423" xr:uid="{00000000-0005-0000-0000-00007A430000}"/>
    <cellStyle name="1_total_관로시설물_수량산출서-11.25" xfId="24424" xr:uid="{00000000-0005-0000-0000-00007B430000}"/>
    <cellStyle name="1_total_관로시설물_수량산출서-11.25_NEW단위수량-주산" xfId="24425" xr:uid="{00000000-0005-0000-0000-00007C430000}"/>
    <cellStyle name="1_total_관로시설물_수량산출서-11.25_남대천단위수량" xfId="24426" xr:uid="{00000000-0005-0000-0000-00007D430000}"/>
    <cellStyle name="1_total_관로시설물_수량산출서-11.25_단위수량" xfId="24427" xr:uid="{00000000-0005-0000-0000-00007E430000}"/>
    <cellStyle name="1_total_관로시설물_수량산출서-11.25_단위수량1" xfId="24428" xr:uid="{00000000-0005-0000-0000-00007F430000}"/>
    <cellStyle name="1_total_관로시설물_수량산출서-11.25_단위수량15" xfId="24429" xr:uid="{00000000-0005-0000-0000-000080430000}"/>
    <cellStyle name="1_total_관로시설물_수량산출서-11.25_도곡단위수량" xfId="24430" xr:uid="{00000000-0005-0000-0000-000081430000}"/>
    <cellStyle name="1_total_관로시설물_수량산출서-11.25_철거단위수량" xfId="24431" xr:uid="{00000000-0005-0000-0000-000082430000}"/>
    <cellStyle name="1_total_관로시설물_수량산출서-11.25_철거수량" xfId="24432" xr:uid="{00000000-0005-0000-0000-000083430000}"/>
    <cellStyle name="1_total_관로시설물_수량산출서-11.25_한수단위수량" xfId="24433" xr:uid="{00000000-0005-0000-0000-000084430000}"/>
    <cellStyle name="1_total_관로시설물_수량산출서-1201" xfId="24434" xr:uid="{00000000-0005-0000-0000-000085430000}"/>
    <cellStyle name="1_total_관로시설물_수량산출서-1201_NEW단위수량-주산" xfId="24435" xr:uid="{00000000-0005-0000-0000-000086430000}"/>
    <cellStyle name="1_total_관로시설물_수량산출서-1201_남대천단위수량" xfId="24436" xr:uid="{00000000-0005-0000-0000-000087430000}"/>
    <cellStyle name="1_total_관로시설물_수량산출서-1201_단위수량" xfId="24437" xr:uid="{00000000-0005-0000-0000-000088430000}"/>
    <cellStyle name="1_total_관로시설물_수량산출서-1201_단위수량1" xfId="24438" xr:uid="{00000000-0005-0000-0000-000089430000}"/>
    <cellStyle name="1_total_관로시설물_수량산출서-1201_단위수량15" xfId="24439" xr:uid="{00000000-0005-0000-0000-00008A430000}"/>
    <cellStyle name="1_total_관로시설물_수량산출서-1201_도곡단위수량" xfId="24440" xr:uid="{00000000-0005-0000-0000-00008B430000}"/>
    <cellStyle name="1_total_관로시설물_수량산출서-1201_철거단위수량" xfId="24441" xr:uid="{00000000-0005-0000-0000-00008C430000}"/>
    <cellStyle name="1_total_관로시설물_수량산출서-1201_철거수량" xfId="24442" xr:uid="{00000000-0005-0000-0000-00008D430000}"/>
    <cellStyle name="1_total_관로시설물_수량산출서-1201_한수단위수량" xfId="24443" xr:uid="{00000000-0005-0000-0000-00008E430000}"/>
    <cellStyle name="1_total_관로시설물_시설물단위수량" xfId="24444" xr:uid="{00000000-0005-0000-0000-00008F430000}"/>
    <cellStyle name="1_total_관로시설물_시설물단위수량1" xfId="24445" xr:uid="{00000000-0005-0000-0000-000090430000}"/>
    <cellStyle name="1_total_관로시설물_시설물단위수량1_시설물단위수량" xfId="24446" xr:uid="{00000000-0005-0000-0000-000091430000}"/>
    <cellStyle name="1_total_관로시설물_오창수량산출서" xfId="24447" xr:uid="{00000000-0005-0000-0000-000092430000}"/>
    <cellStyle name="1_total_관로시설물_오창수량산출서_NEW단위수량-주산" xfId="24448" xr:uid="{00000000-0005-0000-0000-000093430000}"/>
    <cellStyle name="1_total_관로시설물_오창수량산출서_남대천단위수량" xfId="24449" xr:uid="{00000000-0005-0000-0000-000094430000}"/>
    <cellStyle name="1_total_관로시설물_오창수량산출서_단위수량" xfId="24450" xr:uid="{00000000-0005-0000-0000-000095430000}"/>
    <cellStyle name="1_total_관로시설물_오창수량산출서_단위수량1" xfId="24451" xr:uid="{00000000-0005-0000-0000-000096430000}"/>
    <cellStyle name="1_total_관로시설물_오창수량산출서_단위수량15" xfId="24452" xr:uid="{00000000-0005-0000-0000-000097430000}"/>
    <cellStyle name="1_total_관로시설물_오창수량산출서_도곡단위수량" xfId="24453" xr:uid="{00000000-0005-0000-0000-000098430000}"/>
    <cellStyle name="1_total_관로시설물_오창수량산출서_수량산출서-11.25" xfId="24454" xr:uid="{00000000-0005-0000-0000-000099430000}"/>
    <cellStyle name="1_total_관로시설물_오창수량산출서_수량산출서-11.25_NEW단위수량-주산" xfId="24455" xr:uid="{00000000-0005-0000-0000-00009A430000}"/>
    <cellStyle name="1_total_관로시설물_오창수량산출서_수량산출서-11.25_남대천단위수량" xfId="24456" xr:uid="{00000000-0005-0000-0000-00009B430000}"/>
    <cellStyle name="1_total_관로시설물_오창수량산출서_수량산출서-11.25_단위수량" xfId="24457" xr:uid="{00000000-0005-0000-0000-00009C430000}"/>
    <cellStyle name="1_total_관로시설물_오창수량산출서_수량산출서-11.25_단위수량1" xfId="24458" xr:uid="{00000000-0005-0000-0000-00009D430000}"/>
    <cellStyle name="1_total_관로시설물_오창수량산출서_수량산출서-11.25_단위수량15" xfId="24459" xr:uid="{00000000-0005-0000-0000-00009E430000}"/>
    <cellStyle name="1_total_관로시설물_오창수량산출서_수량산출서-11.25_도곡단위수량" xfId="24460" xr:uid="{00000000-0005-0000-0000-00009F430000}"/>
    <cellStyle name="1_total_관로시설물_오창수량산출서_수량산출서-11.25_철거단위수량" xfId="24461" xr:uid="{00000000-0005-0000-0000-0000A0430000}"/>
    <cellStyle name="1_total_관로시설물_오창수량산출서_수량산출서-11.25_철거수량" xfId="24462" xr:uid="{00000000-0005-0000-0000-0000A1430000}"/>
    <cellStyle name="1_total_관로시설물_오창수량산출서_수량산출서-11.25_한수단위수량" xfId="24463" xr:uid="{00000000-0005-0000-0000-0000A2430000}"/>
    <cellStyle name="1_total_관로시설물_오창수량산출서_수량산출서-1201" xfId="24464" xr:uid="{00000000-0005-0000-0000-0000A3430000}"/>
    <cellStyle name="1_total_관로시설물_오창수량산출서_수량산출서-1201_NEW단위수량-주산" xfId="24465" xr:uid="{00000000-0005-0000-0000-0000A4430000}"/>
    <cellStyle name="1_total_관로시설물_오창수량산출서_수량산출서-1201_남대천단위수량" xfId="24466" xr:uid="{00000000-0005-0000-0000-0000A5430000}"/>
    <cellStyle name="1_total_관로시설물_오창수량산출서_수량산출서-1201_단위수량" xfId="24467" xr:uid="{00000000-0005-0000-0000-0000A6430000}"/>
    <cellStyle name="1_total_관로시설물_오창수량산출서_수량산출서-1201_단위수량1" xfId="24468" xr:uid="{00000000-0005-0000-0000-0000A7430000}"/>
    <cellStyle name="1_total_관로시설물_오창수량산출서_수량산출서-1201_단위수량15" xfId="24469" xr:uid="{00000000-0005-0000-0000-0000A8430000}"/>
    <cellStyle name="1_total_관로시설물_오창수량산출서_수량산출서-1201_도곡단위수량" xfId="24470" xr:uid="{00000000-0005-0000-0000-0000A9430000}"/>
    <cellStyle name="1_total_관로시설물_오창수량산출서_수량산출서-1201_철거단위수량" xfId="24471" xr:uid="{00000000-0005-0000-0000-0000AA430000}"/>
    <cellStyle name="1_total_관로시설물_오창수량산출서_수량산출서-1201_철거수량" xfId="24472" xr:uid="{00000000-0005-0000-0000-0000AB430000}"/>
    <cellStyle name="1_total_관로시설물_오창수량산출서_수량산출서-1201_한수단위수량" xfId="24473" xr:uid="{00000000-0005-0000-0000-0000AC430000}"/>
    <cellStyle name="1_total_관로시설물_오창수량산출서_시설물단위수량" xfId="24474" xr:uid="{00000000-0005-0000-0000-0000AD430000}"/>
    <cellStyle name="1_total_관로시설물_오창수량산출서_시설물단위수량1" xfId="24475" xr:uid="{00000000-0005-0000-0000-0000AE430000}"/>
    <cellStyle name="1_total_관로시설물_오창수량산출서_시설물단위수량1_시설물단위수량" xfId="24476" xr:uid="{00000000-0005-0000-0000-0000AF430000}"/>
    <cellStyle name="1_total_관로시설물_오창수량산출서_철거단위수량" xfId="24477" xr:uid="{00000000-0005-0000-0000-0000B0430000}"/>
    <cellStyle name="1_total_관로시설물_오창수량산출서_철거수량" xfId="24478" xr:uid="{00000000-0005-0000-0000-0000B1430000}"/>
    <cellStyle name="1_total_관로시설물_오창수량산출서_한수단위수량" xfId="24479" xr:uid="{00000000-0005-0000-0000-0000B2430000}"/>
    <cellStyle name="1_total_관로시설물_철거단위수량" xfId="24480" xr:uid="{00000000-0005-0000-0000-0000B3430000}"/>
    <cellStyle name="1_total_관로시설물_철거수량" xfId="24481" xr:uid="{00000000-0005-0000-0000-0000B4430000}"/>
    <cellStyle name="1_total_관로시설물_한수단위수량" xfId="24482" xr:uid="{00000000-0005-0000-0000-0000B5430000}"/>
    <cellStyle name="1_total_구로리총괄내역_re수량산출1111_2차 수량산출 1 " xfId="24483" xr:uid="{00000000-0005-0000-0000-0000B6430000}"/>
    <cellStyle name="1_total_구로리총괄내역_구로리설계예산서1029_re수량산출1111_2차 수량산출 1 " xfId="24484" xr:uid="{00000000-0005-0000-0000-0000B7430000}"/>
    <cellStyle name="1_total_구로리총괄내역_구로리설계예산서1118준공_re수량산출1111_2차 수량산출 1 " xfId="24485" xr:uid="{00000000-0005-0000-0000-0000B8430000}"/>
    <cellStyle name="1_total_구로리총괄내역_구로리설계예산서조경_re수량산출1111_2차 수량산출 1 " xfId="24486" xr:uid="{00000000-0005-0000-0000-0000B9430000}"/>
    <cellStyle name="1_total_구로리총괄내역_구로리어린이공원예산서(조경)1125_re수량산출1111_2차 수량산출 1 " xfId="24487" xr:uid="{00000000-0005-0000-0000-0000BA430000}"/>
    <cellStyle name="1_total_구로리총괄내역_내역서_re수량산출1111_2차 수량산출 1 " xfId="24488" xr:uid="{00000000-0005-0000-0000-0000BB430000}"/>
    <cellStyle name="1_total_구로리총괄내역_노임단가표_re수량산출1111_2차 수량산출 1 " xfId="24489" xr:uid="{00000000-0005-0000-0000-0000BC430000}"/>
    <cellStyle name="1_total_구로리총괄내역_수도권매립지_re수량산출1111_2차 수량산출 1 " xfId="24490" xr:uid="{00000000-0005-0000-0000-0000BD430000}"/>
    <cellStyle name="1_total_구로리총괄내역_수도권매립지1004(발주용)_re수량산출1111_2차 수량산출 1 " xfId="24491" xr:uid="{00000000-0005-0000-0000-0000BE430000}"/>
    <cellStyle name="1_total_구로리총괄내역_일신건영설계예산서(0211)_re수량산출1111_2차 수량산출 1 " xfId="24492" xr:uid="{00000000-0005-0000-0000-0000BF430000}"/>
    <cellStyle name="1_total_구로리총괄내역_일위대가_re수량산출1111_2차 수량산출 1 " xfId="24493" xr:uid="{00000000-0005-0000-0000-0000C0430000}"/>
    <cellStyle name="1_total_구로리총괄내역_자재단가표_re수량산출1111_2차 수량산출 1 " xfId="24494" xr:uid="{00000000-0005-0000-0000-0000C1430000}"/>
    <cellStyle name="1_total_구로리총괄내역_장안초등학교내역0814_re수량산출1111_2차 수량산출 1 " xfId="24495" xr:uid="{00000000-0005-0000-0000-0000C2430000}"/>
    <cellStyle name="1_total_구조물,조형물,수목보호" xfId="24496" xr:uid="{00000000-0005-0000-0000-0000C3430000}"/>
    <cellStyle name="1_total_구조물,조형물,수목보호_NEW단위수량-주산" xfId="24497" xr:uid="{00000000-0005-0000-0000-0000C4430000}"/>
    <cellStyle name="1_total_구조물,조형물,수목보호_남대천단위수량" xfId="24498" xr:uid="{00000000-0005-0000-0000-0000C5430000}"/>
    <cellStyle name="1_total_구조물,조형물,수목보호_단위수량" xfId="24499" xr:uid="{00000000-0005-0000-0000-0000C6430000}"/>
    <cellStyle name="1_total_구조물,조형물,수목보호_단위수량1" xfId="24500" xr:uid="{00000000-0005-0000-0000-0000C7430000}"/>
    <cellStyle name="1_total_구조물,조형물,수목보호_단위수량15" xfId="24501" xr:uid="{00000000-0005-0000-0000-0000C8430000}"/>
    <cellStyle name="1_total_구조물,조형물,수목보호_도곡단위수량" xfId="24502" xr:uid="{00000000-0005-0000-0000-0000C9430000}"/>
    <cellStyle name="1_total_구조물,조형물,수목보호_수량산출서-11.25" xfId="24503" xr:uid="{00000000-0005-0000-0000-0000CA430000}"/>
    <cellStyle name="1_total_구조물,조형물,수목보호_수량산출서-11.25_NEW단위수량-주산" xfId="24504" xr:uid="{00000000-0005-0000-0000-0000CB430000}"/>
    <cellStyle name="1_total_구조물,조형물,수목보호_수량산출서-11.25_남대천단위수량" xfId="24505" xr:uid="{00000000-0005-0000-0000-0000CC430000}"/>
    <cellStyle name="1_total_구조물,조형물,수목보호_수량산출서-11.25_단위수량" xfId="24506" xr:uid="{00000000-0005-0000-0000-0000CD430000}"/>
    <cellStyle name="1_total_구조물,조형물,수목보호_수량산출서-11.25_단위수량1" xfId="24507" xr:uid="{00000000-0005-0000-0000-0000CE430000}"/>
    <cellStyle name="1_total_구조물,조형물,수목보호_수량산출서-11.25_단위수량15" xfId="24508" xr:uid="{00000000-0005-0000-0000-0000CF430000}"/>
    <cellStyle name="1_total_구조물,조형물,수목보호_수량산출서-11.25_도곡단위수량" xfId="24509" xr:uid="{00000000-0005-0000-0000-0000D0430000}"/>
    <cellStyle name="1_total_구조물,조형물,수목보호_수량산출서-11.25_철거단위수량" xfId="24510" xr:uid="{00000000-0005-0000-0000-0000D1430000}"/>
    <cellStyle name="1_total_구조물,조형물,수목보호_수량산출서-11.25_철거수량" xfId="24511" xr:uid="{00000000-0005-0000-0000-0000D2430000}"/>
    <cellStyle name="1_total_구조물,조형물,수목보호_수량산출서-11.25_한수단위수량" xfId="24512" xr:uid="{00000000-0005-0000-0000-0000D3430000}"/>
    <cellStyle name="1_total_구조물,조형물,수목보호_수량산출서-1201" xfId="24513" xr:uid="{00000000-0005-0000-0000-0000D4430000}"/>
    <cellStyle name="1_total_구조물,조형물,수목보호_수량산출서-1201_NEW단위수량-주산" xfId="24514" xr:uid="{00000000-0005-0000-0000-0000D5430000}"/>
    <cellStyle name="1_total_구조물,조형물,수목보호_수량산출서-1201_남대천단위수량" xfId="24515" xr:uid="{00000000-0005-0000-0000-0000D6430000}"/>
    <cellStyle name="1_total_구조물,조형물,수목보호_수량산출서-1201_단위수량" xfId="24516" xr:uid="{00000000-0005-0000-0000-0000D7430000}"/>
    <cellStyle name="1_total_구조물,조형물,수목보호_수량산출서-1201_단위수량1" xfId="24517" xr:uid="{00000000-0005-0000-0000-0000D8430000}"/>
    <cellStyle name="1_total_구조물,조형물,수목보호_수량산출서-1201_단위수량15" xfId="24518" xr:uid="{00000000-0005-0000-0000-0000D9430000}"/>
    <cellStyle name="1_total_구조물,조형물,수목보호_수량산출서-1201_도곡단위수량" xfId="24519" xr:uid="{00000000-0005-0000-0000-0000DA430000}"/>
    <cellStyle name="1_total_구조물,조형물,수목보호_수량산출서-1201_철거단위수량" xfId="24520" xr:uid="{00000000-0005-0000-0000-0000DB430000}"/>
    <cellStyle name="1_total_구조물,조형물,수목보호_수량산출서-1201_철거수량" xfId="24521" xr:uid="{00000000-0005-0000-0000-0000DC430000}"/>
    <cellStyle name="1_total_구조물,조형물,수목보호_수량산출서-1201_한수단위수량" xfId="24522" xr:uid="{00000000-0005-0000-0000-0000DD430000}"/>
    <cellStyle name="1_total_구조물,조형물,수목보호_시설물단위수량" xfId="24523" xr:uid="{00000000-0005-0000-0000-0000DE430000}"/>
    <cellStyle name="1_total_구조물,조형물,수목보호_시설물단위수량1" xfId="24524" xr:uid="{00000000-0005-0000-0000-0000DF430000}"/>
    <cellStyle name="1_total_구조물,조형물,수목보호_시설물단위수량1_시설물단위수량" xfId="24525" xr:uid="{00000000-0005-0000-0000-0000E0430000}"/>
    <cellStyle name="1_total_구조물,조형물,수목보호_오창수량산출서" xfId="24526" xr:uid="{00000000-0005-0000-0000-0000E1430000}"/>
    <cellStyle name="1_total_구조물,조형물,수목보호_오창수량산출서_NEW단위수량-주산" xfId="24527" xr:uid="{00000000-0005-0000-0000-0000E2430000}"/>
    <cellStyle name="1_total_구조물,조형물,수목보호_오창수량산출서_남대천단위수량" xfId="24528" xr:uid="{00000000-0005-0000-0000-0000E3430000}"/>
    <cellStyle name="1_total_구조물,조형물,수목보호_오창수량산출서_단위수량" xfId="24529" xr:uid="{00000000-0005-0000-0000-0000E4430000}"/>
    <cellStyle name="1_total_구조물,조형물,수목보호_오창수량산출서_단위수량1" xfId="24530" xr:uid="{00000000-0005-0000-0000-0000E5430000}"/>
    <cellStyle name="1_total_구조물,조형물,수목보호_오창수량산출서_단위수량15" xfId="24531" xr:uid="{00000000-0005-0000-0000-0000E6430000}"/>
    <cellStyle name="1_total_구조물,조형물,수목보호_오창수량산출서_도곡단위수량" xfId="24532" xr:uid="{00000000-0005-0000-0000-0000E7430000}"/>
    <cellStyle name="1_total_구조물,조형물,수목보호_오창수량산출서_수량산출서-11.25" xfId="24533" xr:uid="{00000000-0005-0000-0000-0000E8430000}"/>
    <cellStyle name="1_total_구조물,조형물,수목보호_오창수량산출서_수량산출서-11.25_NEW단위수량-주산" xfId="24534" xr:uid="{00000000-0005-0000-0000-0000E9430000}"/>
    <cellStyle name="1_total_구조물,조형물,수목보호_오창수량산출서_수량산출서-11.25_남대천단위수량" xfId="24535" xr:uid="{00000000-0005-0000-0000-0000EA430000}"/>
    <cellStyle name="1_total_구조물,조형물,수목보호_오창수량산출서_수량산출서-11.25_단위수량" xfId="24536" xr:uid="{00000000-0005-0000-0000-0000EB430000}"/>
    <cellStyle name="1_total_구조물,조형물,수목보호_오창수량산출서_수량산출서-11.25_단위수량1" xfId="24537" xr:uid="{00000000-0005-0000-0000-0000EC430000}"/>
    <cellStyle name="1_total_구조물,조형물,수목보호_오창수량산출서_수량산출서-11.25_단위수량15" xfId="24538" xr:uid="{00000000-0005-0000-0000-0000ED430000}"/>
    <cellStyle name="1_total_구조물,조형물,수목보호_오창수량산출서_수량산출서-11.25_도곡단위수량" xfId="24539" xr:uid="{00000000-0005-0000-0000-0000EE430000}"/>
    <cellStyle name="1_total_구조물,조형물,수목보호_오창수량산출서_수량산출서-11.25_철거단위수량" xfId="24540" xr:uid="{00000000-0005-0000-0000-0000EF430000}"/>
    <cellStyle name="1_total_구조물,조형물,수목보호_오창수량산출서_수량산출서-11.25_철거수량" xfId="24541" xr:uid="{00000000-0005-0000-0000-0000F0430000}"/>
    <cellStyle name="1_total_구조물,조형물,수목보호_오창수량산출서_수량산출서-11.25_한수단위수량" xfId="24542" xr:uid="{00000000-0005-0000-0000-0000F1430000}"/>
    <cellStyle name="1_total_구조물,조형물,수목보호_오창수량산출서_수량산출서-1201" xfId="24543" xr:uid="{00000000-0005-0000-0000-0000F2430000}"/>
    <cellStyle name="1_total_구조물,조형물,수목보호_오창수량산출서_수량산출서-1201_NEW단위수량-주산" xfId="24544" xr:uid="{00000000-0005-0000-0000-0000F3430000}"/>
    <cellStyle name="1_total_구조물,조형물,수목보호_오창수량산출서_수량산출서-1201_남대천단위수량" xfId="24545" xr:uid="{00000000-0005-0000-0000-0000F4430000}"/>
    <cellStyle name="1_total_구조물,조형물,수목보호_오창수량산출서_수량산출서-1201_단위수량" xfId="24546" xr:uid="{00000000-0005-0000-0000-0000F5430000}"/>
    <cellStyle name="1_total_구조물,조형물,수목보호_오창수량산출서_수량산출서-1201_단위수량1" xfId="24547" xr:uid="{00000000-0005-0000-0000-0000F6430000}"/>
    <cellStyle name="1_total_구조물,조형물,수목보호_오창수량산출서_수량산출서-1201_단위수량15" xfId="24548" xr:uid="{00000000-0005-0000-0000-0000F7430000}"/>
    <cellStyle name="1_total_구조물,조형물,수목보호_오창수량산출서_수량산출서-1201_도곡단위수량" xfId="24549" xr:uid="{00000000-0005-0000-0000-0000F8430000}"/>
    <cellStyle name="1_total_구조물,조형물,수목보호_오창수량산출서_수량산출서-1201_철거단위수량" xfId="24550" xr:uid="{00000000-0005-0000-0000-0000F9430000}"/>
    <cellStyle name="1_total_구조물,조형물,수목보호_오창수량산출서_수량산출서-1201_철거수량" xfId="24551" xr:uid="{00000000-0005-0000-0000-0000FA430000}"/>
    <cellStyle name="1_total_구조물,조형물,수목보호_오창수량산출서_수량산출서-1201_한수단위수량" xfId="24552" xr:uid="{00000000-0005-0000-0000-0000FB430000}"/>
    <cellStyle name="1_total_구조물,조형물,수목보호_오창수량산출서_시설물단위수량" xfId="24553" xr:uid="{00000000-0005-0000-0000-0000FC430000}"/>
    <cellStyle name="1_total_구조물,조형물,수목보호_오창수량산출서_시설물단위수량1" xfId="24554" xr:uid="{00000000-0005-0000-0000-0000FD430000}"/>
    <cellStyle name="1_total_구조물,조형물,수목보호_오창수량산출서_시설물단위수량1_시설물단위수량" xfId="24555" xr:uid="{00000000-0005-0000-0000-0000FE430000}"/>
    <cellStyle name="1_total_구조물,조형물,수목보호_오창수량산출서_철거단위수량" xfId="24556" xr:uid="{00000000-0005-0000-0000-0000FF430000}"/>
    <cellStyle name="1_total_구조물,조형물,수목보호_오창수량산출서_철거수량" xfId="24557" xr:uid="{00000000-0005-0000-0000-000000440000}"/>
    <cellStyle name="1_total_구조물,조형물,수목보호_오창수량산출서_한수단위수량" xfId="24558" xr:uid="{00000000-0005-0000-0000-000001440000}"/>
    <cellStyle name="1_total_구조물,조형물,수목보호_철거단위수량" xfId="24559" xr:uid="{00000000-0005-0000-0000-000002440000}"/>
    <cellStyle name="1_total_구조물,조형물,수목보호_철거수량" xfId="24560" xr:uid="{00000000-0005-0000-0000-000003440000}"/>
    <cellStyle name="1_total_구조물,조형물,수목보호_한수단위수량" xfId="24561" xr:uid="{00000000-0005-0000-0000-000004440000}"/>
    <cellStyle name="1_total_남대천단위수량" xfId="24562" xr:uid="{00000000-0005-0000-0000-000005440000}"/>
    <cellStyle name="1_total_단위1" xfId="24563" xr:uid="{00000000-0005-0000-0000-000006440000}"/>
    <cellStyle name="1_total_단위수량" xfId="24564" xr:uid="{00000000-0005-0000-0000-000007440000}"/>
    <cellStyle name="1_total_단위수량1" xfId="24565" xr:uid="{00000000-0005-0000-0000-000008440000}"/>
    <cellStyle name="1_total_단위수량15" xfId="24566" xr:uid="{00000000-0005-0000-0000-000009440000}"/>
    <cellStyle name="1_total_단위수량산출" xfId="24567" xr:uid="{00000000-0005-0000-0000-00000A440000}"/>
    <cellStyle name="1_total_단위수량산출_NEW단위수량-주산" xfId="24568" xr:uid="{00000000-0005-0000-0000-00000B440000}"/>
    <cellStyle name="1_total_단위수량산출_남대천단위수량" xfId="24569" xr:uid="{00000000-0005-0000-0000-00000C440000}"/>
    <cellStyle name="1_total_단위수량산출_단위수량" xfId="24570" xr:uid="{00000000-0005-0000-0000-00000D440000}"/>
    <cellStyle name="1_total_단위수량산출_단위수량1" xfId="24571" xr:uid="{00000000-0005-0000-0000-00000E440000}"/>
    <cellStyle name="1_total_단위수량산출_단위수량15" xfId="24572" xr:uid="{00000000-0005-0000-0000-00000F440000}"/>
    <cellStyle name="1_total_단위수량산출_도곡단위수량" xfId="24573" xr:uid="{00000000-0005-0000-0000-000010440000}"/>
    <cellStyle name="1_total_단위수량산출_수량산출서-11.25" xfId="24574" xr:uid="{00000000-0005-0000-0000-000011440000}"/>
    <cellStyle name="1_total_단위수량산출_수량산출서-11.25_NEW단위수량-주산" xfId="24575" xr:uid="{00000000-0005-0000-0000-000012440000}"/>
    <cellStyle name="1_total_단위수량산출_수량산출서-11.25_남대천단위수량" xfId="24576" xr:uid="{00000000-0005-0000-0000-000013440000}"/>
    <cellStyle name="1_total_단위수량산출_수량산출서-11.25_단위수량" xfId="24577" xr:uid="{00000000-0005-0000-0000-000014440000}"/>
    <cellStyle name="1_total_단위수량산출_수량산출서-11.25_단위수량1" xfId="24578" xr:uid="{00000000-0005-0000-0000-000015440000}"/>
    <cellStyle name="1_total_단위수량산출_수량산출서-11.25_단위수량15" xfId="24579" xr:uid="{00000000-0005-0000-0000-000016440000}"/>
    <cellStyle name="1_total_단위수량산출_수량산출서-11.25_도곡단위수량" xfId="24580" xr:uid="{00000000-0005-0000-0000-000017440000}"/>
    <cellStyle name="1_total_단위수량산출_수량산출서-11.25_철거단위수량" xfId="24581" xr:uid="{00000000-0005-0000-0000-000018440000}"/>
    <cellStyle name="1_total_단위수량산출_수량산출서-11.25_철거수량" xfId="24582" xr:uid="{00000000-0005-0000-0000-000019440000}"/>
    <cellStyle name="1_total_단위수량산출_수량산출서-11.25_한수단위수량" xfId="24583" xr:uid="{00000000-0005-0000-0000-00001A440000}"/>
    <cellStyle name="1_total_단위수량산출_수량산출서-1201" xfId="24584" xr:uid="{00000000-0005-0000-0000-00001B440000}"/>
    <cellStyle name="1_total_단위수량산출_수량산출서-1201_NEW단위수량-주산" xfId="24585" xr:uid="{00000000-0005-0000-0000-00001C440000}"/>
    <cellStyle name="1_total_단위수량산출_수량산출서-1201_남대천단위수량" xfId="24586" xr:uid="{00000000-0005-0000-0000-00001D440000}"/>
    <cellStyle name="1_total_단위수량산출_수량산출서-1201_단위수량" xfId="24587" xr:uid="{00000000-0005-0000-0000-00001E440000}"/>
    <cellStyle name="1_total_단위수량산출_수량산출서-1201_단위수량1" xfId="24588" xr:uid="{00000000-0005-0000-0000-00001F440000}"/>
    <cellStyle name="1_total_단위수량산출_수량산출서-1201_단위수량15" xfId="24589" xr:uid="{00000000-0005-0000-0000-000020440000}"/>
    <cellStyle name="1_total_단위수량산출_수량산출서-1201_도곡단위수량" xfId="24590" xr:uid="{00000000-0005-0000-0000-000021440000}"/>
    <cellStyle name="1_total_단위수량산출_수량산출서-1201_철거단위수량" xfId="24591" xr:uid="{00000000-0005-0000-0000-000022440000}"/>
    <cellStyle name="1_total_단위수량산출_수량산출서-1201_철거수량" xfId="24592" xr:uid="{00000000-0005-0000-0000-000023440000}"/>
    <cellStyle name="1_total_단위수량산출_수량산출서-1201_한수단위수량" xfId="24593" xr:uid="{00000000-0005-0000-0000-000024440000}"/>
    <cellStyle name="1_total_단위수량산출_시설물단위수량" xfId="24594" xr:uid="{00000000-0005-0000-0000-000025440000}"/>
    <cellStyle name="1_total_단위수량산출_시설물단위수량1" xfId="24595" xr:uid="{00000000-0005-0000-0000-000026440000}"/>
    <cellStyle name="1_total_단위수량산출_시설물단위수량1_시설물단위수량" xfId="24596" xr:uid="{00000000-0005-0000-0000-000027440000}"/>
    <cellStyle name="1_total_단위수량산출_오창수량산출서" xfId="24597" xr:uid="{00000000-0005-0000-0000-000028440000}"/>
    <cellStyle name="1_total_단위수량산출_오창수량산출서_NEW단위수량-주산" xfId="24598" xr:uid="{00000000-0005-0000-0000-000029440000}"/>
    <cellStyle name="1_total_단위수량산출_오창수량산출서_남대천단위수량" xfId="24599" xr:uid="{00000000-0005-0000-0000-00002A440000}"/>
    <cellStyle name="1_total_단위수량산출_오창수량산출서_단위수량" xfId="24600" xr:uid="{00000000-0005-0000-0000-00002B440000}"/>
    <cellStyle name="1_total_단위수량산출_오창수량산출서_단위수량1" xfId="24601" xr:uid="{00000000-0005-0000-0000-00002C440000}"/>
    <cellStyle name="1_total_단위수량산출_오창수량산출서_단위수량15" xfId="24602" xr:uid="{00000000-0005-0000-0000-00002D440000}"/>
    <cellStyle name="1_total_단위수량산출_오창수량산출서_도곡단위수량" xfId="24603" xr:uid="{00000000-0005-0000-0000-00002E440000}"/>
    <cellStyle name="1_total_단위수량산출_오창수량산출서_수량산출서-11.25" xfId="24604" xr:uid="{00000000-0005-0000-0000-00002F440000}"/>
    <cellStyle name="1_total_단위수량산출_오창수량산출서_수량산출서-11.25_NEW단위수량-주산" xfId="24605" xr:uid="{00000000-0005-0000-0000-000030440000}"/>
    <cellStyle name="1_total_단위수량산출_오창수량산출서_수량산출서-11.25_남대천단위수량" xfId="24606" xr:uid="{00000000-0005-0000-0000-000031440000}"/>
    <cellStyle name="1_total_단위수량산출_오창수량산출서_수량산출서-11.25_단위수량" xfId="24607" xr:uid="{00000000-0005-0000-0000-000032440000}"/>
    <cellStyle name="1_total_단위수량산출_오창수량산출서_수량산출서-11.25_단위수량1" xfId="24608" xr:uid="{00000000-0005-0000-0000-000033440000}"/>
    <cellStyle name="1_total_단위수량산출_오창수량산출서_수량산출서-11.25_단위수량15" xfId="24609" xr:uid="{00000000-0005-0000-0000-000034440000}"/>
    <cellStyle name="1_total_단위수량산출_오창수량산출서_수량산출서-11.25_도곡단위수량" xfId="24610" xr:uid="{00000000-0005-0000-0000-000035440000}"/>
    <cellStyle name="1_total_단위수량산출_오창수량산출서_수량산출서-11.25_철거단위수량" xfId="24611" xr:uid="{00000000-0005-0000-0000-000036440000}"/>
    <cellStyle name="1_total_단위수량산출_오창수량산출서_수량산출서-11.25_철거수량" xfId="24612" xr:uid="{00000000-0005-0000-0000-000037440000}"/>
    <cellStyle name="1_total_단위수량산출_오창수량산출서_수량산출서-11.25_한수단위수량" xfId="24613" xr:uid="{00000000-0005-0000-0000-000038440000}"/>
    <cellStyle name="1_total_단위수량산출_오창수량산출서_수량산출서-1201" xfId="24614" xr:uid="{00000000-0005-0000-0000-000039440000}"/>
    <cellStyle name="1_total_단위수량산출_오창수량산출서_수량산출서-1201_NEW단위수량-주산" xfId="24615" xr:uid="{00000000-0005-0000-0000-00003A440000}"/>
    <cellStyle name="1_total_단위수량산출_오창수량산출서_수량산출서-1201_남대천단위수량" xfId="24616" xr:uid="{00000000-0005-0000-0000-00003B440000}"/>
    <cellStyle name="1_total_단위수량산출_오창수량산출서_수량산출서-1201_단위수량" xfId="24617" xr:uid="{00000000-0005-0000-0000-00003C440000}"/>
    <cellStyle name="1_total_단위수량산출_오창수량산출서_수량산출서-1201_단위수량1" xfId="24618" xr:uid="{00000000-0005-0000-0000-00003D440000}"/>
    <cellStyle name="1_total_단위수량산출_오창수량산출서_수량산출서-1201_단위수량15" xfId="24619" xr:uid="{00000000-0005-0000-0000-00003E440000}"/>
    <cellStyle name="1_total_단위수량산출_오창수량산출서_수량산출서-1201_도곡단위수량" xfId="24620" xr:uid="{00000000-0005-0000-0000-00003F440000}"/>
    <cellStyle name="1_total_단위수량산출_오창수량산출서_수량산출서-1201_철거단위수량" xfId="24621" xr:uid="{00000000-0005-0000-0000-000040440000}"/>
    <cellStyle name="1_total_단위수량산출_오창수량산출서_수량산출서-1201_철거수량" xfId="24622" xr:uid="{00000000-0005-0000-0000-000041440000}"/>
    <cellStyle name="1_total_단위수량산출_오창수량산출서_수량산출서-1201_한수단위수량" xfId="24623" xr:uid="{00000000-0005-0000-0000-000042440000}"/>
    <cellStyle name="1_total_단위수량산출_오창수량산출서_시설물단위수량" xfId="24624" xr:uid="{00000000-0005-0000-0000-000043440000}"/>
    <cellStyle name="1_total_단위수량산출_오창수량산출서_시설물단위수량1" xfId="24625" xr:uid="{00000000-0005-0000-0000-000044440000}"/>
    <cellStyle name="1_total_단위수량산출_오창수량산출서_시설물단위수량1_시설물단위수량" xfId="24626" xr:uid="{00000000-0005-0000-0000-000045440000}"/>
    <cellStyle name="1_total_단위수량산출_오창수량산출서_철거단위수량" xfId="24627" xr:uid="{00000000-0005-0000-0000-000046440000}"/>
    <cellStyle name="1_total_단위수량산출_오창수량산출서_철거수량" xfId="24628" xr:uid="{00000000-0005-0000-0000-000047440000}"/>
    <cellStyle name="1_total_단위수량산출_오창수량산출서_한수단위수량" xfId="24629" xr:uid="{00000000-0005-0000-0000-000048440000}"/>
    <cellStyle name="1_total_단위수량산출_용평단위수량" xfId="24630" xr:uid="{00000000-0005-0000-0000-000049440000}"/>
    <cellStyle name="1_total_단위수량산출_철거단위수량" xfId="24631" xr:uid="{00000000-0005-0000-0000-00004A440000}"/>
    <cellStyle name="1_total_단위수량산출_철거수량" xfId="24632" xr:uid="{00000000-0005-0000-0000-00004B440000}"/>
    <cellStyle name="1_total_단위수량산출_한수단위수량" xfId="24633" xr:uid="{00000000-0005-0000-0000-00004C440000}"/>
    <cellStyle name="1_total_단위수량산출1" xfId="24634" xr:uid="{00000000-0005-0000-0000-00004D440000}"/>
    <cellStyle name="1_total_단위수량산출-1" xfId="24635" xr:uid="{00000000-0005-0000-0000-00004E440000}"/>
    <cellStyle name="1_total_단위수량산출1_1" xfId="24636" xr:uid="{00000000-0005-0000-0000-00004F440000}"/>
    <cellStyle name="1_total_단위수량산출1_NEW단위수량-주산" xfId="24637" xr:uid="{00000000-0005-0000-0000-000050440000}"/>
    <cellStyle name="1_total_단위수량산출-1_NEW단위수량-주산" xfId="24638" xr:uid="{00000000-0005-0000-0000-000051440000}"/>
    <cellStyle name="1_total_단위수량산출1_남대천단위수량" xfId="24639" xr:uid="{00000000-0005-0000-0000-000052440000}"/>
    <cellStyle name="1_total_단위수량산출-1_남대천단위수량" xfId="24640" xr:uid="{00000000-0005-0000-0000-000053440000}"/>
    <cellStyle name="1_total_단위수량산출1_단위수량" xfId="24641" xr:uid="{00000000-0005-0000-0000-000054440000}"/>
    <cellStyle name="1_total_단위수량산출-1_단위수량" xfId="24642" xr:uid="{00000000-0005-0000-0000-000055440000}"/>
    <cellStyle name="1_total_단위수량산출1_단위수량1" xfId="24643" xr:uid="{00000000-0005-0000-0000-000056440000}"/>
    <cellStyle name="1_total_단위수량산출-1_단위수량1" xfId="24644" xr:uid="{00000000-0005-0000-0000-000057440000}"/>
    <cellStyle name="1_total_단위수량산출1_단위수량15" xfId="24645" xr:uid="{00000000-0005-0000-0000-000058440000}"/>
    <cellStyle name="1_total_단위수량산출-1_단위수량15" xfId="24646" xr:uid="{00000000-0005-0000-0000-000059440000}"/>
    <cellStyle name="1_total_단위수량산출1_도곡단위수량" xfId="24647" xr:uid="{00000000-0005-0000-0000-00005A440000}"/>
    <cellStyle name="1_total_단위수량산출-1_도곡단위수량" xfId="24648" xr:uid="{00000000-0005-0000-0000-00005B440000}"/>
    <cellStyle name="1_total_단위수량산출1_수량산출서-11.25" xfId="24649" xr:uid="{00000000-0005-0000-0000-00005C440000}"/>
    <cellStyle name="1_total_단위수량산출-1_수량산출서-11.25" xfId="24650" xr:uid="{00000000-0005-0000-0000-00005D440000}"/>
    <cellStyle name="1_total_단위수량산출1_수량산출서-11.25_NEW단위수량-주산" xfId="24651" xr:uid="{00000000-0005-0000-0000-00005E440000}"/>
    <cellStyle name="1_total_단위수량산출-1_수량산출서-11.25_NEW단위수량-주산" xfId="24652" xr:uid="{00000000-0005-0000-0000-00005F440000}"/>
    <cellStyle name="1_total_단위수량산출1_수량산출서-11.25_남대천단위수량" xfId="24653" xr:uid="{00000000-0005-0000-0000-000060440000}"/>
    <cellStyle name="1_total_단위수량산출-1_수량산출서-11.25_남대천단위수량" xfId="24654" xr:uid="{00000000-0005-0000-0000-000061440000}"/>
    <cellStyle name="1_total_단위수량산출1_수량산출서-11.25_단위수량" xfId="24655" xr:uid="{00000000-0005-0000-0000-000062440000}"/>
    <cellStyle name="1_total_단위수량산출-1_수량산출서-11.25_단위수량" xfId="24656" xr:uid="{00000000-0005-0000-0000-000063440000}"/>
    <cellStyle name="1_total_단위수량산출1_수량산출서-11.25_단위수량1" xfId="24657" xr:uid="{00000000-0005-0000-0000-000064440000}"/>
    <cellStyle name="1_total_단위수량산출-1_수량산출서-11.25_단위수량1" xfId="24658" xr:uid="{00000000-0005-0000-0000-000065440000}"/>
    <cellStyle name="1_total_단위수량산출1_수량산출서-11.25_단위수량15" xfId="24659" xr:uid="{00000000-0005-0000-0000-000066440000}"/>
    <cellStyle name="1_total_단위수량산출-1_수량산출서-11.25_단위수량15" xfId="24660" xr:uid="{00000000-0005-0000-0000-000067440000}"/>
    <cellStyle name="1_total_단위수량산출1_수량산출서-11.25_도곡단위수량" xfId="24661" xr:uid="{00000000-0005-0000-0000-000068440000}"/>
    <cellStyle name="1_total_단위수량산출-1_수량산출서-11.25_도곡단위수량" xfId="24662" xr:uid="{00000000-0005-0000-0000-000069440000}"/>
    <cellStyle name="1_total_단위수량산출1_수량산출서-11.25_철거단위수량" xfId="24663" xr:uid="{00000000-0005-0000-0000-00006A440000}"/>
    <cellStyle name="1_total_단위수량산출-1_수량산출서-11.25_철거단위수량" xfId="24664" xr:uid="{00000000-0005-0000-0000-00006B440000}"/>
    <cellStyle name="1_total_단위수량산출1_수량산출서-11.25_철거수량" xfId="24665" xr:uid="{00000000-0005-0000-0000-00006C440000}"/>
    <cellStyle name="1_total_단위수량산출-1_수량산출서-11.25_철거수량" xfId="24666" xr:uid="{00000000-0005-0000-0000-00006D440000}"/>
    <cellStyle name="1_total_단위수량산출1_수량산출서-11.25_한수단위수량" xfId="24667" xr:uid="{00000000-0005-0000-0000-00006E440000}"/>
    <cellStyle name="1_total_단위수량산출-1_수량산출서-11.25_한수단위수량" xfId="24668" xr:uid="{00000000-0005-0000-0000-00006F440000}"/>
    <cellStyle name="1_total_단위수량산출1_수량산출서-1201" xfId="24669" xr:uid="{00000000-0005-0000-0000-000070440000}"/>
    <cellStyle name="1_total_단위수량산출-1_수량산출서-1201" xfId="24670" xr:uid="{00000000-0005-0000-0000-000071440000}"/>
    <cellStyle name="1_total_단위수량산출1_수량산출서-1201_NEW단위수량-주산" xfId="24671" xr:uid="{00000000-0005-0000-0000-000072440000}"/>
    <cellStyle name="1_total_단위수량산출-1_수량산출서-1201_NEW단위수량-주산" xfId="24672" xr:uid="{00000000-0005-0000-0000-000073440000}"/>
    <cellStyle name="1_total_단위수량산출1_수량산출서-1201_남대천단위수량" xfId="24673" xr:uid="{00000000-0005-0000-0000-000074440000}"/>
    <cellStyle name="1_total_단위수량산출-1_수량산출서-1201_남대천단위수량" xfId="24674" xr:uid="{00000000-0005-0000-0000-000075440000}"/>
    <cellStyle name="1_total_단위수량산출1_수량산출서-1201_단위수량" xfId="24675" xr:uid="{00000000-0005-0000-0000-000076440000}"/>
    <cellStyle name="1_total_단위수량산출-1_수량산출서-1201_단위수량" xfId="24676" xr:uid="{00000000-0005-0000-0000-000077440000}"/>
    <cellStyle name="1_total_단위수량산출1_수량산출서-1201_단위수량1" xfId="24677" xr:uid="{00000000-0005-0000-0000-000078440000}"/>
    <cellStyle name="1_total_단위수량산출-1_수량산출서-1201_단위수량1" xfId="24678" xr:uid="{00000000-0005-0000-0000-000079440000}"/>
    <cellStyle name="1_total_단위수량산출1_수량산출서-1201_단위수량15" xfId="24679" xr:uid="{00000000-0005-0000-0000-00007A440000}"/>
    <cellStyle name="1_total_단위수량산출-1_수량산출서-1201_단위수량15" xfId="24680" xr:uid="{00000000-0005-0000-0000-00007B440000}"/>
    <cellStyle name="1_total_단위수량산출1_수량산출서-1201_도곡단위수량" xfId="24681" xr:uid="{00000000-0005-0000-0000-00007C440000}"/>
    <cellStyle name="1_total_단위수량산출-1_수량산출서-1201_도곡단위수량" xfId="24682" xr:uid="{00000000-0005-0000-0000-00007D440000}"/>
    <cellStyle name="1_total_단위수량산출1_수량산출서-1201_철거단위수량" xfId="24683" xr:uid="{00000000-0005-0000-0000-00007E440000}"/>
    <cellStyle name="1_total_단위수량산출-1_수량산출서-1201_철거단위수량" xfId="24684" xr:uid="{00000000-0005-0000-0000-00007F440000}"/>
    <cellStyle name="1_total_단위수량산출1_수량산출서-1201_철거수량" xfId="24685" xr:uid="{00000000-0005-0000-0000-000080440000}"/>
    <cellStyle name="1_total_단위수량산출-1_수량산출서-1201_철거수량" xfId="24686" xr:uid="{00000000-0005-0000-0000-000081440000}"/>
    <cellStyle name="1_total_단위수량산출1_수량산출서-1201_한수단위수량" xfId="24687" xr:uid="{00000000-0005-0000-0000-000082440000}"/>
    <cellStyle name="1_total_단위수량산출-1_수량산출서-1201_한수단위수량" xfId="24688" xr:uid="{00000000-0005-0000-0000-000083440000}"/>
    <cellStyle name="1_total_단위수량산출1_시설물단위수량" xfId="24689" xr:uid="{00000000-0005-0000-0000-000084440000}"/>
    <cellStyle name="1_total_단위수량산출-1_시설물단위수량" xfId="24690" xr:uid="{00000000-0005-0000-0000-000085440000}"/>
    <cellStyle name="1_total_단위수량산출1_시설물단위수량1" xfId="24691" xr:uid="{00000000-0005-0000-0000-000086440000}"/>
    <cellStyle name="1_total_단위수량산출-1_시설물단위수량1" xfId="24692" xr:uid="{00000000-0005-0000-0000-000087440000}"/>
    <cellStyle name="1_total_단위수량산출1_시설물단위수량1_시설물단위수량" xfId="24693" xr:uid="{00000000-0005-0000-0000-000088440000}"/>
    <cellStyle name="1_total_단위수량산출-1_시설물단위수량1_시설물단위수량" xfId="24694" xr:uid="{00000000-0005-0000-0000-000089440000}"/>
    <cellStyle name="1_total_단위수량산출1_오창수량산출서" xfId="24695" xr:uid="{00000000-0005-0000-0000-00008A440000}"/>
    <cellStyle name="1_total_단위수량산출-1_오창수량산출서" xfId="24696" xr:uid="{00000000-0005-0000-0000-00008B440000}"/>
    <cellStyle name="1_total_단위수량산출1_오창수량산출서_NEW단위수량-주산" xfId="24697" xr:uid="{00000000-0005-0000-0000-00008C440000}"/>
    <cellStyle name="1_total_단위수량산출-1_오창수량산출서_NEW단위수량-주산" xfId="24698" xr:uid="{00000000-0005-0000-0000-00008D440000}"/>
    <cellStyle name="1_total_단위수량산출1_오창수량산출서_남대천단위수량" xfId="24699" xr:uid="{00000000-0005-0000-0000-00008E440000}"/>
    <cellStyle name="1_total_단위수량산출-1_오창수량산출서_남대천단위수량" xfId="24700" xr:uid="{00000000-0005-0000-0000-00008F440000}"/>
    <cellStyle name="1_total_단위수량산출1_오창수량산출서_단위수량" xfId="24701" xr:uid="{00000000-0005-0000-0000-000090440000}"/>
    <cellStyle name="1_total_단위수량산출-1_오창수량산출서_단위수량" xfId="24702" xr:uid="{00000000-0005-0000-0000-000091440000}"/>
    <cellStyle name="1_total_단위수량산출1_오창수량산출서_단위수량1" xfId="24703" xr:uid="{00000000-0005-0000-0000-000092440000}"/>
    <cellStyle name="1_total_단위수량산출-1_오창수량산출서_단위수량1" xfId="24704" xr:uid="{00000000-0005-0000-0000-000093440000}"/>
    <cellStyle name="1_total_단위수량산출1_오창수량산출서_단위수량15" xfId="24705" xr:uid="{00000000-0005-0000-0000-000094440000}"/>
    <cellStyle name="1_total_단위수량산출-1_오창수량산출서_단위수량15" xfId="24706" xr:uid="{00000000-0005-0000-0000-000095440000}"/>
    <cellStyle name="1_total_단위수량산출1_오창수량산출서_도곡단위수량" xfId="24707" xr:uid="{00000000-0005-0000-0000-000096440000}"/>
    <cellStyle name="1_total_단위수량산출-1_오창수량산출서_도곡단위수량" xfId="24708" xr:uid="{00000000-0005-0000-0000-000097440000}"/>
    <cellStyle name="1_total_단위수량산출1_오창수량산출서_수량산출서-11.25" xfId="24709" xr:uid="{00000000-0005-0000-0000-000098440000}"/>
    <cellStyle name="1_total_단위수량산출-1_오창수량산출서_수량산출서-11.25" xfId="24710" xr:uid="{00000000-0005-0000-0000-000099440000}"/>
    <cellStyle name="1_total_단위수량산출1_오창수량산출서_수량산출서-11.25_NEW단위수량-주산" xfId="24711" xr:uid="{00000000-0005-0000-0000-00009A440000}"/>
    <cellStyle name="1_total_단위수량산출-1_오창수량산출서_수량산출서-11.25_NEW단위수량-주산" xfId="24712" xr:uid="{00000000-0005-0000-0000-00009B440000}"/>
    <cellStyle name="1_total_단위수량산출1_오창수량산출서_수량산출서-11.25_남대천단위수량" xfId="24713" xr:uid="{00000000-0005-0000-0000-00009C440000}"/>
    <cellStyle name="1_total_단위수량산출-1_오창수량산출서_수량산출서-11.25_남대천단위수량" xfId="24714" xr:uid="{00000000-0005-0000-0000-00009D440000}"/>
    <cellStyle name="1_total_단위수량산출1_오창수량산출서_수량산출서-11.25_단위수량" xfId="24715" xr:uid="{00000000-0005-0000-0000-00009E440000}"/>
    <cellStyle name="1_total_단위수량산출-1_오창수량산출서_수량산출서-11.25_단위수량" xfId="24716" xr:uid="{00000000-0005-0000-0000-00009F440000}"/>
    <cellStyle name="1_total_단위수량산출1_오창수량산출서_수량산출서-11.25_단위수량1" xfId="24717" xr:uid="{00000000-0005-0000-0000-0000A0440000}"/>
    <cellStyle name="1_total_단위수량산출-1_오창수량산출서_수량산출서-11.25_단위수량1" xfId="24718" xr:uid="{00000000-0005-0000-0000-0000A1440000}"/>
    <cellStyle name="1_total_단위수량산출1_오창수량산출서_수량산출서-11.25_단위수량15" xfId="24719" xr:uid="{00000000-0005-0000-0000-0000A2440000}"/>
    <cellStyle name="1_total_단위수량산출-1_오창수량산출서_수량산출서-11.25_단위수량15" xfId="24720" xr:uid="{00000000-0005-0000-0000-0000A3440000}"/>
    <cellStyle name="1_total_단위수량산출1_오창수량산출서_수량산출서-11.25_도곡단위수량" xfId="24721" xr:uid="{00000000-0005-0000-0000-0000A4440000}"/>
    <cellStyle name="1_total_단위수량산출-1_오창수량산출서_수량산출서-11.25_도곡단위수량" xfId="24722" xr:uid="{00000000-0005-0000-0000-0000A5440000}"/>
    <cellStyle name="1_total_단위수량산출1_오창수량산출서_수량산출서-11.25_철거단위수량" xfId="24723" xr:uid="{00000000-0005-0000-0000-0000A6440000}"/>
    <cellStyle name="1_total_단위수량산출-1_오창수량산출서_수량산출서-11.25_철거단위수량" xfId="24724" xr:uid="{00000000-0005-0000-0000-0000A7440000}"/>
    <cellStyle name="1_total_단위수량산출1_오창수량산출서_수량산출서-11.25_철거수량" xfId="24725" xr:uid="{00000000-0005-0000-0000-0000A8440000}"/>
    <cellStyle name="1_total_단위수량산출-1_오창수량산출서_수량산출서-11.25_철거수량" xfId="24726" xr:uid="{00000000-0005-0000-0000-0000A9440000}"/>
    <cellStyle name="1_total_단위수량산출1_오창수량산출서_수량산출서-11.25_한수단위수량" xfId="24727" xr:uid="{00000000-0005-0000-0000-0000AA440000}"/>
    <cellStyle name="1_total_단위수량산출-1_오창수량산출서_수량산출서-11.25_한수단위수량" xfId="24728" xr:uid="{00000000-0005-0000-0000-0000AB440000}"/>
    <cellStyle name="1_total_단위수량산출1_오창수량산출서_수량산출서-1201" xfId="24729" xr:uid="{00000000-0005-0000-0000-0000AC440000}"/>
    <cellStyle name="1_total_단위수량산출-1_오창수량산출서_수량산출서-1201" xfId="24730" xr:uid="{00000000-0005-0000-0000-0000AD440000}"/>
    <cellStyle name="1_total_단위수량산출1_오창수량산출서_수량산출서-1201_NEW단위수량-주산" xfId="24731" xr:uid="{00000000-0005-0000-0000-0000AE440000}"/>
    <cellStyle name="1_total_단위수량산출-1_오창수량산출서_수량산출서-1201_NEW단위수량-주산" xfId="24732" xr:uid="{00000000-0005-0000-0000-0000AF440000}"/>
    <cellStyle name="1_total_단위수량산출1_오창수량산출서_수량산출서-1201_남대천단위수량" xfId="24733" xr:uid="{00000000-0005-0000-0000-0000B0440000}"/>
    <cellStyle name="1_total_단위수량산출-1_오창수량산출서_수량산출서-1201_남대천단위수량" xfId="24734" xr:uid="{00000000-0005-0000-0000-0000B1440000}"/>
    <cellStyle name="1_total_단위수량산출1_오창수량산출서_수량산출서-1201_단위수량" xfId="24735" xr:uid="{00000000-0005-0000-0000-0000B2440000}"/>
    <cellStyle name="1_total_단위수량산출-1_오창수량산출서_수량산출서-1201_단위수량" xfId="24736" xr:uid="{00000000-0005-0000-0000-0000B3440000}"/>
    <cellStyle name="1_total_단위수량산출1_오창수량산출서_수량산출서-1201_단위수량1" xfId="24737" xr:uid="{00000000-0005-0000-0000-0000B4440000}"/>
    <cellStyle name="1_total_단위수량산출-1_오창수량산출서_수량산출서-1201_단위수량1" xfId="24738" xr:uid="{00000000-0005-0000-0000-0000B5440000}"/>
    <cellStyle name="1_total_단위수량산출1_오창수량산출서_수량산출서-1201_단위수량15" xfId="24739" xr:uid="{00000000-0005-0000-0000-0000B6440000}"/>
    <cellStyle name="1_total_단위수량산출-1_오창수량산출서_수량산출서-1201_단위수량15" xfId="24740" xr:uid="{00000000-0005-0000-0000-0000B7440000}"/>
    <cellStyle name="1_total_단위수량산출1_오창수량산출서_수량산출서-1201_도곡단위수량" xfId="24741" xr:uid="{00000000-0005-0000-0000-0000B8440000}"/>
    <cellStyle name="1_total_단위수량산출-1_오창수량산출서_수량산출서-1201_도곡단위수량" xfId="24742" xr:uid="{00000000-0005-0000-0000-0000B9440000}"/>
    <cellStyle name="1_total_단위수량산출1_오창수량산출서_수량산출서-1201_철거단위수량" xfId="24743" xr:uid="{00000000-0005-0000-0000-0000BA440000}"/>
    <cellStyle name="1_total_단위수량산출-1_오창수량산출서_수량산출서-1201_철거단위수량" xfId="24744" xr:uid="{00000000-0005-0000-0000-0000BB440000}"/>
    <cellStyle name="1_total_단위수량산출1_오창수량산출서_수량산출서-1201_철거수량" xfId="24745" xr:uid="{00000000-0005-0000-0000-0000BC440000}"/>
    <cellStyle name="1_total_단위수량산출-1_오창수량산출서_수량산출서-1201_철거수량" xfId="24746" xr:uid="{00000000-0005-0000-0000-0000BD440000}"/>
    <cellStyle name="1_total_단위수량산출1_오창수량산출서_수량산출서-1201_한수단위수량" xfId="24747" xr:uid="{00000000-0005-0000-0000-0000BE440000}"/>
    <cellStyle name="1_total_단위수량산출-1_오창수량산출서_수량산출서-1201_한수단위수량" xfId="24748" xr:uid="{00000000-0005-0000-0000-0000BF440000}"/>
    <cellStyle name="1_total_단위수량산출1_오창수량산출서_시설물단위수량" xfId="24749" xr:uid="{00000000-0005-0000-0000-0000C0440000}"/>
    <cellStyle name="1_total_단위수량산출-1_오창수량산출서_시설물단위수량" xfId="24750" xr:uid="{00000000-0005-0000-0000-0000C1440000}"/>
    <cellStyle name="1_total_단위수량산출1_오창수량산출서_시설물단위수량1" xfId="24751" xr:uid="{00000000-0005-0000-0000-0000C2440000}"/>
    <cellStyle name="1_total_단위수량산출-1_오창수량산출서_시설물단위수량1" xfId="24752" xr:uid="{00000000-0005-0000-0000-0000C3440000}"/>
    <cellStyle name="1_total_단위수량산출1_오창수량산출서_시설물단위수량1_시설물단위수량" xfId="24753" xr:uid="{00000000-0005-0000-0000-0000C4440000}"/>
    <cellStyle name="1_total_단위수량산출-1_오창수량산출서_시설물단위수량1_시설물단위수량" xfId="24754" xr:uid="{00000000-0005-0000-0000-0000C5440000}"/>
    <cellStyle name="1_total_단위수량산출1_오창수량산출서_철거단위수량" xfId="24755" xr:uid="{00000000-0005-0000-0000-0000C6440000}"/>
    <cellStyle name="1_total_단위수량산출-1_오창수량산출서_철거단위수량" xfId="24756" xr:uid="{00000000-0005-0000-0000-0000C7440000}"/>
    <cellStyle name="1_total_단위수량산출1_오창수량산출서_철거수량" xfId="24757" xr:uid="{00000000-0005-0000-0000-0000C8440000}"/>
    <cellStyle name="1_total_단위수량산출-1_오창수량산출서_철거수량" xfId="24758" xr:uid="{00000000-0005-0000-0000-0000C9440000}"/>
    <cellStyle name="1_total_단위수량산출1_오창수량산출서_한수단위수량" xfId="24759" xr:uid="{00000000-0005-0000-0000-0000CA440000}"/>
    <cellStyle name="1_total_단위수량산출-1_오창수량산출서_한수단위수량" xfId="24760" xr:uid="{00000000-0005-0000-0000-0000CB440000}"/>
    <cellStyle name="1_total_단위수량산출1_용평단위수량" xfId="24761" xr:uid="{00000000-0005-0000-0000-0000CC440000}"/>
    <cellStyle name="1_total_단위수량산출-1_용평단위수량" xfId="24762" xr:uid="{00000000-0005-0000-0000-0000CD440000}"/>
    <cellStyle name="1_total_단위수량산출1_철거단위수량" xfId="24763" xr:uid="{00000000-0005-0000-0000-0000CE440000}"/>
    <cellStyle name="1_total_단위수량산출-1_철거단위수량" xfId="24764" xr:uid="{00000000-0005-0000-0000-0000CF440000}"/>
    <cellStyle name="1_total_단위수량산출1_철거수량" xfId="24765" xr:uid="{00000000-0005-0000-0000-0000D0440000}"/>
    <cellStyle name="1_total_단위수량산출-1_철거수량" xfId="24766" xr:uid="{00000000-0005-0000-0000-0000D1440000}"/>
    <cellStyle name="1_total_단위수량산출1_한수단위수량" xfId="24767" xr:uid="{00000000-0005-0000-0000-0000D2440000}"/>
    <cellStyle name="1_total_단위수량산출-1_한수단위수량" xfId="24768" xr:uid="{00000000-0005-0000-0000-0000D3440000}"/>
    <cellStyle name="1_total_단위수량산출2" xfId="24769" xr:uid="{00000000-0005-0000-0000-0000D4440000}"/>
    <cellStyle name="1_total_단위수량산출2_NEW단위수량-주산" xfId="24770" xr:uid="{00000000-0005-0000-0000-0000D5440000}"/>
    <cellStyle name="1_total_단위수량산출2_남대천단위수량" xfId="24771" xr:uid="{00000000-0005-0000-0000-0000D6440000}"/>
    <cellStyle name="1_total_단위수량산출2_단위수량" xfId="24772" xr:uid="{00000000-0005-0000-0000-0000D7440000}"/>
    <cellStyle name="1_total_단위수량산출2_단위수량1" xfId="24773" xr:uid="{00000000-0005-0000-0000-0000D8440000}"/>
    <cellStyle name="1_total_단위수량산출2_단위수량15" xfId="24774" xr:uid="{00000000-0005-0000-0000-0000D9440000}"/>
    <cellStyle name="1_total_단위수량산출2_도곡단위수량" xfId="24775" xr:uid="{00000000-0005-0000-0000-0000DA440000}"/>
    <cellStyle name="1_total_단위수량산출2_수량산출서-11.25" xfId="24776" xr:uid="{00000000-0005-0000-0000-0000DB440000}"/>
    <cellStyle name="1_total_단위수량산출2_수량산출서-11.25_NEW단위수량-주산" xfId="24777" xr:uid="{00000000-0005-0000-0000-0000DC440000}"/>
    <cellStyle name="1_total_단위수량산출2_수량산출서-11.25_남대천단위수량" xfId="24778" xr:uid="{00000000-0005-0000-0000-0000DD440000}"/>
    <cellStyle name="1_total_단위수량산출2_수량산출서-11.25_단위수량" xfId="24779" xr:uid="{00000000-0005-0000-0000-0000DE440000}"/>
    <cellStyle name="1_total_단위수량산출2_수량산출서-11.25_단위수량1" xfId="24780" xr:uid="{00000000-0005-0000-0000-0000DF440000}"/>
    <cellStyle name="1_total_단위수량산출2_수량산출서-11.25_단위수량15" xfId="24781" xr:uid="{00000000-0005-0000-0000-0000E0440000}"/>
    <cellStyle name="1_total_단위수량산출2_수량산출서-11.25_도곡단위수량" xfId="24782" xr:uid="{00000000-0005-0000-0000-0000E1440000}"/>
    <cellStyle name="1_total_단위수량산출2_수량산출서-11.25_철거단위수량" xfId="24783" xr:uid="{00000000-0005-0000-0000-0000E2440000}"/>
    <cellStyle name="1_total_단위수량산출2_수량산출서-11.25_철거수량" xfId="24784" xr:uid="{00000000-0005-0000-0000-0000E3440000}"/>
    <cellStyle name="1_total_단위수량산출2_수량산출서-11.25_한수단위수량" xfId="24785" xr:uid="{00000000-0005-0000-0000-0000E4440000}"/>
    <cellStyle name="1_total_단위수량산출2_수량산출서-1201" xfId="24786" xr:uid="{00000000-0005-0000-0000-0000E5440000}"/>
    <cellStyle name="1_total_단위수량산출2_수량산출서-1201_NEW단위수량-주산" xfId="24787" xr:uid="{00000000-0005-0000-0000-0000E6440000}"/>
    <cellStyle name="1_total_단위수량산출2_수량산출서-1201_남대천단위수량" xfId="24788" xr:uid="{00000000-0005-0000-0000-0000E7440000}"/>
    <cellStyle name="1_total_단위수량산출2_수량산출서-1201_단위수량" xfId="24789" xr:uid="{00000000-0005-0000-0000-0000E8440000}"/>
    <cellStyle name="1_total_단위수량산출2_수량산출서-1201_단위수량1" xfId="24790" xr:uid="{00000000-0005-0000-0000-0000E9440000}"/>
    <cellStyle name="1_total_단위수량산출2_수량산출서-1201_단위수량15" xfId="24791" xr:uid="{00000000-0005-0000-0000-0000EA440000}"/>
    <cellStyle name="1_total_단위수량산출2_수량산출서-1201_도곡단위수량" xfId="24792" xr:uid="{00000000-0005-0000-0000-0000EB440000}"/>
    <cellStyle name="1_total_단위수량산출2_수량산출서-1201_철거단위수량" xfId="24793" xr:uid="{00000000-0005-0000-0000-0000EC440000}"/>
    <cellStyle name="1_total_단위수량산출2_수량산출서-1201_철거수량" xfId="24794" xr:uid="{00000000-0005-0000-0000-0000ED440000}"/>
    <cellStyle name="1_total_단위수량산출2_수량산출서-1201_한수단위수량" xfId="24795" xr:uid="{00000000-0005-0000-0000-0000EE440000}"/>
    <cellStyle name="1_total_단위수량산출2_시설물단위수량" xfId="24796" xr:uid="{00000000-0005-0000-0000-0000EF440000}"/>
    <cellStyle name="1_total_단위수량산출2_시설물단위수량1" xfId="24797" xr:uid="{00000000-0005-0000-0000-0000F0440000}"/>
    <cellStyle name="1_total_단위수량산출2_시설물단위수량1_시설물단위수량" xfId="24798" xr:uid="{00000000-0005-0000-0000-0000F1440000}"/>
    <cellStyle name="1_total_단위수량산출2_오창수량산출서" xfId="24799" xr:uid="{00000000-0005-0000-0000-0000F2440000}"/>
    <cellStyle name="1_total_단위수량산출2_오창수량산출서_NEW단위수량-주산" xfId="24800" xr:uid="{00000000-0005-0000-0000-0000F3440000}"/>
    <cellStyle name="1_total_단위수량산출2_오창수량산출서_남대천단위수량" xfId="24801" xr:uid="{00000000-0005-0000-0000-0000F4440000}"/>
    <cellStyle name="1_total_단위수량산출2_오창수량산출서_단위수량" xfId="24802" xr:uid="{00000000-0005-0000-0000-0000F5440000}"/>
    <cellStyle name="1_total_단위수량산출2_오창수량산출서_단위수량1" xfId="24803" xr:uid="{00000000-0005-0000-0000-0000F6440000}"/>
    <cellStyle name="1_total_단위수량산출2_오창수량산출서_단위수량15" xfId="24804" xr:uid="{00000000-0005-0000-0000-0000F7440000}"/>
    <cellStyle name="1_total_단위수량산출2_오창수량산출서_도곡단위수량" xfId="24805" xr:uid="{00000000-0005-0000-0000-0000F8440000}"/>
    <cellStyle name="1_total_단위수량산출2_오창수량산출서_수량산출서-11.25" xfId="24806" xr:uid="{00000000-0005-0000-0000-0000F9440000}"/>
    <cellStyle name="1_total_단위수량산출2_오창수량산출서_수량산출서-11.25_NEW단위수량-주산" xfId="24807" xr:uid="{00000000-0005-0000-0000-0000FA440000}"/>
    <cellStyle name="1_total_단위수량산출2_오창수량산출서_수량산출서-11.25_남대천단위수량" xfId="24808" xr:uid="{00000000-0005-0000-0000-0000FB440000}"/>
    <cellStyle name="1_total_단위수량산출2_오창수량산출서_수량산출서-11.25_단위수량" xfId="24809" xr:uid="{00000000-0005-0000-0000-0000FC440000}"/>
    <cellStyle name="1_total_단위수량산출2_오창수량산출서_수량산출서-11.25_단위수량1" xfId="24810" xr:uid="{00000000-0005-0000-0000-0000FD440000}"/>
    <cellStyle name="1_total_단위수량산출2_오창수량산출서_수량산출서-11.25_단위수량15" xfId="24811" xr:uid="{00000000-0005-0000-0000-0000FE440000}"/>
    <cellStyle name="1_total_단위수량산출2_오창수량산출서_수량산출서-11.25_도곡단위수량" xfId="24812" xr:uid="{00000000-0005-0000-0000-0000FF440000}"/>
    <cellStyle name="1_total_단위수량산출2_오창수량산출서_수량산출서-11.25_철거단위수량" xfId="24813" xr:uid="{00000000-0005-0000-0000-000000450000}"/>
    <cellStyle name="1_total_단위수량산출2_오창수량산출서_수량산출서-11.25_철거수량" xfId="24814" xr:uid="{00000000-0005-0000-0000-000001450000}"/>
    <cellStyle name="1_total_단위수량산출2_오창수량산출서_수량산출서-11.25_한수단위수량" xfId="24815" xr:uid="{00000000-0005-0000-0000-000002450000}"/>
    <cellStyle name="1_total_단위수량산출2_오창수량산출서_수량산출서-1201" xfId="24816" xr:uid="{00000000-0005-0000-0000-000003450000}"/>
    <cellStyle name="1_total_단위수량산출2_오창수량산출서_수량산출서-1201_NEW단위수량-주산" xfId="24817" xr:uid="{00000000-0005-0000-0000-000004450000}"/>
    <cellStyle name="1_total_단위수량산출2_오창수량산출서_수량산출서-1201_남대천단위수량" xfId="24818" xr:uid="{00000000-0005-0000-0000-000005450000}"/>
    <cellStyle name="1_total_단위수량산출2_오창수량산출서_수량산출서-1201_단위수량" xfId="24819" xr:uid="{00000000-0005-0000-0000-000006450000}"/>
    <cellStyle name="1_total_단위수량산출2_오창수량산출서_수량산출서-1201_단위수량1" xfId="24820" xr:uid="{00000000-0005-0000-0000-000007450000}"/>
    <cellStyle name="1_total_단위수량산출2_오창수량산출서_수량산출서-1201_단위수량15" xfId="24821" xr:uid="{00000000-0005-0000-0000-000008450000}"/>
    <cellStyle name="1_total_단위수량산출2_오창수량산출서_수량산출서-1201_도곡단위수량" xfId="24822" xr:uid="{00000000-0005-0000-0000-000009450000}"/>
    <cellStyle name="1_total_단위수량산출2_오창수량산출서_수량산출서-1201_철거단위수량" xfId="24823" xr:uid="{00000000-0005-0000-0000-00000A450000}"/>
    <cellStyle name="1_total_단위수량산출2_오창수량산출서_수량산출서-1201_철거수량" xfId="24824" xr:uid="{00000000-0005-0000-0000-00000B450000}"/>
    <cellStyle name="1_total_단위수량산출2_오창수량산출서_수량산출서-1201_한수단위수량" xfId="24825" xr:uid="{00000000-0005-0000-0000-00000C450000}"/>
    <cellStyle name="1_total_단위수량산출2_오창수량산출서_시설물단위수량" xfId="24826" xr:uid="{00000000-0005-0000-0000-00000D450000}"/>
    <cellStyle name="1_total_단위수량산출2_오창수량산출서_시설물단위수량1" xfId="24827" xr:uid="{00000000-0005-0000-0000-00000E450000}"/>
    <cellStyle name="1_total_단위수량산출2_오창수량산출서_시설물단위수량1_시설물단위수량" xfId="24828" xr:uid="{00000000-0005-0000-0000-00000F450000}"/>
    <cellStyle name="1_total_단위수량산출2_오창수량산출서_철거단위수량" xfId="24829" xr:uid="{00000000-0005-0000-0000-000010450000}"/>
    <cellStyle name="1_total_단위수량산출2_오창수량산출서_철거수량" xfId="24830" xr:uid="{00000000-0005-0000-0000-000011450000}"/>
    <cellStyle name="1_total_단위수량산출2_오창수량산출서_한수단위수량" xfId="24831" xr:uid="{00000000-0005-0000-0000-000012450000}"/>
    <cellStyle name="1_total_단위수량산출2_철거단위수량" xfId="24832" xr:uid="{00000000-0005-0000-0000-000013450000}"/>
    <cellStyle name="1_total_단위수량산출2_철거수량" xfId="24833" xr:uid="{00000000-0005-0000-0000-000014450000}"/>
    <cellStyle name="1_total_단위수량산출2_한수단위수량" xfId="24834" xr:uid="{00000000-0005-0000-0000-000015450000}"/>
    <cellStyle name="1_total_단위수량산출-개군" xfId="24835" xr:uid="{00000000-0005-0000-0000-000016450000}"/>
    <cellStyle name="1_total_도곡단위수량" xfId="24836" xr:uid="{00000000-0005-0000-0000-000017450000}"/>
    <cellStyle name="1_total_수량산출서-11.25" xfId="24837" xr:uid="{00000000-0005-0000-0000-000018450000}"/>
    <cellStyle name="1_total_수량산출서-11.25_NEW단위수량-주산" xfId="24838" xr:uid="{00000000-0005-0000-0000-000019450000}"/>
    <cellStyle name="1_total_수량산출서-11.25_남대천단위수량" xfId="24839" xr:uid="{00000000-0005-0000-0000-00001A450000}"/>
    <cellStyle name="1_total_수량산출서-11.25_단위수량" xfId="24840" xr:uid="{00000000-0005-0000-0000-00001B450000}"/>
    <cellStyle name="1_total_수량산출서-11.25_단위수량1" xfId="24841" xr:uid="{00000000-0005-0000-0000-00001C450000}"/>
    <cellStyle name="1_total_수량산출서-11.25_단위수량15" xfId="24842" xr:uid="{00000000-0005-0000-0000-00001D450000}"/>
    <cellStyle name="1_total_수량산출서-11.25_도곡단위수량" xfId="24843" xr:uid="{00000000-0005-0000-0000-00001E450000}"/>
    <cellStyle name="1_total_수량산출서-11.25_철거단위수량" xfId="24844" xr:uid="{00000000-0005-0000-0000-00001F450000}"/>
    <cellStyle name="1_total_수량산출서-11.25_철거수량" xfId="24845" xr:uid="{00000000-0005-0000-0000-000020450000}"/>
    <cellStyle name="1_total_수량산출서-11.25_한수단위수량" xfId="24846" xr:uid="{00000000-0005-0000-0000-000021450000}"/>
    <cellStyle name="1_total_수량산출서-1201" xfId="24847" xr:uid="{00000000-0005-0000-0000-000022450000}"/>
    <cellStyle name="1_total_수량산출서-1201_NEW단위수량-주산" xfId="24848" xr:uid="{00000000-0005-0000-0000-000023450000}"/>
    <cellStyle name="1_total_수량산출서-1201_남대천단위수량" xfId="24849" xr:uid="{00000000-0005-0000-0000-000024450000}"/>
    <cellStyle name="1_total_수량산출서-1201_단위수량" xfId="24850" xr:uid="{00000000-0005-0000-0000-000025450000}"/>
    <cellStyle name="1_total_수량산출서-1201_단위수량1" xfId="24851" xr:uid="{00000000-0005-0000-0000-000026450000}"/>
    <cellStyle name="1_total_수량산출서-1201_단위수량15" xfId="24852" xr:uid="{00000000-0005-0000-0000-000027450000}"/>
    <cellStyle name="1_total_수량산출서-1201_도곡단위수량" xfId="24853" xr:uid="{00000000-0005-0000-0000-000028450000}"/>
    <cellStyle name="1_total_수량산출서-1201_철거단위수량" xfId="24854" xr:uid="{00000000-0005-0000-0000-000029450000}"/>
    <cellStyle name="1_total_수량산출서-1201_철거수량" xfId="24855" xr:uid="{00000000-0005-0000-0000-00002A450000}"/>
    <cellStyle name="1_total_수량산출서-1201_한수단위수량" xfId="24856" xr:uid="{00000000-0005-0000-0000-00002B450000}"/>
    <cellStyle name="1_total_수량산출서-최종" xfId="24857" xr:uid="{00000000-0005-0000-0000-00002C450000}"/>
    <cellStyle name="1_total_수원변경수량산출" xfId="24858" xr:uid="{00000000-0005-0000-0000-00002D450000}"/>
    <cellStyle name="1_total_시설물단위수량" xfId="24859" xr:uid="{00000000-0005-0000-0000-00002E450000}"/>
    <cellStyle name="1_total_시설물단위수량1" xfId="24860" xr:uid="{00000000-0005-0000-0000-00002F450000}"/>
    <cellStyle name="1_total_시설물단위수량1_시설물단위수량" xfId="24861" xr:uid="{00000000-0005-0000-0000-000030450000}"/>
    <cellStyle name="1_total_쌍용" xfId="24862" xr:uid="{00000000-0005-0000-0000-000031450000}"/>
    <cellStyle name="1_total_쌍용_NEW단위수량-주산" xfId="24863" xr:uid="{00000000-0005-0000-0000-000032450000}"/>
    <cellStyle name="1_total_쌍용_남대천단위수량" xfId="24864" xr:uid="{00000000-0005-0000-0000-000033450000}"/>
    <cellStyle name="1_total_쌍용_단위수량" xfId="24865" xr:uid="{00000000-0005-0000-0000-000034450000}"/>
    <cellStyle name="1_total_쌍용_단위수량1" xfId="24866" xr:uid="{00000000-0005-0000-0000-000035450000}"/>
    <cellStyle name="1_total_쌍용_단위수량15" xfId="24867" xr:uid="{00000000-0005-0000-0000-000036450000}"/>
    <cellStyle name="1_total_쌍용_도곡단위수량" xfId="24868" xr:uid="{00000000-0005-0000-0000-000037450000}"/>
    <cellStyle name="1_total_쌍용_수량산출서-11.25" xfId="24869" xr:uid="{00000000-0005-0000-0000-000038450000}"/>
    <cellStyle name="1_total_쌍용_수량산출서-11.25_NEW단위수량-주산" xfId="24870" xr:uid="{00000000-0005-0000-0000-000039450000}"/>
    <cellStyle name="1_total_쌍용_수량산출서-11.25_남대천단위수량" xfId="24871" xr:uid="{00000000-0005-0000-0000-00003A450000}"/>
    <cellStyle name="1_total_쌍용_수량산출서-11.25_단위수량" xfId="24872" xr:uid="{00000000-0005-0000-0000-00003B450000}"/>
    <cellStyle name="1_total_쌍용_수량산출서-11.25_단위수량1" xfId="24873" xr:uid="{00000000-0005-0000-0000-00003C450000}"/>
    <cellStyle name="1_total_쌍용_수량산출서-11.25_단위수량15" xfId="24874" xr:uid="{00000000-0005-0000-0000-00003D450000}"/>
    <cellStyle name="1_total_쌍용_수량산출서-11.25_도곡단위수량" xfId="24875" xr:uid="{00000000-0005-0000-0000-00003E450000}"/>
    <cellStyle name="1_total_쌍용_수량산출서-11.25_철거단위수량" xfId="24876" xr:uid="{00000000-0005-0000-0000-00003F450000}"/>
    <cellStyle name="1_total_쌍용_수량산출서-11.25_철거수량" xfId="24877" xr:uid="{00000000-0005-0000-0000-000040450000}"/>
    <cellStyle name="1_total_쌍용_수량산출서-11.25_한수단위수량" xfId="24878" xr:uid="{00000000-0005-0000-0000-000041450000}"/>
    <cellStyle name="1_total_쌍용_수량산출서-1201" xfId="24879" xr:uid="{00000000-0005-0000-0000-000042450000}"/>
    <cellStyle name="1_total_쌍용_수량산출서-1201_NEW단위수량-주산" xfId="24880" xr:uid="{00000000-0005-0000-0000-000043450000}"/>
    <cellStyle name="1_total_쌍용_수량산출서-1201_남대천단위수량" xfId="24881" xr:uid="{00000000-0005-0000-0000-000044450000}"/>
    <cellStyle name="1_total_쌍용_수량산출서-1201_단위수량" xfId="24882" xr:uid="{00000000-0005-0000-0000-000045450000}"/>
    <cellStyle name="1_total_쌍용_수량산출서-1201_단위수량1" xfId="24883" xr:uid="{00000000-0005-0000-0000-000046450000}"/>
    <cellStyle name="1_total_쌍용_수량산출서-1201_단위수량15" xfId="24884" xr:uid="{00000000-0005-0000-0000-000047450000}"/>
    <cellStyle name="1_total_쌍용_수량산출서-1201_도곡단위수량" xfId="24885" xr:uid="{00000000-0005-0000-0000-000048450000}"/>
    <cellStyle name="1_total_쌍용_수량산출서-1201_철거단위수량" xfId="24886" xr:uid="{00000000-0005-0000-0000-000049450000}"/>
    <cellStyle name="1_total_쌍용_수량산출서-1201_철거수량" xfId="24887" xr:uid="{00000000-0005-0000-0000-00004A450000}"/>
    <cellStyle name="1_total_쌍용_수량산출서-1201_한수단위수량" xfId="24888" xr:uid="{00000000-0005-0000-0000-00004B450000}"/>
    <cellStyle name="1_total_쌍용_시설물단위수량" xfId="24889" xr:uid="{00000000-0005-0000-0000-00004C450000}"/>
    <cellStyle name="1_total_쌍용_시설물단위수량1" xfId="24890" xr:uid="{00000000-0005-0000-0000-00004D450000}"/>
    <cellStyle name="1_total_쌍용_시설물단위수량1_시설물단위수량" xfId="24891" xr:uid="{00000000-0005-0000-0000-00004E450000}"/>
    <cellStyle name="1_total_쌍용_오창수량산출서" xfId="24892" xr:uid="{00000000-0005-0000-0000-00004F450000}"/>
    <cellStyle name="1_total_쌍용_오창수량산출서_NEW단위수량-주산" xfId="24893" xr:uid="{00000000-0005-0000-0000-000050450000}"/>
    <cellStyle name="1_total_쌍용_오창수량산출서_남대천단위수량" xfId="24894" xr:uid="{00000000-0005-0000-0000-000051450000}"/>
    <cellStyle name="1_total_쌍용_오창수량산출서_단위수량" xfId="24895" xr:uid="{00000000-0005-0000-0000-000052450000}"/>
    <cellStyle name="1_total_쌍용_오창수량산출서_단위수량1" xfId="24896" xr:uid="{00000000-0005-0000-0000-000053450000}"/>
    <cellStyle name="1_total_쌍용_오창수량산출서_단위수량15" xfId="24897" xr:uid="{00000000-0005-0000-0000-000054450000}"/>
    <cellStyle name="1_total_쌍용_오창수량산출서_도곡단위수량" xfId="24898" xr:uid="{00000000-0005-0000-0000-000055450000}"/>
    <cellStyle name="1_total_쌍용_오창수량산출서_수량산출서-11.25" xfId="24899" xr:uid="{00000000-0005-0000-0000-000056450000}"/>
    <cellStyle name="1_total_쌍용_오창수량산출서_수량산출서-11.25_NEW단위수량-주산" xfId="24900" xr:uid="{00000000-0005-0000-0000-000057450000}"/>
    <cellStyle name="1_total_쌍용_오창수량산출서_수량산출서-11.25_남대천단위수량" xfId="24901" xr:uid="{00000000-0005-0000-0000-000058450000}"/>
    <cellStyle name="1_total_쌍용_오창수량산출서_수량산출서-11.25_단위수량" xfId="24902" xr:uid="{00000000-0005-0000-0000-000059450000}"/>
    <cellStyle name="1_total_쌍용_오창수량산출서_수량산출서-11.25_단위수량1" xfId="24903" xr:uid="{00000000-0005-0000-0000-00005A450000}"/>
    <cellStyle name="1_total_쌍용_오창수량산출서_수량산출서-11.25_단위수량15" xfId="24904" xr:uid="{00000000-0005-0000-0000-00005B450000}"/>
    <cellStyle name="1_total_쌍용_오창수량산출서_수량산출서-11.25_도곡단위수량" xfId="24905" xr:uid="{00000000-0005-0000-0000-00005C450000}"/>
    <cellStyle name="1_total_쌍용_오창수량산출서_수량산출서-11.25_철거단위수량" xfId="24906" xr:uid="{00000000-0005-0000-0000-00005D450000}"/>
    <cellStyle name="1_total_쌍용_오창수량산출서_수량산출서-11.25_철거수량" xfId="24907" xr:uid="{00000000-0005-0000-0000-00005E450000}"/>
    <cellStyle name="1_total_쌍용_오창수량산출서_수량산출서-11.25_한수단위수량" xfId="24908" xr:uid="{00000000-0005-0000-0000-00005F450000}"/>
    <cellStyle name="1_total_쌍용_오창수량산출서_수량산출서-1201" xfId="24909" xr:uid="{00000000-0005-0000-0000-000060450000}"/>
    <cellStyle name="1_total_쌍용_오창수량산출서_수량산출서-1201_NEW단위수량-주산" xfId="24910" xr:uid="{00000000-0005-0000-0000-000061450000}"/>
    <cellStyle name="1_total_쌍용_오창수량산출서_수량산출서-1201_남대천단위수량" xfId="24911" xr:uid="{00000000-0005-0000-0000-000062450000}"/>
    <cellStyle name="1_total_쌍용_오창수량산출서_수량산출서-1201_단위수량" xfId="24912" xr:uid="{00000000-0005-0000-0000-000063450000}"/>
    <cellStyle name="1_total_쌍용_오창수량산출서_수량산출서-1201_단위수량1" xfId="24913" xr:uid="{00000000-0005-0000-0000-000064450000}"/>
    <cellStyle name="1_total_쌍용_오창수량산출서_수량산출서-1201_단위수량15" xfId="24914" xr:uid="{00000000-0005-0000-0000-000065450000}"/>
    <cellStyle name="1_total_쌍용_오창수량산출서_수량산출서-1201_도곡단위수량" xfId="24915" xr:uid="{00000000-0005-0000-0000-000066450000}"/>
    <cellStyle name="1_total_쌍용_오창수량산출서_수량산출서-1201_철거단위수량" xfId="24916" xr:uid="{00000000-0005-0000-0000-000067450000}"/>
    <cellStyle name="1_total_쌍용_오창수량산출서_수량산출서-1201_철거수량" xfId="24917" xr:uid="{00000000-0005-0000-0000-000068450000}"/>
    <cellStyle name="1_total_쌍용_오창수량산출서_수량산출서-1201_한수단위수량" xfId="24918" xr:uid="{00000000-0005-0000-0000-000069450000}"/>
    <cellStyle name="1_total_쌍용_오창수량산출서_시설물단위수량" xfId="24919" xr:uid="{00000000-0005-0000-0000-00006A450000}"/>
    <cellStyle name="1_total_쌍용_오창수량산출서_시설물단위수량1" xfId="24920" xr:uid="{00000000-0005-0000-0000-00006B450000}"/>
    <cellStyle name="1_total_쌍용_오창수량산출서_시설물단위수량1_시설물단위수량" xfId="24921" xr:uid="{00000000-0005-0000-0000-00006C450000}"/>
    <cellStyle name="1_total_쌍용_오창수량산출서_철거단위수량" xfId="24922" xr:uid="{00000000-0005-0000-0000-00006D450000}"/>
    <cellStyle name="1_total_쌍용_오창수량산출서_철거수량" xfId="24923" xr:uid="{00000000-0005-0000-0000-00006E450000}"/>
    <cellStyle name="1_total_쌍용_오창수량산출서_한수단위수량" xfId="24924" xr:uid="{00000000-0005-0000-0000-00006F450000}"/>
    <cellStyle name="1_total_쌍용_철거단위수량" xfId="24925" xr:uid="{00000000-0005-0000-0000-000070450000}"/>
    <cellStyle name="1_total_쌍용_철거수량" xfId="24926" xr:uid="{00000000-0005-0000-0000-000071450000}"/>
    <cellStyle name="1_total_쌍용_한수단위수량" xfId="24927" xr:uid="{00000000-0005-0000-0000-000072450000}"/>
    <cellStyle name="1_total_안동수량산출" xfId="24928" xr:uid="{00000000-0005-0000-0000-000073450000}"/>
    <cellStyle name="1_total_안동수량산출최종" xfId="24929" xr:uid="{00000000-0005-0000-0000-000074450000}"/>
    <cellStyle name="1_total_오창수량산출서" xfId="24930" xr:uid="{00000000-0005-0000-0000-000075450000}"/>
    <cellStyle name="1_total_오창수량산출서_NEW단위수량-주산" xfId="24931" xr:uid="{00000000-0005-0000-0000-000076450000}"/>
    <cellStyle name="1_total_오창수량산출서_남대천단위수량" xfId="24932" xr:uid="{00000000-0005-0000-0000-000077450000}"/>
    <cellStyle name="1_total_오창수량산출서_단위수량" xfId="24933" xr:uid="{00000000-0005-0000-0000-000078450000}"/>
    <cellStyle name="1_total_오창수량산출서_단위수량1" xfId="24934" xr:uid="{00000000-0005-0000-0000-000079450000}"/>
    <cellStyle name="1_total_오창수량산출서_단위수량15" xfId="24935" xr:uid="{00000000-0005-0000-0000-00007A450000}"/>
    <cellStyle name="1_total_오창수량산출서_도곡단위수량" xfId="24936" xr:uid="{00000000-0005-0000-0000-00007B450000}"/>
    <cellStyle name="1_total_오창수량산출서_수량산출서-11.25" xfId="24937" xr:uid="{00000000-0005-0000-0000-00007C450000}"/>
    <cellStyle name="1_total_오창수량산출서_수량산출서-11.25_NEW단위수량-주산" xfId="24938" xr:uid="{00000000-0005-0000-0000-00007D450000}"/>
    <cellStyle name="1_total_오창수량산출서_수량산출서-11.25_남대천단위수량" xfId="24939" xr:uid="{00000000-0005-0000-0000-00007E450000}"/>
    <cellStyle name="1_total_오창수량산출서_수량산출서-11.25_단위수량" xfId="24940" xr:uid="{00000000-0005-0000-0000-00007F450000}"/>
    <cellStyle name="1_total_오창수량산출서_수량산출서-11.25_단위수량1" xfId="24941" xr:uid="{00000000-0005-0000-0000-000080450000}"/>
    <cellStyle name="1_total_오창수량산출서_수량산출서-11.25_단위수량15" xfId="24942" xr:uid="{00000000-0005-0000-0000-000081450000}"/>
    <cellStyle name="1_total_오창수량산출서_수량산출서-11.25_도곡단위수량" xfId="24943" xr:uid="{00000000-0005-0000-0000-000082450000}"/>
    <cellStyle name="1_total_오창수량산출서_수량산출서-11.25_철거단위수량" xfId="24944" xr:uid="{00000000-0005-0000-0000-000083450000}"/>
    <cellStyle name="1_total_오창수량산출서_수량산출서-11.25_철거수량" xfId="24945" xr:uid="{00000000-0005-0000-0000-000084450000}"/>
    <cellStyle name="1_total_오창수량산출서_수량산출서-11.25_한수단위수량" xfId="24946" xr:uid="{00000000-0005-0000-0000-000085450000}"/>
    <cellStyle name="1_total_오창수량산출서_수량산출서-1201" xfId="24947" xr:uid="{00000000-0005-0000-0000-000086450000}"/>
    <cellStyle name="1_total_오창수량산출서_수량산출서-1201_NEW단위수량-주산" xfId="24948" xr:uid="{00000000-0005-0000-0000-000087450000}"/>
    <cellStyle name="1_total_오창수량산출서_수량산출서-1201_남대천단위수량" xfId="24949" xr:uid="{00000000-0005-0000-0000-000088450000}"/>
    <cellStyle name="1_total_오창수량산출서_수량산출서-1201_단위수량" xfId="24950" xr:uid="{00000000-0005-0000-0000-000089450000}"/>
    <cellStyle name="1_total_오창수량산출서_수량산출서-1201_단위수량1" xfId="24951" xr:uid="{00000000-0005-0000-0000-00008A450000}"/>
    <cellStyle name="1_total_오창수량산출서_수량산출서-1201_단위수량15" xfId="24952" xr:uid="{00000000-0005-0000-0000-00008B450000}"/>
    <cellStyle name="1_total_오창수량산출서_수량산출서-1201_도곡단위수량" xfId="24953" xr:uid="{00000000-0005-0000-0000-00008C450000}"/>
    <cellStyle name="1_total_오창수량산출서_수량산출서-1201_철거단위수량" xfId="24954" xr:uid="{00000000-0005-0000-0000-00008D450000}"/>
    <cellStyle name="1_total_오창수량산출서_수량산출서-1201_철거수량" xfId="24955" xr:uid="{00000000-0005-0000-0000-00008E450000}"/>
    <cellStyle name="1_total_오창수량산출서_수량산출서-1201_한수단위수량" xfId="24956" xr:uid="{00000000-0005-0000-0000-00008F450000}"/>
    <cellStyle name="1_total_오창수량산출서_시설물단위수량" xfId="24957" xr:uid="{00000000-0005-0000-0000-000090450000}"/>
    <cellStyle name="1_total_오창수량산출서_시설물단위수량1" xfId="24958" xr:uid="{00000000-0005-0000-0000-000091450000}"/>
    <cellStyle name="1_total_오창수량산출서_시설물단위수량1_시설물단위수량" xfId="24959" xr:uid="{00000000-0005-0000-0000-000092450000}"/>
    <cellStyle name="1_total_오창수량산출서_철거단위수량" xfId="24960" xr:uid="{00000000-0005-0000-0000-000093450000}"/>
    <cellStyle name="1_total_오창수량산출서_철거수량" xfId="24961" xr:uid="{00000000-0005-0000-0000-000094450000}"/>
    <cellStyle name="1_total_오창수량산출서_한수단위수량" xfId="24962" xr:uid="{00000000-0005-0000-0000-000095450000}"/>
    <cellStyle name="1_total_용평단위수량" xfId="24963" xr:uid="{00000000-0005-0000-0000-000096450000}"/>
    <cellStyle name="1_total_운동장단위수량" xfId="24964" xr:uid="{00000000-0005-0000-0000-000097450000}"/>
    <cellStyle name="1_total_은파단위수량" xfId="24965" xr:uid="{00000000-0005-0000-0000-000098450000}"/>
    <cellStyle name="1_total_은파단위수량_NEW단위수량-주산" xfId="24966" xr:uid="{00000000-0005-0000-0000-000099450000}"/>
    <cellStyle name="1_total_은파단위수량_남대천단위수량" xfId="24967" xr:uid="{00000000-0005-0000-0000-00009A450000}"/>
    <cellStyle name="1_total_은파단위수량_단위수량" xfId="24968" xr:uid="{00000000-0005-0000-0000-00009B450000}"/>
    <cellStyle name="1_total_은파단위수량_단위수량1" xfId="24969" xr:uid="{00000000-0005-0000-0000-00009C450000}"/>
    <cellStyle name="1_total_은파단위수량_단위수량15" xfId="24970" xr:uid="{00000000-0005-0000-0000-00009D450000}"/>
    <cellStyle name="1_total_은파단위수량_도곡단위수량" xfId="24971" xr:uid="{00000000-0005-0000-0000-00009E450000}"/>
    <cellStyle name="1_total_은파단위수량_수량산출서-11.25" xfId="24972" xr:uid="{00000000-0005-0000-0000-00009F450000}"/>
    <cellStyle name="1_total_은파단위수량_수량산출서-11.25_NEW단위수량-주산" xfId="24973" xr:uid="{00000000-0005-0000-0000-0000A0450000}"/>
    <cellStyle name="1_total_은파단위수량_수량산출서-11.25_남대천단위수량" xfId="24974" xr:uid="{00000000-0005-0000-0000-0000A1450000}"/>
    <cellStyle name="1_total_은파단위수량_수량산출서-11.25_단위수량" xfId="24975" xr:uid="{00000000-0005-0000-0000-0000A2450000}"/>
    <cellStyle name="1_total_은파단위수량_수량산출서-11.25_단위수량1" xfId="24976" xr:uid="{00000000-0005-0000-0000-0000A3450000}"/>
    <cellStyle name="1_total_은파단위수량_수량산출서-11.25_단위수량15" xfId="24977" xr:uid="{00000000-0005-0000-0000-0000A4450000}"/>
    <cellStyle name="1_total_은파단위수량_수량산출서-11.25_도곡단위수량" xfId="24978" xr:uid="{00000000-0005-0000-0000-0000A5450000}"/>
    <cellStyle name="1_total_은파단위수량_수량산출서-11.25_철거단위수량" xfId="24979" xr:uid="{00000000-0005-0000-0000-0000A6450000}"/>
    <cellStyle name="1_total_은파단위수량_수량산출서-11.25_철거수량" xfId="24980" xr:uid="{00000000-0005-0000-0000-0000A7450000}"/>
    <cellStyle name="1_total_은파단위수량_수량산출서-11.25_한수단위수량" xfId="24981" xr:uid="{00000000-0005-0000-0000-0000A8450000}"/>
    <cellStyle name="1_total_은파단위수량_수량산출서-1201" xfId="24982" xr:uid="{00000000-0005-0000-0000-0000A9450000}"/>
    <cellStyle name="1_total_은파단위수량_수량산출서-1201_NEW단위수량-주산" xfId="24983" xr:uid="{00000000-0005-0000-0000-0000AA450000}"/>
    <cellStyle name="1_total_은파단위수량_수량산출서-1201_남대천단위수량" xfId="24984" xr:uid="{00000000-0005-0000-0000-0000AB450000}"/>
    <cellStyle name="1_total_은파단위수량_수량산출서-1201_단위수량" xfId="24985" xr:uid="{00000000-0005-0000-0000-0000AC450000}"/>
    <cellStyle name="1_total_은파단위수량_수량산출서-1201_단위수량1" xfId="24986" xr:uid="{00000000-0005-0000-0000-0000AD450000}"/>
    <cellStyle name="1_total_은파단위수량_수량산출서-1201_단위수량15" xfId="24987" xr:uid="{00000000-0005-0000-0000-0000AE450000}"/>
    <cellStyle name="1_total_은파단위수량_수량산출서-1201_도곡단위수량" xfId="24988" xr:uid="{00000000-0005-0000-0000-0000AF450000}"/>
    <cellStyle name="1_total_은파단위수량_수량산출서-1201_철거단위수량" xfId="24989" xr:uid="{00000000-0005-0000-0000-0000B0450000}"/>
    <cellStyle name="1_total_은파단위수량_수량산출서-1201_철거수량" xfId="24990" xr:uid="{00000000-0005-0000-0000-0000B1450000}"/>
    <cellStyle name="1_total_은파단위수량_수량산출서-1201_한수단위수량" xfId="24991" xr:uid="{00000000-0005-0000-0000-0000B2450000}"/>
    <cellStyle name="1_total_은파단위수량_시설물단위수량" xfId="24992" xr:uid="{00000000-0005-0000-0000-0000B3450000}"/>
    <cellStyle name="1_total_은파단위수량_시설물단위수량1" xfId="24993" xr:uid="{00000000-0005-0000-0000-0000B4450000}"/>
    <cellStyle name="1_total_은파단위수량_시설물단위수량1_시설물단위수량" xfId="24994" xr:uid="{00000000-0005-0000-0000-0000B5450000}"/>
    <cellStyle name="1_total_은파단위수량_오창수량산출서" xfId="24995" xr:uid="{00000000-0005-0000-0000-0000B6450000}"/>
    <cellStyle name="1_total_은파단위수량_오창수량산출서_NEW단위수량-주산" xfId="24996" xr:uid="{00000000-0005-0000-0000-0000B7450000}"/>
    <cellStyle name="1_total_은파단위수량_오창수량산출서_남대천단위수량" xfId="24997" xr:uid="{00000000-0005-0000-0000-0000B8450000}"/>
    <cellStyle name="1_total_은파단위수량_오창수량산출서_단위수량" xfId="24998" xr:uid="{00000000-0005-0000-0000-0000B9450000}"/>
    <cellStyle name="1_total_은파단위수량_오창수량산출서_단위수량1" xfId="24999" xr:uid="{00000000-0005-0000-0000-0000BA450000}"/>
    <cellStyle name="1_total_은파단위수량_오창수량산출서_단위수량15" xfId="25000" xr:uid="{00000000-0005-0000-0000-0000BB450000}"/>
    <cellStyle name="1_total_은파단위수량_오창수량산출서_도곡단위수량" xfId="25001" xr:uid="{00000000-0005-0000-0000-0000BC450000}"/>
    <cellStyle name="1_total_은파단위수량_오창수량산출서_수량산출서-11.25" xfId="25002" xr:uid="{00000000-0005-0000-0000-0000BD450000}"/>
    <cellStyle name="1_total_은파단위수량_오창수량산출서_수량산출서-11.25_NEW단위수량-주산" xfId="25003" xr:uid="{00000000-0005-0000-0000-0000BE450000}"/>
    <cellStyle name="1_total_은파단위수량_오창수량산출서_수량산출서-11.25_남대천단위수량" xfId="25004" xr:uid="{00000000-0005-0000-0000-0000BF450000}"/>
    <cellStyle name="1_total_은파단위수량_오창수량산출서_수량산출서-11.25_단위수량" xfId="25005" xr:uid="{00000000-0005-0000-0000-0000C0450000}"/>
    <cellStyle name="1_total_은파단위수량_오창수량산출서_수량산출서-11.25_단위수량1" xfId="25006" xr:uid="{00000000-0005-0000-0000-0000C1450000}"/>
    <cellStyle name="1_total_은파단위수량_오창수량산출서_수량산출서-11.25_단위수량15" xfId="25007" xr:uid="{00000000-0005-0000-0000-0000C2450000}"/>
    <cellStyle name="1_total_은파단위수량_오창수량산출서_수량산출서-11.25_도곡단위수량" xfId="25008" xr:uid="{00000000-0005-0000-0000-0000C3450000}"/>
    <cellStyle name="1_total_은파단위수량_오창수량산출서_수량산출서-11.25_철거단위수량" xfId="25009" xr:uid="{00000000-0005-0000-0000-0000C4450000}"/>
    <cellStyle name="1_total_은파단위수량_오창수량산출서_수량산출서-11.25_철거수량" xfId="25010" xr:uid="{00000000-0005-0000-0000-0000C5450000}"/>
    <cellStyle name="1_total_은파단위수량_오창수량산출서_수량산출서-11.25_한수단위수량" xfId="25011" xr:uid="{00000000-0005-0000-0000-0000C6450000}"/>
    <cellStyle name="1_total_은파단위수량_오창수량산출서_수량산출서-1201" xfId="25012" xr:uid="{00000000-0005-0000-0000-0000C7450000}"/>
    <cellStyle name="1_total_은파단위수량_오창수량산출서_수량산출서-1201_NEW단위수량-주산" xfId="25013" xr:uid="{00000000-0005-0000-0000-0000C8450000}"/>
    <cellStyle name="1_total_은파단위수량_오창수량산출서_수량산출서-1201_남대천단위수량" xfId="25014" xr:uid="{00000000-0005-0000-0000-0000C9450000}"/>
    <cellStyle name="1_total_은파단위수량_오창수량산출서_수량산출서-1201_단위수량" xfId="25015" xr:uid="{00000000-0005-0000-0000-0000CA450000}"/>
    <cellStyle name="1_total_은파단위수량_오창수량산출서_수량산출서-1201_단위수량1" xfId="25016" xr:uid="{00000000-0005-0000-0000-0000CB450000}"/>
    <cellStyle name="1_total_은파단위수량_오창수량산출서_수량산출서-1201_단위수량15" xfId="25017" xr:uid="{00000000-0005-0000-0000-0000CC450000}"/>
    <cellStyle name="1_total_은파단위수량_오창수량산출서_수량산출서-1201_도곡단위수량" xfId="25018" xr:uid="{00000000-0005-0000-0000-0000CD450000}"/>
    <cellStyle name="1_total_은파단위수량_오창수량산출서_수량산출서-1201_철거단위수량" xfId="25019" xr:uid="{00000000-0005-0000-0000-0000CE450000}"/>
    <cellStyle name="1_total_은파단위수량_오창수량산출서_수량산출서-1201_철거수량" xfId="25020" xr:uid="{00000000-0005-0000-0000-0000CF450000}"/>
    <cellStyle name="1_total_은파단위수량_오창수량산출서_수량산출서-1201_한수단위수량" xfId="25021" xr:uid="{00000000-0005-0000-0000-0000D0450000}"/>
    <cellStyle name="1_total_은파단위수량_오창수량산출서_시설물단위수량" xfId="25022" xr:uid="{00000000-0005-0000-0000-0000D1450000}"/>
    <cellStyle name="1_total_은파단위수량_오창수량산출서_시설물단위수량1" xfId="25023" xr:uid="{00000000-0005-0000-0000-0000D2450000}"/>
    <cellStyle name="1_total_은파단위수량_오창수량산출서_시설물단위수량1_시설물단위수량" xfId="25024" xr:uid="{00000000-0005-0000-0000-0000D3450000}"/>
    <cellStyle name="1_total_은파단위수량_오창수량산출서_철거단위수량" xfId="25025" xr:uid="{00000000-0005-0000-0000-0000D4450000}"/>
    <cellStyle name="1_total_은파단위수량_오창수량산출서_철거수량" xfId="25026" xr:uid="{00000000-0005-0000-0000-0000D5450000}"/>
    <cellStyle name="1_total_은파단위수량_오창수량산출서_한수단위수량" xfId="25027" xr:uid="{00000000-0005-0000-0000-0000D6450000}"/>
    <cellStyle name="1_total_은파단위수량_용평단위수량" xfId="25028" xr:uid="{00000000-0005-0000-0000-0000D7450000}"/>
    <cellStyle name="1_total_은파단위수량_철거단위수량" xfId="25029" xr:uid="{00000000-0005-0000-0000-0000D8450000}"/>
    <cellStyle name="1_total_은파단위수량_철거수량" xfId="25030" xr:uid="{00000000-0005-0000-0000-0000D9450000}"/>
    <cellStyle name="1_total_은파단위수량_한수단위수량" xfId="25031" xr:uid="{00000000-0005-0000-0000-0000DA450000}"/>
    <cellStyle name="1_total_조경포장,관로시설" xfId="25032" xr:uid="{00000000-0005-0000-0000-0000DB450000}"/>
    <cellStyle name="1_total_조경포장,관로시설_NEW단위수량-주산" xfId="25033" xr:uid="{00000000-0005-0000-0000-0000DC450000}"/>
    <cellStyle name="1_total_조경포장,관로시설_남대천단위수량" xfId="25034" xr:uid="{00000000-0005-0000-0000-0000DD450000}"/>
    <cellStyle name="1_total_조경포장,관로시설_단위수량" xfId="25035" xr:uid="{00000000-0005-0000-0000-0000DE450000}"/>
    <cellStyle name="1_total_조경포장,관로시설_단위수량1" xfId="25036" xr:uid="{00000000-0005-0000-0000-0000DF450000}"/>
    <cellStyle name="1_total_조경포장,관로시설_단위수량15" xfId="25037" xr:uid="{00000000-0005-0000-0000-0000E0450000}"/>
    <cellStyle name="1_total_조경포장,관로시설_도곡단위수량" xfId="25038" xr:uid="{00000000-0005-0000-0000-0000E1450000}"/>
    <cellStyle name="1_total_조경포장,관로시설_수량산출서-11.25" xfId="25039" xr:uid="{00000000-0005-0000-0000-0000E2450000}"/>
    <cellStyle name="1_total_조경포장,관로시설_수량산출서-11.25_NEW단위수량-주산" xfId="25040" xr:uid="{00000000-0005-0000-0000-0000E3450000}"/>
    <cellStyle name="1_total_조경포장,관로시설_수량산출서-11.25_남대천단위수량" xfId="25041" xr:uid="{00000000-0005-0000-0000-0000E4450000}"/>
    <cellStyle name="1_total_조경포장,관로시설_수량산출서-11.25_단위수량" xfId="25042" xr:uid="{00000000-0005-0000-0000-0000E5450000}"/>
    <cellStyle name="1_total_조경포장,관로시설_수량산출서-11.25_단위수량1" xfId="25043" xr:uid="{00000000-0005-0000-0000-0000E6450000}"/>
    <cellStyle name="1_total_조경포장,관로시설_수량산출서-11.25_단위수량15" xfId="25044" xr:uid="{00000000-0005-0000-0000-0000E7450000}"/>
    <cellStyle name="1_total_조경포장,관로시설_수량산출서-11.25_도곡단위수량" xfId="25045" xr:uid="{00000000-0005-0000-0000-0000E8450000}"/>
    <cellStyle name="1_total_조경포장,관로시설_수량산출서-11.25_철거단위수량" xfId="25046" xr:uid="{00000000-0005-0000-0000-0000E9450000}"/>
    <cellStyle name="1_total_조경포장,관로시설_수량산출서-11.25_철거수량" xfId="25047" xr:uid="{00000000-0005-0000-0000-0000EA450000}"/>
    <cellStyle name="1_total_조경포장,관로시설_수량산출서-11.25_한수단위수량" xfId="25048" xr:uid="{00000000-0005-0000-0000-0000EB450000}"/>
    <cellStyle name="1_total_조경포장,관로시설_수량산출서-1201" xfId="25049" xr:uid="{00000000-0005-0000-0000-0000EC450000}"/>
    <cellStyle name="1_total_조경포장,관로시설_수량산출서-1201_NEW단위수량-주산" xfId="25050" xr:uid="{00000000-0005-0000-0000-0000ED450000}"/>
    <cellStyle name="1_total_조경포장,관로시설_수량산출서-1201_남대천단위수량" xfId="25051" xr:uid="{00000000-0005-0000-0000-0000EE450000}"/>
    <cellStyle name="1_total_조경포장,관로시설_수량산출서-1201_단위수량" xfId="25052" xr:uid="{00000000-0005-0000-0000-0000EF450000}"/>
    <cellStyle name="1_total_조경포장,관로시설_수량산출서-1201_단위수량1" xfId="25053" xr:uid="{00000000-0005-0000-0000-0000F0450000}"/>
    <cellStyle name="1_total_조경포장,관로시설_수량산출서-1201_단위수량15" xfId="25054" xr:uid="{00000000-0005-0000-0000-0000F1450000}"/>
    <cellStyle name="1_total_조경포장,관로시설_수량산출서-1201_도곡단위수량" xfId="25055" xr:uid="{00000000-0005-0000-0000-0000F2450000}"/>
    <cellStyle name="1_total_조경포장,관로시설_수량산출서-1201_철거단위수량" xfId="25056" xr:uid="{00000000-0005-0000-0000-0000F3450000}"/>
    <cellStyle name="1_total_조경포장,관로시설_수량산출서-1201_철거수량" xfId="25057" xr:uid="{00000000-0005-0000-0000-0000F4450000}"/>
    <cellStyle name="1_total_조경포장,관로시설_수량산출서-1201_한수단위수량" xfId="25058" xr:uid="{00000000-0005-0000-0000-0000F5450000}"/>
    <cellStyle name="1_total_조경포장,관로시설_시설물단위수량" xfId="25059" xr:uid="{00000000-0005-0000-0000-0000F6450000}"/>
    <cellStyle name="1_total_조경포장,관로시설_시설물단위수량1" xfId="25060" xr:uid="{00000000-0005-0000-0000-0000F7450000}"/>
    <cellStyle name="1_total_조경포장,관로시설_시설물단위수량1_시설물단위수량" xfId="25061" xr:uid="{00000000-0005-0000-0000-0000F8450000}"/>
    <cellStyle name="1_total_조경포장,관로시설_오창수량산출서" xfId="25062" xr:uid="{00000000-0005-0000-0000-0000F9450000}"/>
    <cellStyle name="1_total_조경포장,관로시설_오창수량산출서_NEW단위수량-주산" xfId="25063" xr:uid="{00000000-0005-0000-0000-0000FA450000}"/>
    <cellStyle name="1_total_조경포장,관로시설_오창수량산출서_남대천단위수량" xfId="25064" xr:uid="{00000000-0005-0000-0000-0000FB450000}"/>
    <cellStyle name="1_total_조경포장,관로시설_오창수량산출서_단위수량" xfId="25065" xr:uid="{00000000-0005-0000-0000-0000FC450000}"/>
    <cellStyle name="1_total_조경포장,관로시설_오창수량산출서_단위수량1" xfId="25066" xr:uid="{00000000-0005-0000-0000-0000FD450000}"/>
    <cellStyle name="1_total_조경포장,관로시설_오창수량산출서_단위수량15" xfId="25067" xr:uid="{00000000-0005-0000-0000-0000FE450000}"/>
    <cellStyle name="1_total_조경포장,관로시설_오창수량산출서_도곡단위수량" xfId="25068" xr:uid="{00000000-0005-0000-0000-0000FF450000}"/>
    <cellStyle name="1_total_조경포장,관로시설_오창수량산출서_수량산출서-11.25" xfId="25069" xr:uid="{00000000-0005-0000-0000-000000460000}"/>
    <cellStyle name="1_total_조경포장,관로시설_오창수량산출서_수량산출서-11.25_NEW단위수량-주산" xfId="25070" xr:uid="{00000000-0005-0000-0000-000001460000}"/>
    <cellStyle name="1_total_조경포장,관로시설_오창수량산출서_수량산출서-11.25_남대천단위수량" xfId="25071" xr:uid="{00000000-0005-0000-0000-000002460000}"/>
    <cellStyle name="1_total_조경포장,관로시설_오창수량산출서_수량산출서-11.25_단위수량" xfId="25072" xr:uid="{00000000-0005-0000-0000-000003460000}"/>
    <cellStyle name="1_total_조경포장,관로시설_오창수량산출서_수량산출서-11.25_단위수량1" xfId="25073" xr:uid="{00000000-0005-0000-0000-000004460000}"/>
    <cellStyle name="1_total_조경포장,관로시설_오창수량산출서_수량산출서-11.25_단위수량15" xfId="25074" xr:uid="{00000000-0005-0000-0000-000005460000}"/>
    <cellStyle name="1_total_조경포장,관로시설_오창수량산출서_수량산출서-11.25_도곡단위수량" xfId="25075" xr:uid="{00000000-0005-0000-0000-000006460000}"/>
    <cellStyle name="1_total_조경포장,관로시설_오창수량산출서_수량산출서-11.25_철거단위수량" xfId="25076" xr:uid="{00000000-0005-0000-0000-000007460000}"/>
    <cellStyle name="1_total_조경포장,관로시설_오창수량산출서_수량산출서-11.25_철거수량" xfId="25077" xr:uid="{00000000-0005-0000-0000-000008460000}"/>
    <cellStyle name="1_total_조경포장,관로시설_오창수량산출서_수량산출서-11.25_한수단위수량" xfId="25078" xr:uid="{00000000-0005-0000-0000-000009460000}"/>
    <cellStyle name="1_total_조경포장,관로시설_오창수량산출서_수량산출서-1201" xfId="25079" xr:uid="{00000000-0005-0000-0000-00000A460000}"/>
    <cellStyle name="1_total_조경포장,관로시설_오창수량산출서_수량산출서-1201_NEW단위수량-주산" xfId="25080" xr:uid="{00000000-0005-0000-0000-00000B460000}"/>
    <cellStyle name="1_total_조경포장,관로시설_오창수량산출서_수량산출서-1201_남대천단위수량" xfId="25081" xr:uid="{00000000-0005-0000-0000-00000C460000}"/>
    <cellStyle name="1_total_조경포장,관로시설_오창수량산출서_수량산출서-1201_단위수량" xfId="25082" xr:uid="{00000000-0005-0000-0000-00000D460000}"/>
    <cellStyle name="1_total_조경포장,관로시설_오창수량산출서_수량산출서-1201_단위수량1" xfId="25083" xr:uid="{00000000-0005-0000-0000-00000E460000}"/>
    <cellStyle name="1_total_조경포장,관로시설_오창수량산출서_수량산출서-1201_단위수량15" xfId="25084" xr:uid="{00000000-0005-0000-0000-00000F460000}"/>
    <cellStyle name="1_total_조경포장,관로시설_오창수량산출서_수량산출서-1201_도곡단위수량" xfId="25085" xr:uid="{00000000-0005-0000-0000-000010460000}"/>
    <cellStyle name="1_total_조경포장,관로시설_오창수량산출서_수량산출서-1201_철거단위수량" xfId="25086" xr:uid="{00000000-0005-0000-0000-000011460000}"/>
    <cellStyle name="1_total_조경포장,관로시설_오창수량산출서_수량산출서-1201_철거수량" xfId="25087" xr:uid="{00000000-0005-0000-0000-000012460000}"/>
    <cellStyle name="1_total_조경포장,관로시설_오창수량산출서_수량산출서-1201_한수단위수량" xfId="25088" xr:uid="{00000000-0005-0000-0000-000013460000}"/>
    <cellStyle name="1_total_조경포장,관로시설_오창수량산출서_시설물단위수량" xfId="25089" xr:uid="{00000000-0005-0000-0000-000014460000}"/>
    <cellStyle name="1_total_조경포장,관로시설_오창수량산출서_시설물단위수량1" xfId="25090" xr:uid="{00000000-0005-0000-0000-000015460000}"/>
    <cellStyle name="1_total_조경포장,관로시설_오창수량산출서_시설물단위수량1_시설물단위수량" xfId="25091" xr:uid="{00000000-0005-0000-0000-000016460000}"/>
    <cellStyle name="1_total_조경포장,관로시설_오창수량산출서_철거단위수량" xfId="25092" xr:uid="{00000000-0005-0000-0000-000017460000}"/>
    <cellStyle name="1_total_조경포장,관로시설_오창수량산출서_철거수량" xfId="25093" xr:uid="{00000000-0005-0000-0000-000018460000}"/>
    <cellStyle name="1_total_조경포장,관로시설_오창수량산출서_한수단위수량" xfId="25094" xr:uid="{00000000-0005-0000-0000-000019460000}"/>
    <cellStyle name="1_total_조경포장,관로시설_철거단위수량" xfId="25095" xr:uid="{00000000-0005-0000-0000-00001A460000}"/>
    <cellStyle name="1_total_조경포장,관로시설_철거수량" xfId="25096" xr:uid="{00000000-0005-0000-0000-00001B460000}"/>
    <cellStyle name="1_total_조경포장,관로시설_한수단위수량" xfId="25097" xr:uid="{00000000-0005-0000-0000-00001C460000}"/>
    <cellStyle name="1_total_철거단위수량" xfId="25098" xr:uid="{00000000-0005-0000-0000-00001D460000}"/>
    <cellStyle name="1_total_철거수량" xfId="25099" xr:uid="{00000000-0005-0000-0000-00001E460000}"/>
    <cellStyle name="1_total_총괄내역0518_re수량산출1111_2차 수량산출 1 " xfId="25100" xr:uid="{00000000-0005-0000-0000-00001F460000}"/>
    <cellStyle name="1_total_총괄내역0518_구로리설계예산서1029_re수량산출1111_2차 수량산출 1 " xfId="25101" xr:uid="{00000000-0005-0000-0000-000020460000}"/>
    <cellStyle name="1_total_총괄내역0518_구로리설계예산서1118준공_re수량산출1111_2차 수량산출 1 " xfId="25102" xr:uid="{00000000-0005-0000-0000-000021460000}"/>
    <cellStyle name="1_total_총괄내역0518_구로리설계예산서조경_re수량산출1111_2차 수량산출 1 " xfId="25103" xr:uid="{00000000-0005-0000-0000-000022460000}"/>
    <cellStyle name="1_total_총괄내역0518_구로리어린이공원예산서(조경)1125_re수량산출1111_2차 수량산출 1 " xfId="25104" xr:uid="{00000000-0005-0000-0000-000023460000}"/>
    <cellStyle name="1_total_총괄내역0518_내역서_re수량산출1111_2차 수량산출 1 " xfId="25105" xr:uid="{00000000-0005-0000-0000-000024460000}"/>
    <cellStyle name="1_total_총괄내역0518_노임단가표_re수량산출1111_2차 수량산출 1 " xfId="25106" xr:uid="{00000000-0005-0000-0000-000025460000}"/>
    <cellStyle name="1_total_총괄내역0518_수도권매립지_re수량산출1111_2차 수량산출 1 " xfId="25107" xr:uid="{00000000-0005-0000-0000-000026460000}"/>
    <cellStyle name="1_total_총괄내역0518_수도권매립지1004(발주용)_re수량산출1111_2차 수량산출 1 " xfId="25108" xr:uid="{00000000-0005-0000-0000-000027460000}"/>
    <cellStyle name="1_total_총괄내역0518_일신건영설계예산서(0211)_re수량산출1111_2차 수량산출 1 " xfId="25109" xr:uid="{00000000-0005-0000-0000-000028460000}"/>
    <cellStyle name="1_total_총괄내역0518_일위대가_re수량산출1111_2차 수량산출 1 " xfId="25110" xr:uid="{00000000-0005-0000-0000-000029460000}"/>
    <cellStyle name="1_total_총괄내역0518_자재단가표_re수량산출1111_2차 수량산출 1 " xfId="25111" xr:uid="{00000000-0005-0000-0000-00002A460000}"/>
    <cellStyle name="1_total_총괄내역0518_장안초등학교내역0814_re수량산출1111_2차 수량산출 1 " xfId="25112" xr:uid="{00000000-0005-0000-0000-00002B460000}"/>
    <cellStyle name="1_total_충남대단위수량" xfId="25113" xr:uid="{00000000-0005-0000-0000-00002C460000}"/>
    <cellStyle name="1_total_터미널1" xfId="25114" xr:uid="{00000000-0005-0000-0000-00002D460000}"/>
    <cellStyle name="1_total_한수단위수량" xfId="25115" xr:uid="{00000000-0005-0000-0000-00002E460000}"/>
    <cellStyle name="1_total_휴게시설" xfId="25116" xr:uid="{00000000-0005-0000-0000-00002F460000}"/>
    <cellStyle name="1_total_휴게시설_NEW단위수량-주산" xfId="25117" xr:uid="{00000000-0005-0000-0000-000030460000}"/>
    <cellStyle name="1_total_휴게시설_남대천단위수량" xfId="25118" xr:uid="{00000000-0005-0000-0000-000031460000}"/>
    <cellStyle name="1_total_휴게시설_단위수량" xfId="25119" xr:uid="{00000000-0005-0000-0000-000032460000}"/>
    <cellStyle name="1_total_휴게시설_단위수량1" xfId="25120" xr:uid="{00000000-0005-0000-0000-000033460000}"/>
    <cellStyle name="1_total_휴게시설_단위수량15" xfId="25121" xr:uid="{00000000-0005-0000-0000-000034460000}"/>
    <cellStyle name="1_total_휴게시설_도곡단위수량" xfId="25122" xr:uid="{00000000-0005-0000-0000-000035460000}"/>
    <cellStyle name="1_total_휴게시설_수량산출서-11.25" xfId="25123" xr:uid="{00000000-0005-0000-0000-000036460000}"/>
    <cellStyle name="1_total_휴게시설_수량산출서-11.25_NEW단위수량-주산" xfId="25124" xr:uid="{00000000-0005-0000-0000-000037460000}"/>
    <cellStyle name="1_total_휴게시설_수량산출서-11.25_남대천단위수량" xfId="25125" xr:uid="{00000000-0005-0000-0000-000038460000}"/>
    <cellStyle name="1_total_휴게시설_수량산출서-11.25_단위수량" xfId="25126" xr:uid="{00000000-0005-0000-0000-000039460000}"/>
    <cellStyle name="1_total_휴게시설_수량산출서-11.25_단위수량1" xfId="25127" xr:uid="{00000000-0005-0000-0000-00003A460000}"/>
    <cellStyle name="1_total_휴게시설_수량산출서-11.25_단위수량15" xfId="25128" xr:uid="{00000000-0005-0000-0000-00003B460000}"/>
    <cellStyle name="1_total_휴게시설_수량산출서-11.25_도곡단위수량" xfId="25129" xr:uid="{00000000-0005-0000-0000-00003C460000}"/>
    <cellStyle name="1_total_휴게시설_수량산출서-11.25_철거단위수량" xfId="25130" xr:uid="{00000000-0005-0000-0000-00003D460000}"/>
    <cellStyle name="1_total_휴게시설_수량산출서-11.25_철거수량" xfId="25131" xr:uid="{00000000-0005-0000-0000-00003E460000}"/>
    <cellStyle name="1_total_휴게시설_수량산출서-11.25_한수단위수량" xfId="25132" xr:uid="{00000000-0005-0000-0000-00003F460000}"/>
    <cellStyle name="1_total_휴게시설_수량산출서-1201" xfId="25133" xr:uid="{00000000-0005-0000-0000-000040460000}"/>
    <cellStyle name="1_total_휴게시설_수량산출서-1201_NEW단위수량-주산" xfId="25134" xr:uid="{00000000-0005-0000-0000-000041460000}"/>
    <cellStyle name="1_total_휴게시설_수량산출서-1201_남대천단위수량" xfId="25135" xr:uid="{00000000-0005-0000-0000-000042460000}"/>
    <cellStyle name="1_total_휴게시설_수량산출서-1201_단위수량" xfId="25136" xr:uid="{00000000-0005-0000-0000-000043460000}"/>
    <cellStyle name="1_total_휴게시설_수량산출서-1201_단위수량1" xfId="25137" xr:uid="{00000000-0005-0000-0000-000044460000}"/>
    <cellStyle name="1_total_휴게시설_수량산출서-1201_단위수량15" xfId="25138" xr:uid="{00000000-0005-0000-0000-000045460000}"/>
    <cellStyle name="1_total_휴게시설_수량산출서-1201_도곡단위수량" xfId="25139" xr:uid="{00000000-0005-0000-0000-000046460000}"/>
    <cellStyle name="1_total_휴게시설_수량산출서-1201_철거단위수량" xfId="25140" xr:uid="{00000000-0005-0000-0000-000047460000}"/>
    <cellStyle name="1_total_휴게시설_수량산출서-1201_철거수량" xfId="25141" xr:uid="{00000000-0005-0000-0000-000048460000}"/>
    <cellStyle name="1_total_휴게시설_수량산출서-1201_한수단위수량" xfId="25142" xr:uid="{00000000-0005-0000-0000-000049460000}"/>
    <cellStyle name="1_total_휴게시설_시설물단위수량" xfId="25143" xr:uid="{00000000-0005-0000-0000-00004A460000}"/>
    <cellStyle name="1_total_휴게시설_시설물단위수량1" xfId="25144" xr:uid="{00000000-0005-0000-0000-00004B460000}"/>
    <cellStyle name="1_total_휴게시설_시설물단위수량1_시설물단위수량" xfId="25145" xr:uid="{00000000-0005-0000-0000-00004C460000}"/>
    <cellStyle name="1_total_휴게시설_오창수량산출서" xfId="25146" xr:uid="{00000000-0005-0000-0000-00004D460000}"/>
    <cellStyle name="1_total_휴게시설_오창수량산출서_NEW단위수량-주산" xfId="25147" xr:uid="{00000000-0005-0000-0000-00004E460000}"/>
    <cellStyle name="1_total_휴게시설_오창수량산출서_남대천단위수량" xfId="25148" xr:uid="{00000000-0005-0000-0000-00004F460000}"/>
    <cellStyle name="1_total_휴게시설_오창수량산출서_단위수량" xfId="25149" xr:uid="{00000000-0005-0000-0000-000050460000}"/>
    <cellStyle name="1_total_휴게시설_오창수량산출서_단위수량1" xfId="25150" xr:uid="{00000000-0005-0000-0000-000051460000}"/>
    <cellStyle name="1_total_휴게시설_오창수량산출서_단위수량15" xfId="25151" xr:uid="{00000000-0005-0000-0000-000052460000}"/>
    <cellStyle name="1_total_휴게시설_오창수량산출서_도곡단위수량" xfId="25152" xr:uid="{00000000-0005-0000-0000-000053460000}"/>
    <cellStyle name="1_total_휴게시설_오창수량산출서_수량산출서-11.25" xfId="25153" xr:uid="{00000000-0005-0000-0000-000054460000}"/>
    <cellStyle name="1_total_휴게시설_오창수량산출서_수량산출서-11.25_NEW단위수량-주산" xfId="25154" xr:uid="{00000000-0005-0000-0000-000055460000}"/>
    <cellStyle name="1_total_휴게시설_오창수량산출서_수량산출서-11.25_남대천단위수량" xfId="25155" xr:uid="{00000000-0005-0000-0000-000056460000}"/>
    <cellStyle name="1_total_휴게시설_오창수량산출서_수량산출서-11.25_단위수량" xfId="25156" xr:uid="{00000000-0005-0000-0000-000057460000}"/>
    <cellStyle name="1_total_휴게시설_오창수량산출서_수량산출서-11.25_단위수량1" xfId="25157" xr:uid="{00000000-0005-0000-0000-000058460000}"/>
    <cellStyle name="1_total_휴게시설_오창수량산출서_수량산출서-11.25_단위수량15" xfId="25158" xr:uid="{00000000-0005-0000-0000-000059460000}"/>
    <cellStyle name="1_total_휴게시설_오창수량산출서_수량산출서-11.25_도곡단위수량" xfId="25159" xr:uid="{00000000-0005-0000-0000-00005A460000}"/>
    <cellStyle name="1_total_휴게시설_오창수량산출서_수량산출서-11.25_철거단위수량" xfId="25160" xr:uid="{00000000-0005-0000-0000-00005B460000}"/>
    <cellStyle name="1_total_휴게시설_오창수량산출서_수량산출서-11.25_철거수량" xfId="25161" xr:uid="{00000000-0005-0000-0000-00005C460000}"/>
    <cellStyle name="1_total_휴게시설_오창수량산출서_수량산출서-11.25_한수단위수량" xfId="25162" xr:uid="{00000000-0005-0000-0000-00005D460000}"/>
    <cellStyle name="1_total_휴게시설_오창수량산출서_수량산출서-1201" xfId="25163" xr:uid="{00000000-0005-0000-0000-00005E460000}"/>
    <cellStyle name="1_total_휴게시설_오창수량산출서_수량산출서-1201_NEW단위수량-주산" xfId="25164" xr:uid="{00000000-0005-0000-0000-00005F460000}"/>
    <cellStyle name="1_total_휴게시설_오창수량산출서_수량산출서-1201_남대천단위수량" xfId="25165" xr:uid="{00000000-0005-0000-0000-000060460000}"/>
    <cellStyle name="1_total_휴게시설_오창수량산출서_수량산출서-1201_단위수량" xfId="25166" xr:uid="{00000000-0005-0000-0000-000061460000}"/>
    <cellStyle name="1_total_휴게시설_오창수량산출서_수량산출서-1201_단위수량1" xfId="25167" xr:uid="{00000000-0005-0000-0000-000062460000}"/>
    <cellStyle name="1_total_휴게시설_오창수량산출서_수량산출서-1201_단위수량15" xfId="25168" xr:uid="{00000000-0005-0000-0000-000063460000}"/>
    <cellStyle name="1_total_휴게시설_오창수량산출서_수량산출서-1201_도곡단위수량" xfId="25169" xr:uid="{00000000-0005-0000-0000-000064460000}"/>
    <cellStyle name="1_total_휴게시설_오창수량산출서_수량산출서-1201_철거단위수량" xfId="25170" xr:uid="{00000000-0005-0000-0000-000065460000}"/>
    <cellStyle name="1_total_휴게시설_오창수량산출서_수량산출서-1201_철거수량" xfId="25171" xr:uid="{00000000-0005-0000-0000-000066460000}"/>
    <cellStyle name="1_total_휴게시설_오창수량산출서_수량산출서-1201_한수단위수량" xfId="25172" xr:uid="{00000000-0005-0000-0000-000067460000}"/>
    <cellStyle name="1_total_휴게시설_오창수량산출서_시설물단위수량" xfId="25173" xr:uid="{00000000-0005-0000-0000-000068460000}"/>
    <cellStyle name="1_total_휴게시설_오창수량산출서_시설물단위수량1" xfId="25174" xr:uid="{00000000-0005-0000-0000-000069460000}"/>
    <cellStyle name="1_total_휴게시설_오창수량산출서_시설물단위수량1_시설물단위수량" xfId="25175" xr:uid="{00000000-0005-0000-0000-00006A460000}"/>
    <cellStyle name="1_total_휴게시설_오창수량산출서_철거단위수량" xfId="25176" xr:uid="{00000000-0005-0000-0000-00006B460000}"/>
    <cellStyle name="1_total_휴게시설_오창수량산출서_철거수량" xfId="25177" xr:uid="{00000000-0005-0000-0000-00006C460000}"/>
    <cellStyle name="1_total_휴게시설_오창수량산출서_한수단위수량" xfId="25178" xr:uid="{00000000-0005-0000-0000-00006D460000}"/>
    <cellStyle name="1_total_휴게시설_철거단위수량" xfId="25179" xr:uid="{00000000-0005-0000-0000-00006E460000}"/>
    <cellStyle name="1_total_휴게시설_철거수량" xfId="25180" xr:uid="{00000000-0005-0000-0000-00006F460000}"/>
    <cellStyle name="1_total_휴게시설_한수단위수량" xfId="25181" xr:uid="{00000000-0005-0000-0000-000070460000}"/>
    <cellStyle name="1_tree" xfId="25182" xr:uid="{00000000-0005-0000-0000-000071460000}"/>
    <cellStyle name="1_tree 2" xfId="25183" xr:uid="{00000000-0005-0000-0000-000072460000}"/>
    <cellStyle name="1_tree_re수량산출1111_2차 수량산출 1 " xfId="25195" xr:uid="{00000000-0005-0000-0000-000073460000}"/>
    <cellStyle name="1_tree_구로리총괄내역_re수량산출1111_2차 수량산출 1 " xfId="25196" xr:uid="{00000000-0005-0000-0000-000074460000}"/>
    <cellStyle name="1_tree_구로리총괄내역_구로리설계예산서1029_re수량산출1111_2차 수량산출 1 " xfId="25197" xr:uid="{00000000-0005-0000-0000-000075460000}"/>
    <cellStyle name="1_tree_구로리총괄내역_구로리설계예산서1118준공_re수량산출1111_2차 수량산출 1 " xfId="25198" xr:uid="{00000000-0005-0000-0000-000076460000}"/>
    <cellStyle name="1_tree_구로리총괄내역_구로리설계예산서조경_re수량산출1111_2차 수량산출 1 " xfId="25199" xr:uid="{00000000-0005-0000-0000-000077460000}"/>
    <cellStyle name="1_tree_구로리총괄내역_구로리어린이공원예산서(조경)1125_re수량산출1111_2차 수량산출 1 " xfId="25200" xr:uid="{00000000-0005-0000-0000-000078460000}"/>
    <cellStyle name="1_tree_구로리총괄내역_내역서_re수량산출1111_2차 수량산출 1 " xfId="25201" xr:uid="{00000000-0005-0000-0000-000079460000}"/>
    <cellStyle name="1_tree_구로리총괄내역_노임단가표_re수량산출1111_2차 수량산출 1 " xfId="25202" xr:uid="{00000000-0005-0000-0000-00007A460000}"/>
    <cellStyle name="1_tree_구로리총괄내역_수도권매립지_re수량산출1111_2차 수량산출 1 " xfId="25203" xr:uid="{00000000-0005-0000-0000-00007B460000}"/>
    <cellStyle name="1_tree_구로리총괄내역_수도권매립지1004(발주용)_re수량산출1111_2차 수량산출 1 " xfId="25204" xr:uid="{00000000-0005-0000-0000-00007C460000}"/>
    <cellStyle name="1_tree_구로리총괄내역_일신건영설계예산서(0211)_re수량산출1111_2차 수량산출 1 " xfId="25205" xr:uid="{00000000-0005-0000-0000-00007D460000}"/>
    <cellStyle name="1_tree_구로리총괄내역_일위대가_re수량산출1111_2차 수량산출 1 " xfId="25206" xr:uid="{00000000-0005-0000-0000-00007E460000}"/>
    <cellStyle name="1_tree_구로리총괄내역_자재단가표_re수량산출1111_2차 수량산출 1 " xfId="25207" xr:uid="{00000000-0005-0000-0000-00007F460000}"/>
    <cellStyle name="1_tree_구로리총괄내역_장안초등학교내역0814_re수량산출1111_2차 수량산출 1 " xfId="25208" xr:uid="{00000000-0005-0000-0000-000080460000}"/>
    <cellStyle name="1_tree_수량산출" xfId="25209" xr:uid="{00000000-0005-0000-0000-000081460000}"/>
    <cellStyle name="1_tree_수량산출 2" xfId="25210" xr:uid="{00000000-0005-0000-0000-000082460000}"/>
    <cellStyle name="1_tree_수량산출_re수량산출1111_2차 수량산출 1 " xfId="25211" xr:uid="{00000000-0005-0000-0000-000083460000}"/>
    <cellStyle name="1_tree_수량산출_구로리총괄내역_re수량산출1111_2차 수량산출 1 " xfId="25212" xr:uid="{00000000-0005-0000-0000-000084460000}"/>
    <cellStyle name="1_tree_수량산출_구로리총괄내역_구로리설계예산서1029_re수량산출1111_2차 수량산출 1 " xfId="25213" xr:uid="{00000000-0005-0000-0000-000085460000}"/>
    <cellStyle name="1_tree_수량산출_구로리총괄내역_구로리설계예산서1118준공_re수량산출1111_2차 수량산출 1 " xfId="25214" xr:uid="{00000000-0005-0000-0000-000086460000}"/>
    <cellStyle name="1_tree_수량산출_구로리총괄내역_구로리설계예산서조경_re수량산출1111_2차 수량산출 1 " xfId="25215" xr:uid="{00000000-0005-0000-0000-000087460000}"/>
    <cellStyle name="1_tree_수량산출_구로리총괄내역_구로리어린이공원예산서(조경)1125_re수량산출1111_2차 수량산출 1 " xfId="25216" xr:uid="{00000000-0005-0000-0000-000088460000}"/>
    <cellStyle name="1_tree_수량산출_구로리총괄내역_내역서_re수량산출1111_2차 수량산출 1 " xfId="25217" xr:uid="{00000000-0005-0000-0000-000089460000}"/>
    <cellStyle name="1_tree_수량산출_구로리총괄내역_노임단가표_re수량산출1111_2차 수량산출 1 " xfId="25218" xr:uid="{00000000-0005-0000-0000-00008A460000}"/>
    <cellStyle name="1_tree_수량산출_구로리총괄내역_수도권매립지_re수량산출1111_2차 수량산출 1 " xfId="25219" xr:uid="{00000000-0005-0000-0000-00008B460000}"/>
    <cellStyle name="1_tree_수량산출_구로리총괄내역_수도권매립지1004(발주용)_re수량산출1111_2차 수량산출 1 " xfId="25220" xr:uid="{00000000-0005-0000-0000-00008C460000}"/>
    <cellStyle name="1_tree_수량산출_구로리총괄내역_일신건영설계예산서(0211)_re수량산출1111_2차 수량산출 1 " xfId="25221" xr:uid="{00000000-0005-0000-0000-00008D460000}"/>
    <cellStyle name="1_tree_수량산출_구로리총괄내역_일위대가_re수량산출1111_2차 수량산출 1 " xfId="25222" xr:uid="{00000000-0005-0000-0000-00008E460000}"/>
    <cellStyle name="1_tree_수량산출_구로리총괄내역_자재단가표_re수량산출1111_2차 수량산출 1 " xfId="25223" xr:uid="{00000000-0005-0000-0000-00008F460000}"/>
    <cellStyle name="1_tree_수량산출_구로리총괄내역_장안초등학교내역0814_re수량산출1111_2차 수량산출 1 " xfId="25224" xr:uid="{00000000-0005-0000-0000-000090460000}"/>
    <cellStyle name="1_tree_수량산출_총괄내역0518_re수량산출1111_2차 수량산출 1 " xfId="25225" xr:uid="{00000000-0005-0000-0000-000091460000}"/>
    <cellStyle name="1_tree_수량산출_총괄내역0518_구로리설계예산서1029_re수량산출1111_2차 수량산출 1 " xfId="25226" xr:uid="{00000000-0005-0000-0000-000092460000}"/>
    <cellStyle name="1_tree_수량산출_총괄내역0518_구로리설계예산서1118준공_re수량산출1111_2차 수량산출 1 " xfId="25227" xr:uid="{00000000-0005-0000-0000-000093460000}"/>
    <cellStyle name="1_tree_수량산출_총괄내역0518_구로리설계예산서조경_re수량산출1111_2차 수량산출 1 " xfId="25228" xr:uid="{00000000-0005-0000-0000-000094460000}"/>
    <cellStyle name="1_tree_수량산출_총괄내역0518_구로리어린이공원예산서(조경)1125_re수량산출1111_2차 수량산출 1 " xfId="25229" xr:uid="{00000000-0005-0000-0000-000095460000}"/>
    <cellStyle name="1_tree_수량산출_총괄내역0518_내역서_re수량산출1111_2차 수량산출 1 " xfId="25230" xr:uid="{00000000-0005-0000-0000-000096460000}"/>
    <cellStyle name="1_tree_수량산출_총괄내역0518_노임단가표_re수량산출1111_2차 수량산출 1 " xfId="25231" xr:uid="{00000000-0005-0000-0000-000097460000}"/>
    <cellStyle name="1_tree_수량산출_총괄내역0518_수도권매립지_re수량산출1111_2차 수량산출 1 " xfId="25232" xr:uid="{00000000-0005-0000-0000-000098460000}"/>
    <cellStyle name="1_tree_수량산출_총괄내역0518_수도권매립지1004(발주용)_re수량산출1111_2차 수량산출 1 " xfId="25233" xr:uid="{00000000-0005-0000-0000-000099460000}"/>
    <cellStyle name="1_tree_수량산출_총괄내역0518_일신건영설계예산서(0211)_re수량산출1111_2차 수량산출 1 " xfId="25234" xr:uid="{00000000-0005-0000-0000-00009A460000}"/>
    <cellStyle name="1_tree_수량산출_총괄내역0518_일위대가_re수량산출1111_2차 수량산출 1 " xfId="25235" xr:uid="{00000000-0005-0000-0000-00009B460000}"/>
    <cellStyle name="1_tree_수량산출_총괄내역0518_자재단가표_re수량산출1111_2차 수량산출 1 " xfId="25236" xr:uid="{00000000-0005-0000-0000-00009C460000}"/>
    <cellStyle name="1_tree_수량산출_총괄내역0518_장안초등학교내역0814_re수량산출1111_2차 수량산출 1 " xfId="25237" xr:uid="{00000000-0005-0000-0000-00009D460000}"/>
    <cellStyle name="1_tree_총괄내역0518_re수량산출1111_2차 수량산출 1 " xfId="25238" xr:uid="{00000000-0005-0000-0000-00009E460000}"/>
    <cellStyle name="1_tree_총괄내역0518_구로리설계예산서1029_re수량산출1111_2차 수량산출 1 " xfId="25239" xr:uid="{00000000-0005-0000-0000-00009F460000}"/>
    <cellStyle name="1_tree_총괄내역0518_구로리설계예산서1118준공_re수량산출1111_2차 수량산출 1 " xfId="25240" xr:uid="{00000000-0005-0000-0000-0000A0460000}"/>
    <cellStyle name="1_tree_총괄내역0518_구로리설계예산서조경_re수량산출1111_2차 수량산출 1 " xfId="25241" xr:uid="{00000000-0005-0000-0000-0000A1460000}"/>
    <cellStyle name="1_tree_총괄내역0518_구로리어린이공원예산서(조경)1125_re수량산출1111_2차 수량산출 1 " xfId="25242" xr:uid="{00000000-0005-0000-0000-0000A2460000}"/>
    <cellStyle name="1_tree_총괄내역0518_내역서_re수량산출1111_2차 수량산출 1 " xfId="25243" xr:uid="{00000000-0005-0000-0000-0000A3460000}"/>
    <cellStyle name="1_tree_총괄내역0518_노임단가표_re수량산출1111_2차 수량산출 1 " xfId="25244" xr:uid="{00000000-0005-0000-0000-0000A4460000}"/>
    <cellStyle name="1_tree_총괄내역0518_수도권매립지_re수량산출1111_2차 수량산출 1 " xfId="25245" xr:uid="{00000000-0005-0000-0000-0000A5460000}"/>
    <cellStyle name="1_tree_총괄내역0518_수도권매립지1004(발주용)_re수량산출1111_2차 수량산출 1 " xfId="25246" xr:uid="{00000000-0005-0000-0000-0000A6460000}"/>
    <cellStyle name="1_tree_총괄내역0518_일신건영설계예산서(0211)_re수량산출1111_2차 수량산출 1 " xfId="25247" xr:uid="{00000000-0005-0000-0000-0000A7460000}"/>
    <cellStyle name="1_tree_총괄내역0518_일위대가_re수량산출1111_2차 수량산출 1 " xfId="25248" xr:uid="{00000000-0005-0000-0000-0000A8460000}"/>
    <cellStyle name="1_tree_총괄내역0518_자재단가표_re수량산출1111_2차 수량산출 1 " xfId="25249" xr:uid="{00000000-0005-0000-0000-0000A9460000}"/>
    <cellStyle name="1_tree_총괄내역0518_장안초등학교내역0814_re수량산출1111_2차 수량산출 1 " xfId="25250" xr:uid="{00000000-0005-0000-0000-0000AA460000}"/>
    <cellStyle name="1_가현리조트 신축공사 설계서-09.10.23" xfId="9977" xr:uid="{00000000-0005-0000-0000-0000AB460000}"/>
    <cellStyle name="1_강릉대학술정보지원센터총괄(월드2낙찰)" xfId="9978" xr:uid="{00000000-0005-0000-0000-0000AC460000}"/>
    <cellStyle name="1_강릉대학술정보지원센터총괄(월드2낙찰)_세계잼버리수련장태양광발전시설(구조물)-최종" xfId="9979" xr:uid="{00000000-0005-0000-0000-0000AD460000}"/>
    <cellStyle name="1_군자1지구수리시설정비사업(0209-플륨관관급계상)" xfId="3881" xr:uid="{00000000-0005-0000-0000-0000AE460000}"/>
    <cellStyle name="1_굴전단일로외1개소(신)" xfId="9980" xr:uid="{00000000-0005-0000-0000-0000AF460000}"/>
    <cellStyle name="1_귀인APT(보안)" xfId="9981" xr:uid="{00000000-0005-0000-0000-0000B0460000}"/>
    <cellStyle name="1_금강Ⅱ지구김제2-2공구토목공사(동도)" xfId="9982" xr:uid="{00000000-0005-0000-0000-0000B1460000}"/>
    <cellStyle name="1_금호아파트-내역(820)" xfId="25251" xr:uid="{00000000-0005-0000-0000-0000B2460000}"/>
    <cellStyle name="1_남원무대조명서류" xfId="9983" xr:uid="{00000000-0005-0000-0000-0000B3460000}"/>
    <cellStyle name="1_단가조사표" xfId="3882" xr:uid="{00000000-0005-0000-0000-0000B4460000}"/>
    <cellStyle name="1_단가조사표_1011소각" xfId="3883" xr:uid="{00000000-0005-0000-0000-0000B5460000}"/>
    <cellStyle name="1_단가조사표_1011소각_군자1지구수리시설정비사업(0209-플륨관관급계상)" xfId="3884" xr:uid="{00000000-0005-0000-0000-0000B6460000}"/>
    <cellStyle name="1_단가조사표_1011소각_안택4지구수리시설개보수사업(0905-8차수정-적용기준변경)" xfId="3885" xr:uid="{00000000-0005-0000-0000-0000B7460000}"/>
    <cellStyle name="1_단가조사표_1011소각_연락지구수리시설개보수사업(0619)" xfId="3886" xr:uid="{00000000-0005-0000-0000-0000B8460000}"/>
    <cellStyle name="1_단가조사표_1011소각_용종지구수리시설개보수사업(0919-10차수정-제품통일)" xfId="3887" xr:uid="{00000000-0005-0000-0000-0000B9460000}"/>
    <cellStyle name="1_단가조사표_1011소각_정남지구수리시설개보수사업(0624-4차수정-원고)" xfId="3888" xr:uid="{00000000-0005-0000-0000-0000BA460000}"/>
    <cellStyle name="1_단가조사표_121내역" xfId="3889" xr:uid="{00000000-0005-0000-0000-0000BB460000}"/>
    <cellStyle name="1_단가조사표_121내역_군자1지구수리시설정비사업(0209-플륨관관급계상)" xfId="3890" xr:uid="{00000000-0005-0000-0000-0000BC460000}"/>
    <cellStyle name="1_단가조사표_121내역_안택4지구수리시설개보수사업(0905-8차수정-적용기준변경)" xfId="3891" xr:uid="{00000000-0005-0000-0000-0000BD460000}"/>
    <cellStyle name="1_단가조사표_121내역_연락지구수리시설개보수사업(0619)" xfId="3892" xr:uid="{00000000-0005-0000-0000-0000BE460000}"/>
    <cellStyle name="1_단가조사표_121내역_용종지구수리시설개보수사업(0919-10차수정-제품통일)" xfId="3893" xr:uid="{00000000-0005-0000-0000-0000BF460000}"/>
    <cellStyle name="1_단가조사표_121내역_정남지구수리시설개보수사업(0624-4차수정-원고)" xfId="3894" xr:uid="{00000000-0005-0000-0000-0000C0460000}"/>
    <cellStyle name="1_단가조사표_객토량" xfId="3895" xr:uid="{00000000-0005-0000-0000-0000C1460000}"/>
    <cellStyle name="1_단가조사표_객토량_군자1지구수리시설정비사업(0209-플륨관관급계상)" xfId="3896" xr:uid="{00000000-0005-0000-0000-0000C2460000}"/>
    <cellStyle name="1_단가조사표_객토량_안택4지구수리시설개보수사업(0905-8차수정-적용기준변경)" xfId="3897" xr:uid="{00000000-0005-0000-0000-0000C3460000}"/>
    <cellStyle name="1_단가조사표_객토량_연락지구수리시설개보수사업(0619)" xfId="3898" xr:uid="{00000000-0005-0000-0000-0000C4460000}"/>
    <cellStyle name="1_단가조사표_객토량_용종지구수리시설개보수사업(0919-10차수정-제품통일)" xfId="3899" xr:uid="{00000000-0005-0000-0000-0000C5460000}"/>
    <cellStyle name="1_단가조사표_객토량_정남지구수리시설개보수사업(0624-4차수정-원고)" xfId="3900" xr:uid="{00000000-0005-0000-0000-0000C6460000}"/>
    <cellStyle name="1_단가조사표_교통센~1" xfId="3901" xr:uid="{00000000-0005-0000-0000-0000C7460000}"/>
    <cellStyle name="1_단가조사표_교통센~1_군자1지구수리시설정비사업(0209-플륨관관급계상)" xfId="3902" xr:uid="{00000000-0005-0000-0000-0000C8460000}"/>
    <cellStyle name="1_단가조사표_교통센~1_안택4지구수리시설개보수사업(0905-8차수정-적용기준변경)" xfId="3903" xr:uid="{00000000-0005-0000-0000-0000C9460000}"/>
    <cellStyle name="1_단가조사표_교통센~1_연락지구수리시설개보수사업(0619)" xfId="3904" xr:uid="{00000000-0005-0000-0000-0000CA460000}"/>
    <cellStyle name="1_단가조사표_교통센~1_용종지구수리시설개보수사업(0919-10차수정-제품통일)" xfId="3905" xr:uid="{00000000-0005-0000-0000-0000CB460000}"/>
    <cellStyle name="1_단가조사표_교통센~1_정남지구수리시설개보수사업(0624-4차수정-원고)" xfId="3906" xr:uid="{00000000-0005-0000-0000-0000CC460000}"/>
    <cellStyle name="1_단가조사표_구조물대가 (2)" xfId="3907" xr:uid="{00000000-0005-0000-0000-0000CD460000}"/>
    <cellStyle name="1_단가조사표_구조물대가 (2)_군자1지구수리시설정비사업(0209-플륨관관급계상)" xfId="3908" xr:uid="{00000000-0005-0000-0000-0000CE460000}"/>
    <cellStyle name="1_단가조사표_구조물대가 (2)_안택4지구수리시설개보수사업(0905-8차수정-적용기준변경)" xfId="3909" xr:uid="{00000000-0005-0000-0000-0000CF460000}"/>
    <cellStyle name="1_단가조사표_구조물대가 (2)_연락지구수리시설개보수사업(0619)" xfId="3910" xr:uid="{00000000-0005-0000-0000-0000D0460000}"/>
    <cellStyle name="1_단가조사표_구조물대가 (2)_용종지구수리시설개보수사업(0919-10차수정-제품통일)" xfId="3911" xr:uid="{00000000-0005-0000-0000-0000D1460000}"/>
    <cellStyle name="1_단가조사표_구조물대가 (2)_정남지구수리시설개보수사업(0624-4차수정-원고)" xfId="3912" xr:uid="{00000000-0005-0000-0000-0000D2460000}"/>
    <cellStyle name="1_단가조사표_군자1지구수리시설정비사업(0209-플륨관관급계상)" xfId="3913" xr:uid="{00000000-0005-0000-0000-0000D3460000}"/>
    <cellStyle name="1_단가조사표_내역서 (2)" xfId="3914" xr:uid="{00000000-0005-0000-0000-0000D4460000}"/>
    <cellStyle name="1_단가조사표_내역서 (2)_군자1지구수리시설정비사업(0209-플륨관관급계상)" xfId="3915" xr:uid="{00000000-0005-0000-0000-0000D5460000}"/>
    <cellStyle name="1_단가조사표_내역서 (2)_안택4지구수리시설개보수사업(0905-8차수정-적용기준변경)" xfId="3916" xr:uid="{00000000-0005-0000-0000-0000D6460000}"/>
    <cellStyle name="1_단가조사표_내역서 (2)_연락지구수리시설개보수사업(0619)" xfId="3917" xr:uid="{00000000-0005-0000-0000-0000D7460000}"/>
    <cellStyle name="1_단가조사표_내역서 (2)_용종지구수리시설개보수사업(0919-10차수정-제품통일)" xfId="3918" xr:uid="{00000000-0005-0000-0000-0000D8460000}"/>
    <cellStyle name="1_단가조사표_내역서 (2)_정남지구수리시설개보수사업(0624-4차수정-원고)" xfId="3919" xr:uid="{00000000-0005-0000-0000-0000D9460000}"/>
    <cellStyle name="1_단가조사표_부대시설" xfId="3920" xr:uid="{00000000-0005-0000-0000-0000DA460000}"/>
    <cellStyle name="1_단가조사표_부대시설_군자1지구수리시설정비사업(0209-플륨관관급계상)" xfId="3921" xr:uid="{00000000-0005-0000-0000-0000DB460000}"/>
    <cellStyle name="1_단가조사표_부대시설_안택4지구수리시설개보수사업(0905-8차수정-적용기준변경)" xfId="3922" xr:uid="{00000000-0005-0000-0000-0000DC460000}"/>
    <cellStyle name="1_단가조사표_부대시설_연락지구수리시설개보수사업(0619)" xfId="3923" xr:uid="{00000000-0005-0000-0000-0000DD460000}"/>
    <cellStyle name="1_단가조사표_부대시설_용종지구수리시설개보수사업(0919-10차수정-제품통일)" xfId="3924" xr:uid="{00000000-0005-0000-0000-0000DE460000}"/>
    <cellStyle name="1_단가조사표_부대시설_정남지구수리시설개보수사업(0624-4차수정-원고)" xfId="3925" xr:uid="{00000000-0005-0000-0000-0000DF460000}"/>
    <cellStyle name="1_단가조사표_소각수~1" xfId="3926" xr:uid="{00000000-0005-0000-0000-0000E0460000}"/>
    <cellStyle name="1_단가조사표_소각수~1_군자1지구수리시설정비사업(0209-플륨관관급계상)" xfId="3927" xr:uid="{00000000-0005-0000-0000-0000E1460000}"/>
    <cellStyle name="1_단가조사표_소각수~1_안택4지구수리시설개보수사업(0905-8차수정-적용기준변경)" xfId="3928" xr:uid="{00000000-0005-0000-0000-0000E2460000}"/>
    <cellStyle name="1_단가조사표_소각수~1_연락지구수리시설개보수사업(0619)" xfId="3929" xr:uid="{00000000-0005-0000-0000-0000E3460000}"/>
    <cellStyle name="1_단가조사표_소각수~1_용종지구수리시설개보수사업(0919-10차수정-제품통일)" xfId="3930" xr:uid="{00000000-0005-0000-0000-0000E4460000}"/>
    <cellStyle name="1_단가조사표_소각수~1_정남지구수리시설개보수사업(0624-4차수정-원고)" xfId="3931" xr:uid="{00000000-0005-0000-0000-0000E5460000}"/>
    <cellStyle name="1_단가조사표_소각수내역서" xfId="3932" xr:uid="{00000000-0005-0000-0000-0000E6460000}"/>
    <cellStyle name="1_단가조사표_소각수내역서_군자1지구수리시설정비사업(0209-플륨관관급계상)" xfId="3933" xr:uid="{00000000-0005-0000-0000-0000E7460000}"/>
    <cellStyle name="1_단가조사표_소각수내역서_안택4지구수리시설개보수사업(0905-8차수정-적용기준변경)" xfId="3934" xr:uid="{00000000-0005-0000-0000-0000E8460000}"/>
    <cellStyle name="1_단가조사표_소각수내역서_연락지구수리시설개보수사업(0619)" xfId="3935" xr:uid="{00000000-0005-0000-0000-0000E9460000}"/>
    <cellStyle name="1_단가조사표_소각수내역서_용종지구수리시설개보수사업(0919-10차수정-제품통일)" xfId="3936" xr:uid="{00000000-0005-0000-0000-0000EA460000}"/>
    <cellStyle name="1_단가조사표_소각수내역서_정남지구수리시설개보수사업(0624-4차수정-원고)" xfId="3937" xr:uid="{00000000-0005-0000-0000-0000EB460000}"/>
    <cellStyle name="1_단가조사표_소각수목2" xfId="3938" xr:uid="{00000000-0005-0000-0000-0000EC460000}"/>
    <cellStyle name="1_단가조사표_소각수목2_군자1지구수리시설정비사업(0209-플륨관관급계상)" xfId="3939" xr:uid="{00000000-0005-0000-0000-0000ED460000}"/>
    <cellStyle name="1_단가조사표_소각수목2_안택4지구수리시설개보수사업(0905-8차수정-적용기준변경)" xfId="3940" xr:uid="{00000000-0005-0000-0000-0000EE460000}"/>
    <cellStyle name="1_단가조사표_소각수목2_연락지구수리시설개보수사업(0619)" xfId="3941" xr:uid="{00000000-0005-0000-0000-0000EF460000}"/>
    <cellStyle name="1_단가조사표_소각수목2_용종지구수리시설개보수사업(0919-10차수정-제품통일)" xfId="3942" xr:uid="{00000000-0005-0000-0000-0000F0460000}"/>
    <cellStyle name="1_단가조사표_소각수목2_정남지구수리시설개보수사업(0624-4차수정-원고)" xfId="3943" xr:uid="{00000000-0005-0000-0000-0000F1460000}"/>
    <cellStyle name="1_단가조사표_수량산출서 (2)" xfId="3944" xr:uid="{00000000-0005-0000-0000-0000F2460000}"/>
    <cellStyle name="1_단가조사표_수량산출서 (2)_군자1지구수리시설정비사업(0209-플륨관관급계상)" xfId="3945" xr:uid="{00000000-0005-0000-0000-0000F3460000}"/>
    <cellStyle name="1_단가조사표_수량산출서 (2)_안택4지구수리시설개보수사업(0905-8차수정-적용기준변경)" xfId="3946" xr:uid="{00000000-0005-0000-0000-0000F4460000}"/>
    <cellStyle name="1_단가조사표_수량산출서 (2)_연락지구수리시설개보수사업(0619)" xfId="3947" xr:uid="{00000000-0005-0000-0000-0000F5460000}"/>
    <cellStyle name="1_단가조사표_수량산출서 (2)_용종지구수리시설개보수사업(0919-10차수정-제품통일)" xfId="3948" xr:uid="{00000000-0005-0000-0000-0000F6460000}"/>
    <cellStyle name="1_단가조사표_수량산출서 (2)_정남지구수리시설개보수사업(0624-4차수정-원고)" xfId="3949" xr:uid="{00000000-0005-0000-0000-0000F7460000}"/>
    <cellStyle name="1_단가조사표_안택4지구수리시설개보수사업(0905-8차수정-적용기준변경)" xfId="3950" xr:uid="{00000000-0005-0000-0000-0000F8460000}"/>
    <cellStyle name="1_단가조사표_엑스포~1" xfId="3951" xr:uid="{00000000-0005-0000-0000-0000F9460000}"/>
    <cellStyle name="1_단가조사표_엑스포~1_군자1지구수리시설정비사업(0209-플륨관관급계상)" xfId="3952" xr:uid="{00000000-0005-0000-0000-0000FA460000}"/>
    <cellStyle name="1_단가조사표_엑스포~1_안택4지구수리시설개보수사업(0905-8차수정-적용기준변경)" xfId="3953" xr:uid="{00000000-0005-0000-0000-0000FB460000}"/>
    <cellStyle name="1_단가조사표_엑스포~1_연락지구수리시설개보수사업(0619)" xfId="3954" xr:uid="{00000000-0005-0000-0000-0000FC460000}"/>
    <cellStyle name="1_단가조사표_엑스포~1_용종지구수리시설개보수사업(0919-10차수정-제품통일)" xfId="3955" xr:uid="{00000000-0005-0000-0000-0000FD460000}"/>
    <cellStyle name="1_단가조사표_엑스포~1_정남지구수리시설개보수사업(0624-4차수정-원고)" xfId="3956" xr:uid="{00000000-0005-0000-0000-0000FE460000}"/>
    <cellStyle name="1_단가조사표_엑스포한빛1" xfId="3957" xr:uid="{00000000-0005-0000-0000-0000FF460000}"/>
    <cellStyle name="1_단가조사표_엑스포한빛1_군자1지구수리시설정비사업(0209-플륨관관급계상)" xfId="3958" xr:uid="{00000000-0005-0000-0000-000000470000}"/>
    <cellStyle name="1_단가조사표_엑스포한빛1_안택4지구수리시설개보수사업(0905-8차수정-적용기준변경)" xfId="3959" xr:uid="{00000000-0005-0000-0000-000001470000}"/>
    <cellStyle name="1_단가조사표_엑스포한빛1_연락지구수리시설개보수사업(0619)" xfId="3960" xr:uid="{00000000-0005-0000-0000-000002470000}"/>
    <cellStyle name="1_단가조사표_엑스포한빛1_용종지구수리시설개보수사업(0919-10차수정-제품통일)" xfId="3961" xr:uid="{00000000-0005-0000-0000-000003470000}"/>
    <cellStyle name="1_단가조사표_엑스포한빛1_정남지구수리시설개보수사업(0624-4차수정-원고)" xfId="3962" xr:uid="{00000000-0005-0000-0000-000004470000}"/>
    <cellStyle name="1_단가조사표_연락지구수리시설개보수사업(0619)" xfId="3963" xr:uid="{00000000-0005-0000-0000-000005470000}"/>
    <cellStyle name="1_단가조사표_용종지구수리시설개보수사업(0919-10차수정-제품통일)" xfId="3964" xr:uid="{00000000-0005-0000-0000-000006470000}"/>
    <cellStyle name="1_단가조사표_원가계~1" xfId="3965" xr:uid="{00000000-0005-0000-0000-000007470000}"/>
    <cellStyle name="1_단가조사표_원가계~1_군자1지구수리시설정비사업(0209-플륨관관급계상)" xfId="3966" xr:uid="{00000000-0005-0000-0000-000008470000}"/>
    <cellStyle name="1_단가조사표_원가계~1_안택4지구수리시설개보수사업(0905-8차수정-적용기준변경)" xfId="3967" xr:uid="{00000000-0005-0000-0000-000009470000}"/>
    <cellStyle name="1_단가조사표_원가계~1_연락지구수리시설개보수사업(0619)" xfId="3968" xr:uid="{00000000-0005-0000-0000-00000A470000}"/>
    <cellStyle name="1_단가조사표_원가계~1_용종지구수리시설개보수사업(0919-10차수정-제품통일)" xfId="3969" xr:uid="{00000000-0005-0000-0000-00000B470000}"/>
    <cellStyle name="1_단가조사표_원가계~1_정남지구수리시설개보수사업(0624-4차수정-원고)" xfId="3970" xr:uid="{00000000-0005-0000-0000-00000C470000}"/>
    <cellStyle name="1_단가조사표_유기질" xfId="3971" xr:uid="{00000000-0005-0000-0000-00000D470000}"/>
    <cellStyle name="1_단가조사표_유기질_군자1지구수리시설정비사업(0209-플륨관관급계상)" xfId="3972" xr:uid="{00000000-0005-0000-0000-00000E470000}"/>
    <cellStyle name="1_단가조사표_유기질_안택4지구수리시설개보수사업(0905-8차수정-적용기준변경)" xfId="3973" xr:uid="{00000000-0005-0000-0000-00000F470000}"/>
    <cellStyle name="1_단가조사표_유기질_연락지구수리시설개보수사업(0619)" xfId="3974" xr:uid="{00000000-0005-0000-0000-000010470000}"/>
    <cellStyle name="1_단가조사표_유기질_용종지구수리시설개보수사업(0919-10차수정-제품통일)" xfId="3975" xr:uid="{00000000-0005-0000-0000-000011470000}"/>
    <cellStyle name="1_단가조사표_유기질_정남지구수리시설개보수사업(0624-4차수정-원고)" xfId="3976" xr:uid="{00000000-0005-0000-0000-000012470000}"/>
    <cellStyle name="1_단가조사표_자재조서 (2)" xfId="3977" xr:uid="{00000000-0005-0000-0000-000013470000}"/>
    <cellStyle name="1_단가조사표_자재조서 (2)_군자1지구수리시설정비사업(0209-플륨관관급계상)" xfId="3978" xr:uid="{00000000-0005-0000-0000-000014470000}"/>
    <cellStyle name="1_단가조사표_자재조서 (2)_안택4지구수리시설개보수사업(0905-8차수정-적용기준변경)" xfId="3979" xr:uid="{00000000-0005-0000-0000-000015470000}"/>
    <cellStyle name="1_단가조사표_자재조서 (2)_연락지구수리시설개보수사업(0619)" xfId="3980" xr:uid="{00000000-0005-0000-0000-000016470000}"/>
    <cellStyle name="1_단가조사표_자재조서 (2)_용종지구수리시설개보수사업(0919-10차수정-제품통일)" xfId="3981" xr:uid="{00000000-0005-0000-0000-000017470000}"/>
    <cellStyle name="1_단가조사표_자재조서 (2)_정남지구수리시설개보수사업(0624-4차수정-원고)" xfId="3982" xr:uid="{00000000-0005-0000-0000-000018470000}"/>
    <cellStyle name="1_단가조사표_정남지구수리시설개보수사업(0624-4차수정-원고)" xfId="3983" xr:uid="{00000000-0005-0000-0000-000019470000}"/>
    <cellStyle name="1_단가조사표_총괄내역" xfId="3984" xr:uid="{00000000-0005-0000-0000-00001A470000}"/>
    <cellStyle name="1_단가조사표_총괄내역 (2)" xfId="3985" xr:uid="{00000000-0005-0000-0000-00001B470000}"/>
    <cellStyle name="1_단가조사표_총괄내역 (2)_군자1지구수리시설정비사업(0209-플륨관관급계상)" xfId="3986" xr:uid="{00000000-0005-0000-0000-00001C470000}"/>
    <cellStyle name="1_단가조사표_총괄내역 (2)_안택4지구수리시설개보수사업(0905-8차수정-적용기준변경)" xfId="3987" xr:uid="{00000000-0005-0000-0000-00001D470000}"/>
    <cellStyle name="1_단가조사표_총괄내역 (2)_연락지구수리시설개보수사업(0619)" xfId="3988" xr:uid="{00000000-0005-0000-0000-00001E470000}"/>
    <cellStyle name="1_단가조사표_총괄내역 (2)_용종지구수리시설개보수사업(0919-10차수정-제품통일)" xfId="3989" xr:uid="{00000000-0005-0000-0000-00001F470000}"/>
    <cellStyle name="1_단가조사표_총괄내역 (2)_정남지구수리시설개보수사업(0624-4차수정-원고)" xfId="3990" xr:uid="{00000000-0005-0000-0000-000020470000}"/>
    <cellStyle name="1_단가조사표_총괄내역_군자1지구수리시설정비사업(0209-플륨관관급계상)" xfId="3991" xr:uid="{00000000-0005-0000-0000-000021470000}"/>
    <cellStyle name="1_단가조사표_총괄내역_안택4지구수리시설개보수사업(0905-8차수정-적용기준변경)" xfId="3992" xr:uid="{00000000-0005-0000-0000-000022470000}"/>
    <cellStyle name="1_단가조사표_총괄내역_연락지구수리시설개보수사업(0619)" xfId="3993" xr:uid="{00000000-0005-0000-0000-000023470000}"/>
    <cellStyle name="1_단가조사표_총괄내역_용종지구수리시설개보수사업(0919-10차수정-제품통일)" xfId="3994" xr:uid="{00000000-0005-0000-0000-000024470000}"/>
    <cellStyle name="1_단가조사표_총괄내역_정남지구수리시설개보수사업(0624-4차수정-원고)" xfId="3995" xr:uid="{00000000-0005-0000-0000-000025470000}"/>
    <cellStyle name="1_단가조사표_포장일위" xfId="3996" xr:uid="{00000000-0005-0000-0000-000026470000}"/>
    <cellStyle name="1_단가조사표_포장일위_군자1지구수리시설정비사업(0209-플륨관관급계상)" xfId="3997" xr:uid="{00000000-0005-0000-0000-000027470000}"/>
    <cellStyle name="1_단가조사표_포장일위_안택4지구수리시설개보수사업(0905-8차수정-적용기준변경)" xfId="3998" xr:uid="{00000000-0005-0000-0000-000028470000}"/>
    <cellStyle name="1_단가조사표_포장일위_연락지구수리시설개보수사업(0619)" xfId="3999" xr:uid="{00000000-0005-0000-0000-000029470000}"/>
    <cellStyle name="1_단가조사표_포장일위_용종지구수리시설개보수사업(0919-10차수정-제품통일)" xfId="4000" xr:uid="{00000000-0005-0000-0000-00002A470000}"/>
    <cellStyle name="1_단가조사표_포장일위_정남지구수리시설개보수사업(0624-4차수정-원고)" xfId="4001" xr:uid="{00000000-0005-0000-0000-00002B470000}"/>
    <cellStyle name="1_당동(청강)" xfId="9984" xr:uid="{00000000-0005-0000-0000-00002C470000}"/>
    <cellStyle name="1_당동(청강)_세계잼버리수련장태양광발전시설(구조물)-최종" xfId="9985" xr:uid="{00000000-0005-0000-0000-00002D470000}"/>
    <cellStyle name="1_당동(청강디스켓1)" xfId="9986" xr:uid="{00000000-0005-0000-0000-00002E470000}"/>
    <cellStyle name="1_당동(청강디스켓1)_세계잼버리수련장태양광발전시설(구조물)-최종" xfId="9987" xr:uid="{00000000-0005-0000-0000-00002F470000}"/>
    <cellStyle name="1_대전목양초" xfId="9988" xr:uid="{00000000-0005-0000-0000-000030470000}"/>
    <cellStyle name="1_대전서붕고하도급" xfId="9989" xr:uid="{00000000-0005-0000-0000-000031470000}"/>
    <cellStyle name="1_대전서붕고하도급_세계잼버리수련장태양광발전시설(구조물)-최종" xfId="9990" xr:uid="{00000000-0005-0000-0000-000032470000}"/>
    <cellStyle name="1_대호지~석문간지방도확포장공사(신일)" xfId="9991" xr:uid="{00000000-0005-0000-0000-000033470000}"/>
    <cellStyle name="1_등촌고등총괄(동현하도급)" xfId="9992" xr:uid="{00000000-0005-0000-0000-000034470000}"/>
    <cellStyle name="1_등촌고등총괄(동현하도급)_세계잼버리수련장태양광발전시설(구조물)-최종" xfId="9993" xr:uid="{00000000-0005-0000-0000-000035470000}"/>
    <cellStyle name="1_마현~생창국도건설공사" xfId="9994" xr:uid="{00000000-0005-0000-0000-000036470000}"/>
    <cellStyle name="1_마현~생창국도건설공사_세계잼버리수련장태양광발전시설(구조물)-최종" xfId="9995" xr:uid="{00000000-0005-0000-0000-000037470000}"/>
    <cellStyle name="1_명암지-산성간" xfId="9996" xr:uid="{00000000-0005-0000-0000-000038470000}"/>
    <cellStyle name="1_명암지-산성간_세계잼버리수련장태양광발전시설(구조물)-최종" xfId="9997" xr:uid="{00000000-0005-0000-0000-000039470000}"/>
    <cellStyle name="1_물가_2009년도" xfId="9998" xr:uid="{00000000-0005-0000-0000-00003A470000}"/>
    <cellStyle name="1_병목안배수지건설(100%)" xfId="9999" xr:uid="{00000000-0005-0000-0000-00003B470000}"/>
    <cellStyle name="1_봉곡중총괄(대지완결)" xfId="10000" xr:uid="{00000000-0005-0000-0000-00003C470000}"/>
    <cellStyle name="1_봉곡중총괄(대지완결)_세계잼버리수련장태양광발전시설(구조물)-최종" xfId="10001" xr:uid="{00000000-0005-0000-0000-00003D470000}"/>
    <cellStyle name="1_부대입찰확약서" xfId="10002" xr:uid="{00000000-0005-0000-0000-00003E470000}"/>
    <cellStyle name="1_부대입찰확약서_세계잼버리수련장태양광발전시설(구조물)-최종" xfId="10003" xr:uid="{00000000-0005-0000-0000-00003F470000}"/>
    <cellStyle name="1_사북청소년장학센터건립실시설계-10(1).08.20-심사완료" xfId="10004" xr:uid="{00000000-0005-0000-0000-000040470000}"/>
    <cellStyle name="1_새들초등학교(동성)" xfId="10005" xr:uid="{00000000-0005-0000-0000-000041470000}"/>
    <cellStyle name="1_새들초등학교(동성)_세계잼버리수련장태양광발전시설(구조물)-최종" xfId="10006" xr:uid="{00000000-0005-0000-0000-000042470000}"/>
    <cellStyle name="1_서울대학교사범대교육정보관(에스와이비작업완료)" xfId="10007" xr:uid="{00000000-0005-0000-0000-000043470000}"/>
    <cellStyle name="1_서울화일초(덕동)" xfId="10008" xr:uid="{00000000-0005-0000-0000-000044470000}"/>
    <cellStyle name="1_성산배수지건설공사(덕동)" xfId="10009" xr:uid="{00000000-0005-0000-0000-000045470000}"/>
    <cellStyle name="1_수도권매립지하도급(명도)" xfId="10010" xr:uid="{00000000-0005-0000-0000-000046470000}"/>
    <cellStyle name="1_수정갑지" xfId="10011" xr:uid="{00000000-0005-0000-0000-000047470000}"/>
    <cellStyle name="1_수정갑지_세계잼버리수련장태양광발전시설(구조물)-최종" xfId="10012" xr:uid="{00000000-0005-0000-0000-000048470000}"/>
    <cellStyle name="1_시민계략공사" xfId="10013" xr:uid="{00000000-0005-0000-0000-000049470000}"/>
    <cellStyle name="1_시민계략공사_2002년도각종계산서너릿제터널등7개소" xfId="10014" xr:uid="{00000000-0005-0000-0000-00004A470000}"/>
    <cellStyle name="1_시민계략공사_2002년도각종계산서하반기원본" xfId="10015" xr:uid="{00000000-0005-0000-0000-00004B470000}"/>
    <cellStyle name="1_시민계략공사_2003년 각종계산서(읽기전용)" xfId="10016" xr:uid="{00000000-0005-0000-0000-00004C470000}"/>
    <cellStyle name="1_시민계략공사_2003년 각종계산서(읽기전용)_광주체육고기숙사및수영장증축공사" xfId="10017" xr:uid="{00000000-0005-0000-0000-00004D470000}"/>
    <cellStyle name="1_시민계략공사_2003년 각종계산서(읽기전용)_광주체육고기숙사및수영장증축공사(전기)" xfId="10018" xr:uid="{00000000-0005-0000-0000-00004E470000}"/>
    <cellStyle name="1_시민계략공사_2003년 각종계산서(읽기전용)_내역서(전기)" xfId="10019" xr:uid="{00000000-0005-0000-0000-00004F470000}"/>
    <cellStyle name="1_시민계략공사_2003년 각종계산서(읽기전용)_내역서(전기)_광주체육고기숙사및수영장증축공사" xfId="10020" xr:uid="{00000000-0005-0000-0000-000050470000}"/>
    <cellStyle name="1_시민계략공사_2003년 각종계산서(읽기전용)_내역서(전기)_광주체육고기숙사및수영장증축공사(전기)" xfId="10021" xr:uid="{00000000-0005-0000-0000-000051470000}"/>
    <cellStyle name="1_시민계략공사_2003년 각종계산서(읽기전용)_내역서(전기)_수배전반 관급자재 (양지중)" xfId="10022" xr:uid="{00000000-0005-0000-0000-000052470000}"/>
    <cellStyle name="1_시민계략공사_2003년 각종계산서(읽기전용)_내역서(전기)_양지중교사신축전기공사(최종)" xfId="10023" xr:uid="{00000000-0005-0000-0000-000053470000}"/>
    <cellStyle name="1_시민계략공사_2003년 각종계산서(읽기전용)_내역서(전기)_양지중학교 교사 신축공사" xfId="10024" xr:uid="{00000000-0005-0000-0000-000054470000}"/>
    <cellStyle name="1_시민계략공사_2003년 각종계산서(읽기전용)_내역서(전기)_연제초교교사신축전기" xfId="10025" xr:uid="{00000000-0005-0000-0000-000055470000}"/>
    <cellStyle name="1_시민계략공사_2003년 각종계산서(읽기전용)_내역서(전기)_평동산단 진입도로(5공구)04년4월16일-전기" xfId="10026" xr:uid="{00000000-0005-0000-0000-000056470000}"/>
    <cellStyle name="1_시민계략공사_2003년 각종계산서(읽기전용)_내역서(전기)_화개2초교 교사신축통신공사 (내역서-이지텍크)" xfId="10027" xr:uid="{00000000-0005-0000-0000-000057470000}"/>
    <cellStyle name="1_시민계략공사_2003년 각종계산서(읽기전용)_수배전반 관급자재 (양지중)" xfId="10028" xr:uid="{00000000-0005-0000-0000-000058470000}"/>
    <cellStyle name="1_시민계략공사_2003년 각종계산서(읽기전용)_양지중교사신축전기공사(최종)" xfId="10029" xr:uid="{00000000-0005-0000-0000-000059470000}"/>
    <cellStyle name="1_시민계략공사_2003년 각종계산서(읽기전용)_양지중학교 교사 신축공사" xfId="10030" xr:uid="{00000000-0005-0000-0000-00005A470000}"/>
    <cellStyle name="1_시민계략공사_2003년 각종계산서(읽기전용)_연제초교교사신축전기" xfId="10031" xr:uid="{00000000-0005-0000-0000-00005B470000}"/>
    <cellStyle name="1_시민계략공사_2003년 각종계산서(읽기전용)_평동산단 진입도로(5공구)04년4월16일-전기" xfId="10032" xr:uid="{00000000-0005-0000-0000-00005C470000}"/>
    <cellStyle name="1_시민계략공사_2003년 각종계산서(읽기전용)_화개2초교 교사신축통신공사 (내역서-이지텍크)" xfId="10033" xr:uid="{00000000-0005-0000-0000-00005D470000}"/>
    <cellStyle name="1_시민계략공사_Book2" xfId="10034" xr:uid="{00000000-0005-0000-0000-00005E470000}"/>
    <cellStyle name="1_시민계략공사_계산서" xfId="10035" xr:uid="{00000000-0005-0000-0000-00005F470000}"/>
    <cellStyle name="1_시민계략공사_계산서및내역서5월15일변경" xfId="10036" xr:uid="{00000000-0005-0000-0000-000060470000}"/>
    <cellStyle name="1_시민계략공사_계산서및내역서5월9일변경" xfId="10037" xr:uid="{00000000-0005-0000-0000-000061470000}"/>
    <cellStyle name="1_시민계략공사_광양중동중학교실증축공사(전기)-4월10일한번더" xfId="10038" xr:uid="{00000000-0005-0000-0000-000062470000}"/>
    <cellStyle name="1_시민계략공사_내역(2005)" xfId="10039" xr:uid="{00000000-0005-0000-0000-000063470000}"/>
    <cellStyle name="1_시민계략공사_무안연꽃방죽(4월9일)한번더" xfId="10040" xr:uid="{00000000-0005-0000-0000-000064470000}"/>
    <cellStyle name="1_시민계략공사_보일약국~순국비간 도로개설 가로등설치공사" xfId="10041" xr:uid="{00000000-0005-0000-0000-000065470000}"/>
    <cellStyle name="1_시민계략공사_복지관 부하계산서" xfId="10042" xr:uid="{00000000-0005-0000-0000-000066470000}"/>
    <cellStyle name="1_시민계략공사_복지관 부하계산서_광주체육고기숙사및수영장증축공사" xfId="10043" xr:uid="{00000000-0005-0000-0000-000067470000}"/>
    <cellStyle name="1_시민계략공사_복지관 부하계산서_광주체육고기숙사및수영장증축공사(전기)" xfId="10044" xr:uid="{00000000-0005-0000-0000-000068470000}"/>
    <cellStyle name="1_시민계략공사_복지관 부하계산서_내역서(전기)" xfId="10045" xr:uid="{00000000-0005-0000-0000-000069470000}"/>
    <cellStyle name="1_시민계략공사_복지관 부하계산서_내역서(전기)_광주체육고기숙사및수영장증축공사" xfId="10046" xr:uid="{00000000-0005-0000-0000-00006A470000}"/>
    <cellStyle name="1_시민계략공사_복지관 부하계산서_내역서(전기)_광주체육고기숙사및수영장증축공사(전기)" xfId="10047" xr:uid="{00000000-0005-0000-0000-00006B470000}"/>
    <cellStyle name="1_시민계략공사_복지관 부하계산서_내역서(전기)_수배전반 관급자재 (양지중)" xfId="10048" xr:uid="{00000000-0005-0000-0000-00006C470000}"/>
    <cellStyle name="1_시민계략공사_복지관 부하계산서_내역서(전기)_양지중교사신축전기공사(최종)" xfId="10049" xr:uid="{00000000-0005-0000-0000-00006D470000}"/>
    <cellStyle name="1_시민계략공사_복지관 부하계산서_내역서(전기)_양지중학교 교사 신축공사" xfId="10050" xr:uid="{00000000-0005-0000-0000-00006E470000}"/>
    <cellStyle name="1_시민계략공사_복지관 부하계산서_내역서(전기)_연제초교교사신축전기" xfId="10051" xr:uid="{00000000-0005-0000-0000-00006F470000}"/>
    <cellStyle name="1_시민계략공사_복지관 부하계산서_내역서(전기)_평동산단 진입도로(5공구)04년4월16일-전기" xfId="10052" xr:uid="{00000000-0005-0000-0000-000070470000}"/>
    <cellStyle name="1_시민계략공사_복지관 부하계산서_내역서(전기)_화개2초교 교사신축통신공사 (내역서-이지텍크)" xfId="10053" xr:uid="{00000000-0005-0000-0000-000071470000}"/>
    <cellStyle name="1_시민계략공사_복지관 부하계산서_수배전반 관급자재 (양지중)" xfId="10054" xr:uid="{00000000-0005-0000-0000-000072470000}"/>
    <cellStyle name="1_시민계략공사_복지관 부하계산서_양지중교사신축전기공사(최종)" xfId="10055" xr:uid="{00000000-0005-0000-0000-000073470000}"/>
    <cellStyle name="1_시민계략공사_복지관 부하계산서_양지중학교 교사 신축공사" xfId="10056" xr:uid="{00000000-0005-0000-0000-000074470000}"/>
    <cellStyle name="1_시민계략공사_복지관 부하계산서_연제초교교사신축전기" xfId="10057" xr:uid="{00000000-0005-0000-0000-000075470000}"/>
    <cellStyle name="1_시민계략공사_복지관 부하계산서_평동산단 진입도로(5공구)04년4월16일-전기" xfId="10058" xr:uid="{00000000-0005-0000-0000-000076470000}"/>
    <cellStyle name="1_시민계략공사_복지관 부하계산서_화개2초교 교사신축통신공사 (내역서-이지텍크)" xfId="10059" xr:uid="{00000000-0005-0000-0000-000077470000}"/>
    <cellStyle name="1_시민계략공사_봉산면보건지소신축공사(전기)11월30일변경" xfId="10060" xr:uid="{00000000-0005-0000-0000-000078470000}"/>
    <cellStyle name="1_시민계략공사_북문로(팔마로)가로등설치공사(변경)3월11일" xfId="10061" xr:uid="{00000000-0005-0000-0000-000079470000}"/>
    <cellStyle name="1_시민계략공사_북문로(팔마로)가로등설치공사NO34번까지시행분" xfId="10062" xr:uid="{00000000-0005-0000-0000-00007A470000}"/>
    <cellStyle name="1_시민계략공사_북문로(팔마로)교통신호등설치공사NO34번까지" xfId="10063" xr:uid="{00000000-0005-0000-0000-00007B470000}"/>
    <cellStyle name="1_시민계략공사_북문팔마로확포장공사가로등" xfId="10064" xr:uid="{00000000-0005-0000-0000-00007C470000}"/>
    <cellStyle name="1_시민계략공사_비상부하,발전기용량 계산서" xfId="10065" xr:uid="{00000000-0005-0000-0000-00007D470000}"/>
    <cellStyle name="1_시민계략공사_비상부하,발전기용량 계산서_광주체육고기숙사및수영장증축공사" xfId="10066" xr:uid="{00000000-0005-0000-0000-00007E470000}"/>
    <cellStyle name="1_시민계략공사_비상부하,발전기용량 계산서_광주체육고기숙사및수영장증축공사(전기)" xfId="10067" xr:uid="{00000000-0005-0000-0000-00007F470000}"/>
    <cellStyle name="1_시민계략공사_비상부하,발전기용량 계산서_내역서(전기)" xfId="10068" xr:uid="{00000000-0005-0000-0000-000080470000}"/>
    <cellStyle name="1_시민계략공사_비상부하,발전기용량 계산서_내역서(전기)_광주체육고기숙사및수영장증축공사" xfId="10069" xr:uid="{00000000-0005-0000-0000-000081470000}"/>
    <cellStyle name="1_시민계략공사_비상부하,발전기용량 계산서_내역서(전기)_광주체육고기숙사및수영장증축공사(전기)" xfId="10070" xr:uid="{00000000-0005-0000-0000-000082470000}"/>
    <cellStyle name="1_시민계략공사_비상부하,발전기용량 계산서_내역서(전기)_수배전반 관급자재 (양지중)" xfId="10071" xr:uid="{00000000-0005-0000-0000-000083470000}"/>
    <cellStyle name="1_시민계략공사_비상부하,발전기용량 계산서_내역서(전기)_양지중교사신축전기공사(최종)" xfId="10072" xr:uid="{00000000-0005-0000-0000-000084470000}"/>
    <cellStyle name="1_시민계략공사_비상부하,발전기용량 계산서_내역서(전기)_양지중학교 교사 신축공사" xfId="10073" xr:uid="{00000000-0005-0000-0000-000085470000}"/>
    <cellStyle name="1_시민계략공사_비상부하,발전기용량 계산서_내역서(전기)_연제초교교사신축전기" xfId="10074" xr:uid="{00000000-0005-0000-0000-000086470000}"/>
    <cellStyle name="1_시민계략공사_비상부하,발전기용량 계산서_내역서(전기)_평동산단 진입도로(5공구)04년4월16일-전기" xfId="10075" xr:uid="{00000000-0005-0000-0000-000087470000}"/>
    <cellStyle name="1_시민계략공사_비상부하,발전기용량 계산서_내역서(전기)_화개2초교 교사신축통신공사 (내역서-이지텍크)" xfId="10076" xr:uid="{00000000-0005-0000-0000-000088470000}"/>
    <cellStyle name="1_시민계략공사_비상부하,발전기용량 계산서_수배전반 관급자재 (양지중)" xfId="10077" xr:uid="{00000000-0005-0000-0000-000089470000}"/>
    <cellStyle name="1_시민계략공사_비상부하,발전기용량 계산서_양지중교사신축전기공사(최종)" xfId="10078" xr:uid="{00000000-0005-0000-0000-00008A470000}"/>
    <cellStyle name="1_시민계략공사_비상부하,발전기용량 계산서_양지중학교 교사 신축공사" xfId="10079" xr:uid="{00000000-0005-0000-0000-00008B470000}"/>
    <cellStyle name="1_시민계략공사_비상부하,발전기용량 계산서_연제초교교사신축전기" xfId="10080" xr:uid="{00000000-0005-0000-0000-00008C470000}"/>
    <cellStyle name="1_시민계략공사_비상부하,발전기용량 계산서_평동산단 진입도로(5공구)04년4월16일-전기" xfId="10081" xr:uid="{00000000-0005-0000-0000-00008D470000}"/>
    <cellStyle name="1_시민계략공사_비상부하,발전기용량 계산서_화개2초교 교사신축통신공사 (내역서-이지텍크)" xfId="10082" xr:uid="{00000000-0005-0000-0000-00008E470000}"/>
    <cellStyle name="1_시민계략공사_서화리 태양열 내역서(12매)" xfId="10083" xr:uid="{00000000-0005-0000-0000-00008F470000}"/>
    <cellStyle name="1_시민계략공사_여수화력발전소" xfId="10084" xr:uid="{00000000-0005-0000-0000-000090470000}"/>
    <cellStyle name="1_시민계략공사_여수화력발전소-부하계산" xfId="10085" xr:uid="{00000000-0005-0000-0000-000091470000}"/>
    <cellStyle name="1_시민계략공사_율촌중학교심야전기" xfId="10086" xr:uid="{00000000-0005-0000-0000-000092470000}"/>
    <cellStyle name="1_시민계략공사_전기공내역서" xfId="10087" xr:uid="{00000000-0005-0000-0000-000093470000}"/>
    <cellStyle name="1_시민계략공사_전기-한남" xfId="10088" xr:uid="{00000000-0005-0000-0000-000094470000}"/>
    <cellStyle name="1_시민계략공사_전기-한남_침해2차변경8월16일" xfId="10089" xr:uid="{00000000-0005-0000-0000-000095470000}"/>
    <cellStyle name="1_시민계략공사_조도계산서" xfId="10090" xr:uid="{00000000-0005-0000-0000-000096470000}"/>
    <cellStyle name="1_시민계략공사_조도계산서_광주체육고기숙사및수영장증축공사" xfId="10091" xr:uid="{00000000-0005-0000-0000-000097470000}"/>
    <cellStyle name="1_시민계략공사_조도계산서_광주체육고기숙사및수영장증축공사(전기)" xfId="10092" xr:uid="{00000000-0005-0000-0000-000098470000}"/>
    <cellStyle name="1_시민계략공사_조도계산서_내역서(전기)" xfId="10093" xr:uid="{00000000-0005-0000-0000-000099470000}"/>
    <cellStyle name="1_시민계략공사_조도계산서_내역서(전기)_광주체육고기숙사및수영장증축공사" xfId="10094" xr:uid="{00000000-0005-0000-0000-00009A470000}"/>
    <cellStyle name="1_시민계략공사_조도계산서_내역서(전기)_광주체육고기숙사및수영장증축공사(전기)" xfId="10095" xr:uid="{00000000-0005-0000-0000-00009B470000}"/>
    <cellStyle name="1_시민계략공사_조도계산서_내역서(전기)_수배전반 관급자재 (양지중)" xfId="10096" xr:uid="{00000000-0005-0000-0000-00009C470000}"/>
    <cellStyle name="1_시민계략공사_조도계산서_내역서(전기)_양지중교사신축전기공사(최종)" xfId="10097" xr:uid="{00000000-0005-0000-0000-00009D470000}"/>
    <cellStyle name="1_시민계략공사_조도계산서_내역서(전기)_양지중학교 교사 신축공사" xfId="10098" xr:uid="{00000000-0005-0000-0000-00009E470000}"/>
    <cellStyle name="1_시민계략공사_조도계산서_내역서(전기)_연제초교교사신축전기" xfId="10099" xr:uid="{00000000-0005-0000-0000-00009F470000}"/>
    <cellStyle name="1_시민계략공사_조도계산서_내역서(전기)_평동산단 진입도로(5공구)04년4월16일-전기" xfId="10100" xr:uid="{00000000-0005-0000-0000-0000A0470000}"/>
    <cellStyle name="1_시민계략공사_조도계산서_내역서(전기)_화개2초교 교사신축통신공사 (내역서-이지텍크)" xfId="10101" xr:uid="{00000000-0005-0000-0000-0000A1470000}"/>
    <cellStyle name="1_시민계략공사_조도계산서_수배전반 관급자재 (양지중)" xfId="10102" xr:uid="{00000000-0005-0000-0000-0000A2470000}"/>
    <cellStyle name="1_시민계략공사_조도계산서_양지중교사신축전기공사(최종)" xfId="10103" xr:uid="{00000000-0005-0000-0000-0000A3470000}"/>
    <cellStyle name="1_시민계략공사_조도계산서_양지중학교 교사 신축공사" xfId="10104" xr:uid="{00000000-0005-0000-0000-0000A4470000}"/>
    <cellStyle name="1_시민계략공사_조도계산서_연제초교교사신축전기" xfId="10105" xr:uid="{00000000-0005-0000-0000-0000A5470000}"/>
    <cellStyle name="1_시민계략공사_조도계산서_평동산단 진입도로(5공구)04년4월16일-전기" xfId="10106" xr:uid="{00000000-0005-0000-0000-0000A6470000}"/>
    <cellStyle name="1_시민계략공사_조도계산서_화개2초교 교사신축통신공사 (내역서-이지텍크)" xfId="10107" xr:uid="{00000000-0005-0000-0000-0000A7470000}"/>
    <cellStyle name="1_시민계략공사_총괄" xfId="10108" xr:uid="{00000000-0005-0000-0000-0000A8470000}"/>
    <cellStyle name="1_시민계략공사_총괄표" xfId="10109" xr:uid="{00000000-0005-0000-0000-0000A9470000}"/>
    <cellStyle name="1_시민계략공사_침해2차변경8월16일" xfId="10110" xr:uid="{00000000-0005-0000-0000-0000AA470000}"/>
    <cellStyle name="1_안택4지구수리시설개보수사업(0905-8차수정-적용기준변경)" xfId="4002" xr:uid="{00000000-0005-0000-0000-0000AB470000}"/>
    <cellStyle name="1_연락지구수리시설개보수사업(0619)" xfId="4003" xr:uid="{00000000-0005-0000-0000-0000AC470000}"/>
    <cellStyle name="1_용종지구수리시설개보수사업(0919-10차수정-제품통일)" xfId="4004" xr:uid="{00000000-0005-0000-0000-0000AD470000}"/>
    <cellStyle name="1_인천북항관공선부두(수정내역)" xfId="10111" xr:uid="{00000000-0005-0000-0000-0000AE470000}"/>
    <cellStyle name="1_장산중학교내역(혁성)" xfId="10112" xr:uid="{00000000-0005-0000-0000-0000AF470000}"/>
    <cellStyle name="1_장산중학교내역(혁성)_세계잼버리수련장태양광발전시설(구조물)-최종" xfId="10113" xr:uid="{00000000-0005-0000-0000-0000B0470000}"/>
    <cellStyle name="1_장산중학교내역(혁성업체)" xfId="10114" xr:uid="{00000000-0005-0000-0000-0000B1470000}"/>
    <cellStyle name="1_장산중학교내역(혁성업체)_세계잼버리수련장태양광발전시설(구조물)-최종" xfId="10115" xr:uid="{00000000-0005-0000-0000-0000B2470000}"/>
    <cellStyle name="1_장산중학교내역하도급(혁성)" xfId="10116" xr:uid="{00000000-0005-0000-0000-0000B3470000}"/>
    <cellStyle name="1_장산중학교내역하도급(혁성)_세계잼버리수련장태양광발전시설(구조물)-최종" xfId="10117" xr:uid="{00000000-0005-0000-0000-0000B4470000}"/>
    <cellStyle name="1_전주시관내(이서~용정)건설공사(신화)" xfId="10118" xr:uid="{00000000-0005-0000-0000-0000B5470000}"/>
    <cellStyle name="1_정남지구수리시설개보수사업(0624-4차수정-원고)" xfId="4005" xr:uid="{00000000-0005-0000-0000-0000B6470000}"/>
    <cellStyle name="1_천천고고등학교교사신축공사(산출내역집계표)" xfId="10119" xr:uid="{00000000-0005-0000-0000-0000B7470000}"/>
    <cellStyle name="1_콘크리트물막이" xfId="12384" xr:uid="{00000000-0005-0000-0000-0000B8470000}"/>
    <cellStyle name="1_포항교도소(대동)" xfId="10120" xr:uid="{00000000-0005-0000-0000-0000B9470000}"/>
    <cellStyle name="1_포항교도소(대동)_세계잼버리수련장태양광발전시설(구조물)-최종" xfId="10121" xr:uid="{00000000-0005-0000-0000-0000BA470000}"/>
    <cellStyle name="1_포항교도소(원본)" xfId="10122" xr:uid="{00000000-0005-0000-0000-0000BB470000}"/>
    <cellStyle name="1_포항교도소(원본)_세계잼버리수련장태양광발전시설(구조물)-최종" xfId="10123" xr:uid="{00000000-0005-0000-0000-0000BC470000}"/>
    <cellStyle name="1_표준-교육청-무대장치설계서" xfId="10124" xr:uid="{00000000-0005-0000-0000-0000BD470000}"/>
    <cellStyle name="1_하도급관리" xfId="10125" xr:uid="{00000000-0005-0000-0000-0000BE470000}"/>
    <cellStyle name="1_하도급사항" xfId="10126" xr:uid="{00000000-0005-0000-0000-0000BF470000}"/>
    <cellStyle name="1_하도급양식" xfId="10127" xr:uid="{00000000-0005-0000-0000-0000C0470000}"/>
    <cellStyle name="1_하도급양식_세계잼버리수련장태양광발전시설(구조물)-최종" xfId="10128" xr:uid="{00000000-0005-0000-0000-0000C1470000}"/>
    <cellStyle name="111" xfId="4006" xr:uid="{00000000-0005-0000-0000-0000C2470000}"/>
    <cellStyle name="123" xfId="12385" xr:uid="{00000000-0005-0000-0000-0000C3470000}"/>
    <cellStyle name="19990216" xfId="177" xr:uid="{00000000-0005-0000-0000-0000C4470000}"/>
    <cellStyle name="¹e" xfId="10129" xr:uid="{00000000-0005-0000-0000-0000C5470000}"/>
    <cellStyle name="¹eº" xfId="178" xr:uid="{00000000-0005-0000-0000-0000C6470000}"/>
    <cellStyle name="¹éº" xfId="179" xr:uid="{00000000-0005-0000-0000-0000C7470000}"/>
    <cellStyle name="¹eº 2" xfId="4007" xr:uid="{00000000-0005-0000-0000-0000C8470000}"/>
    <cellStyle name="¹éº 2" xfId="4008" xr:uid="{00000000-0005-0000-0000-0000C9470000}"/>
    <cellStyle name="¹eº 3" xfId="4009" xr:uid="{00000000-0005-0000-0000-0000CA470000}"/>
    <cellStyle name="¹eº 4" xfId="4010" xr:uid="{00000000-0005-0000-0000-0000CB470000}"/>
    <cellStyle name="¹eº_000.부대공사" xfId="4011" xr:uid="{00000000-0005-0000-0000-0000CC470000}"/>
    <cellStyle name="¹éº_2006.03.00(최종감사보완)" xfId="4012" xr:uid="{00000000-0005-0000-0000-0000CD470000}"/>
    <cellStyle name="¹eº_갑문배수장보완(03.6월)" xfId="4013" xr:uid="{00000000-0005-0000-0000-0000CE470000}"/>
    <cellStyle name="¹éº_강릉시 옥계면 산계리 1758-4번지 농산물가공처리장 신축 전기공사" xfId="10130" xr:uid="{00000000-0005-0000-0000-0000CF470000}"/>
    <cellStyle name="¹eº_관리사내역서(2005년노임 제출)(1)" xfId="4014" xr:uid="{00000000-0005-0000-0000-0000D0470000}"/>
    <cellStyle name="¹éº_기계설비내역" xfId="4015" xr:uid="{00000000-0005-0000-0000-0000D1470000}"/>
    <cellStyle name="¹eº_내역서" xfId="4016" xr:uid="{00000000-0005-0000-0000-0000D2470000}"/>
    <cellStyle name="¹éº_내역서" xfId="4017" xr:uid="{00000000-0005-0000-0000-0000D3470000}"/>
    <cellStyle name="¹eº_동해항 선박대기실 신축 통신공사" xfId="10131" xr:uid="{00000000-0005-0000-0000-0000D4470000}"/>
    <cellStyle name="¹éº_동해항 선박대기실 신축 통신공사" xfId="10132" xr:uid="{00000000-0005-0000-0000-0000D5470000}"/>
    <cellStyle name="¹eº_마곡보완" xfId="180" xr:uid="{00000000-0005-0000-0000-0000D6470000}"/>
    <cellStyle name="¹éº_마곡보완" xfId="181" xr:uid="{00000000-0005-0000-0000-0000D7470000}"/>
    <cellStyle name="¹eº_마곡보완_강릉시 옥계면 산계리 1758-4번지 농산물가공처리장 신축 전기공사" xfId="10133" xr:uid="{00000000-0005-0000-0000-0000D8470000}"/>
    <cellStyle name="¹éº_마곡보완_강릉시 옥계면 산계리 1758-4번지 농산물가공처리장 신축 전기공사" xfId="10134" xr:uid="{00000000-0005-0000-0000-0000D9470000}"/>
    <cellStyle name="¹eº_마곡보완_고려 기본설계 사업비" xfId="4018" xr:uid="{00000000-0005-0000-0000-0000DA470000}"/>
    <cellStyle name="¹éº_마곡보완_고려 기본설계 사업비" xfId="4019" xr:uid="{00000000-0005-0000-0000-0000DB470000}"/>
    <cellStyle name="¹eº_마곡보완_동해항 선박대기실 신축 통신공사" xfId="10135" xr:uid="{00000000-0005-0000-0000-0000DC470000}"/>
    <cellStyle name="¹éº_마곡보완_동해항 선박대기실 신축 통신공사" xfId="10136" xr:uid="{00000000-0005-0000-0000-0000DD470000}"/>
    <cellStyle name="¹eº_마곡보완_마둔잡지출자재용지(0721)" xfId="4020" xr:uid="{00000000-0005-0000-0000-0000DE470000}"/>
    <cellStyle name="¹éº_마곡보완_마둔잡지출자재용지(0721)" xfId="4021" xr:uid="{00000000-0005-0000-0000-0000DF470000}"/>
    <cellStyle name="¹eº_마둔잡지출자재용지(0721)" xfId="4022" xr:uid="{00000000-0005-0000-0000-0000E0470000}"/>
    <cellStyle name="¹éº_마둔잡지출자재용지(0721)" xfId="4023" xr:uid="{00000000-0005-0000-0000-0000E1470000}"/>
    <cellStyle name="¹eº_본오2지구수리시설정비사업" xfId="4024" xr:uid="{00000000-0005-0000-0000-0000E2470000}"/>
    <cellStyle name="¹éº_신성총괄(기계 전기)" xfId="4025" xr:uid="{00000000-0005-0000-0000-0000E3470000}"/>
    <cellStyle name="¹eº_신태인배수장제진기" xfId="4026" xr:uid="{00000000-0005-0000-0000-0000E4470000}"/>
    <cellStyle name="¹éº_아야진양수장" xfId="4027" xr:uid="{00000000-0005-0000-0000-0000E5470000}"/>
    <cellStyle name="¹eº_연다산1지구 공사비" xfId="4028" xr:uid="{00000000-0005-0000-0000-0000E6470000}"/>
    <cellStyle name="¹éº_연동양수장" xfId="4029" xr:uid="{00000000-0005-0000-0000-0000E7470000}"/>
    <cellStyle name="¹eº_옥포배수갑문설계11.26" xfId="4030" xr:uid="{00000000-0005-0000-0000-0000E8470000}"/>
    <cellStyle name="¹éº_요율" xfId="4031" xr:uid="{00000000-0005-0000-0000-0000E9470000}"/>
    <cellStyle name="¹eº_전체분" xfId="4032" xr:uid="{00000000-0005-0000-0000-0000EA470000}"/>
    <cellStyle name="¹éº_접지양수장내역서" xfId="4033" xr:uid="{00000000-0005-0000-0000-0000EB470000}"/>
    <cellStyle name="¹eº_풍산공동관리사단가보완(1)" xfId="4034" xr:uid="{00000000-0005-0000-0000-0000EC470000}"/>
    <cellStyle name="¹éºÐÀ²_¿îÀüÀÚ±Ý" xfId="10137" xr:uid="{00000000-0005-0000-0000-0000ED470000}"/>
    <cellStyle name="¹eºÐA²_AIAIC°AuCoE² " xfId="4035" xr:uid="{00000000-0005-0000-0000-0000EE470000}"/>
    <cellStyle name="1월" xfId="182" xr:uid="{00000000-0005-0000-0000-0000EF470000}"/>
    <cellStyle name="2" xfId="4036" xr:uid="{00000000-0005-0000-0000-0000F0470000}"/>
    <cellStyle name="²" xfId="10138" xr:uid="{00000000-0005-0000-0000-0000F1470000}"/>
    <cellStyle name="2 2" xfId="10139" xr:uid="{00000000-0005-0000-0000-0000F2470000}"/>
    <cellStyle name="2 3" xfId="10140" xr:uid="{00000000-0005-0000-0000-0000F3470000}"/>
    <cellStyle name="2 4" xfId="10141" xr:uid="{00000000-0005-0000-0000-0000F4470000}"/>
    <cellStyle name="2 5" xfId="10142" xr:uid="{00000000-0005-0000-0000-0000F5470000}"/>
    <cellStyle name="2 6" xfId="10143" xr:uid="{00000000-0005-0000-0000-0000F6470000}"/>
    <cellStyle name="2)" xfId="4037" xr:uid="{00000000-0005-0000-0000-0000F7470000}"/>
    <cellStyle name="2_공정표" xfId="25261" xr:uid="{00000000-0005-0000-0000-0000F8470000}"/>
    <cellStyle name="2_군자1지구수리시설정비사업(0209-플륨관관급계상)" xfId="4038" xr:uid="{00000000-0005-0000-0000-0000F9470000}"/>
    <cellStyle name="2_단가조사표" xfId="4039" xr:uid="{00000000-0005-0000-0000-0000FA470000}"/>
    <cellStyle name="2_단가조사표_1011소각" xfId="4040" xr:uid="{00000000-0005-0000-0000-0000FB470000}"/>
    <cellStyle name="2_단가조사표_1011소각_군자1지구수리시설정비사업(0209-플륨관관급계상)" xfId="4041" xr:uid="{00000000-0005-0000-0000-0000FC470000}"/>
    <cellStyle name="2_단가조사표_1011소각_안택4지구수리시설개보수사업(0905-8차수정-적용기준변경)" xfId="4042" xr:uid="{00000000-0005-0000-0000-0000FD470000}"/>
    <cellStyle name="2_단가조사표_1011소각_연락지구수리시설개보수사업(0619)" xfId="4043" xr:uid="{00000000-0005-0000-0000-0000FE470000}"/>
    <cellStyle name="2_단가조사표_1011소각_용종지구수리시설개보수사업(0919-10차수정-제품통일)" xfId="4044" xr:uid="{00000000-0005-0000-0000-0000FF470000}"/>
    <cellStyle name="2_단가조사표_1011소각_정남지구수리시설개보수사업(0624-4차수정-원고)" xfId="4045" xr:uid="{00000000-0005-0000-0000-000000480000}"/>
    <cellStyle name="2_단가조사표_121내역" xfId="4046" xr:uid="{00000000-0005-0000-0000-000001480000}"/>
    <cellStyle name="2_단가조사표_121내역_군자1지구수리시설정비사업(0209-플륨관관급계상)" xfId="4047" xr:uid="{00000000-0005-0000-0000-000002480000}"/>
    <cellStyle name="2_단가조사표_121내역_안택4지구수리시설개보수사업(0905-8차수정-적용기준변경)" xfId="4048" xr:uid="{00000000-0005-0000-0000-000003480000}"/>
    <cellStyle name="2_단가조사표_121내역_연락지구수리시설개보수사업(0619)" xfId="4049" xr:uid="{00000000-0005-0000-0000-000004480000}"/>
    <cellStyle name="2_단가조사표_121내역_용종지구수리시설개보수사업(0919-10차수정-제품통일)" xfId="4050" xr:uid="{00000000-0005-0000-0000-000005480000}"/>
    <cellStyle name="2_단가조사표_121내역_정남지구수리시설개보수사업(0624-4차수정-원고)" xfId="4051" xr:uid="{00000000-0005-0000-0000-000006480000}"/>
    <cellStyle name="2_단가조사표_객토량" xfId="4052" xr:uid="{00000000-0005-0000-0000-000007480000}"/>
    <cellStyle name="2_단가조사표_객토량_군자1지구수리시설정비사업(0209-플륨관관급계상)" xfId="4053" xr:uid="{00000000-0005-0000-0000-000008480000}"/>
    <cellStyle name="2_단가조사표_객토량_안택4지구수리시설개보수사업(0905-8차수정-적용기준변경)" xfId="4054" xr:uid="{00000000-0005-0000-0000-000009480000}"/>
    <cellStyle name="2_단가조사표_객토량_연락지구수리시설개보수사업(0619)" xfId="4055" xr:uid="{00000000-0005-0000-0000-00000A480000}"/>
    <cellStyle name="2_단가조사표_객토량_용종지구수리시설개보수사업(0919-10차수정-제품통일)" xfId="4056" xr:uid="{00000000-0005-0000-0000-00000B480000}"/>
    <cellStyle name="2_단가조사표_객토량_정남지구수리시설개보수사업(0624-4차수정-원고)" xfId="4057" xr:uid="{00000000-0005-0000-0000-00000C480000}"/>
    <cellStyle name="2_단가조사표_교통센~1" xfId="4058" xr:uid="{00000000-0005-0000-0000-00000D480000}"/>
    <cellStyle name="2_단가조사표_교통센~1_군자1지구수리시설정비사업(0209-플륨관관급계상)" xfId="4059" xr:uid="{00000000-0005-0000-0000-00000E480000}"/>
    <cellStyle name="2_단가조사표_교통센~1_안택4지구수리시설개보수사업(0905-8차수정-적용기준변경)" xfId="4060" xr:uid="{00000000-0005-0000-0000-00000F480000}"/>
    <cellStyle name="2_단가조사표_교통센~1_연락지구수리시설개보수사업(0619)" xfId="4061" xr:uid="{00000000-0005-0000-0000-000010480000}"/>
    <cellStyle name="2_단가조사표_교통센~1_용종지구수리시설개보수사업(0919-10차수정-제품통일)" xfId="4062" xr:uid="{00000000-0005-0000-0000-000011480000}"/>
    <cellStyle name="2_단가조사표_교통센~1_정남지구수리시설개보수사업(0624-4차수정-원고)" xfId="4063" xr:uid="{00000000-0005-0000-0000-000012480000}"/>
    <cellStyle name="2_단가조사표_구조물대가 (2)" xfId="4064" xr:uid="{00000000-0005-0000-0000-000013480000}"/>
    <cellStyle name="2_단가조사표_구조물대가 (2)_군자1지구수리시설정비사업(0209-플륨관관급계상)" xfId="4065" xr:uid="{00000000-0005-0000-0000-000014480000}"/>
    <cellStyle name="2_단가조사표_구조물대가 (2)_안택4지구수리시설개보수사업(0905-8차수정-적용기준변경)" xfId="4066" xr:uid="{00000000-0005-0000-0000-000015480000}"/>
    <cellStyle name="2_단가조사표_구조물대가 (2)_연락지구수리시설개보수사업(0619)" xfId="4067" xr:uid="{00000000-0005-0000-0000-000016480000}"/>
    <cellStyle name="2_단가조사표_구조물대가 (2)_용종지구수리시설개보수사업(0919-10차수정-제품통일)" xfId="4068" xr:uid="{00000000-0005-0000-0000-000017480000}"/>
    <cellStyle name="2_단가조사표_구조물대가 (2)_정남지구수리시설개보수사업(0624-4차수정-원고)" xfId="4069" xr:uid="{00000000-0005-0000-0000-000018480000}"/>
    <cellStyle name="2_단가조사표_군자1지구수리시설정비사업(0209-플륨관관급계상)" xfId="4070" xr:uid="{00000000-0005-0000-0000-000019480000}"/>
    <cellStyle name="2_단가조사표_내역서 (2)" xfId="4071" xr:uid="{00000000-0005-0000-0000-00001A480000}"/>
    <cellStyle name="2_단가조사표_내역서 (2)_군자1지구수리시설정비사업(0209-플륨관관급계상)" xfId="4072" xr:uid="{00000000-0005-0000-0000-00001B480000}"/>
    <cellStyle name="2_단가조사표_내역서 (2)_안택4지구수리시설개보수사업(0905-8차수정-적용기준변경)" xfId="4073" xr:uid="{00000000-0005-0000-0000-00001C480000}"/>
    <cellStyle name="2_단가조사표_내역서 (2)_연락지구수리시설개보수사업(0619)" xfId="4074" xr:uid="{00000000-0005-0000-0000-00001D480000}"/>
    <cellStyle name="2_단가조사표_내역서 (2)_용종지구수리시설개보수사업(0919-10차수정-제품통일)" xfId="4075" xr:uid="{00000000-0005-0000-0000-00001E480000}"/>
    <cellStyle name="2_단가조사표_내역서 (2)_정남지구수리시설개보수사업(0624-4차수정-원고)" xfId="4076" xr:uid="{00000000-0005-0000-0000-00001F480000}"/>
    <cellStyle name="2_단가조사표_부대시설" xfId="4077" xr:uid="{00000000-0005-0000-0000-000020480000}"/>
    <cellStyle name="2_단가조사표_부대시설_군자1지구수리시설정비사업(0209-플륨관관급계상)" xfId="4078" xr:uid="{00000000-0005-0000-0000-000021480000}"/>
    <cellStyle name="2_단가조사표_부대시설_안택4지구수리시설개보수사업(0905-8차수정-적용기준변경)" xfId="4079" xr:uid="{00000000-0005-0000-0000-000022480000}"/>
    <cellStyle name="2_단가조사표_부대시설_연락지구수리시설개보수사업(0619)" xfId="4080" xr:uid="{00000000-0005-0000-0000-000023480000}"/>
    <cellStyle name="2_단가조사표_부대시설_용종지구수리시설개보수사업(0919-10차수정-제품통일)" xfId="4081" xr:uid="{00000000-0005-0000-0000-000024480000}"/>
    <cellStyle name="2_단가조사표_부대시설_정남지구수리시설개보수사업(0624-4차수정-원고)" xfId="4082" xr:uid="{00000000-0005-0000-0000-000025480000}"/>
    <cellStyle name="2_단가조사표_소각수~1" xfId="4083" xr:uid="{00000000-0005-0000-0000-000026480000}"/>
    <cellStyle name="2_단가조사표_소각수~1_군자1지구수리시설정비사업(0209-플륨관관급계상)" xfId="4084" xr:uid="{00000000-0005-0000-0000-000027480000}"/>
    <cellStyle name="2_단가조사표_소각수~1_안택4지구수리시설개보수사업(0905-8차수정-적용기준변경)" xfId="4085" xr:uid="{00000000-0005-0000-0000-000028480000}"/>
    <cellStyle name="2_단가조사표_소각수~1_연락지구수리시설개보수사업(0619)" xfId="4086" xr:uid="{00000000-0005-0000-0000-000029480000}"/>
    <cellStyle name="2_단가조사표_소각수~1_용종지구수리시설개보수사업(0919-10차수정-제품통일)" xfId="4087" xr:uid="{00000000-0005-0000-0000-00002A480000}"/>
    <cellStyle name="2_단가조사표_소각수~1_정남지구수리시설개보수사업(0624-4차수정-원고)" xfId="4088" xr:uid="{00000000-0005-0000-0000-00002B480000}"/>
    <cellStyle name="2_단가조사표_소각수내역서" xfId="4089" xr:uid="{00000000-0005-0000-0000-00002C480000}"/>
    <cellStyle name="2_단가조사표_소각수내역서_군자1지구수리시설정비사업(0209-플륨관관급계상)" xfId="4090" xr:uid="{00000000-0005-0000-0000-00002D480000}"/>
    <cellStyle name="2_단가조사표_소각수내역서_안택4지구수리시설개보수사업(0905-8차수정-적용기준변경)" xfId="4091" xr:uid="{00000000-0005-0000-0000-00002E480000}"/>
    <cellStyle name="2_단가조사표_소각수내역서_연락지구수리시설개보수사업(0619)" xfId="4092" xr:uid="{00000000-0005-0000-0000-00002F480000}"/>
    <cellStyle name="2_단가조사표_소각수내역서_용종지구수리시설개보수사업(0919-10차수정-제품통일)" xfId="4093" xr:uid="{00000000-0005-0000-0000-000030480000}"/>
    <cellStyle name="2_단가조사표_소각수내역서_정남지구수리시설개보수사업(0624-4차수정-원고)" xfId="4094" xr:uid="{00000000-0005-0000-0000-000031480000}"/>
    <cellStyle name="2_단가조사표_소각수목2" xfId="4095" xr:uid="{00000000-0005-0000-0000-000032480000}"/>
    <cellStyle name="2_단가조사표_소각수목2_군자1지구수리시설정비사업(0209-플륨관관급계상)" xfId="4096" xr:uid="{00000000-0005-0000-0000-000033480000}"/>
    <cellStyle name="2_단가조사표_소각수목2_안택4지구수리시설개보수사업(0905-8차수정-적용기준변경)" xfId="4097" xr:uid="{00000000-0005-0000-0000-000034480000}"/>
    <cellStyle name="2_단가조사표_소각수목2_연락지구수리시설개보수사업(0619)" xfId="4098" xr:uid="{00000000-0005-0000-0000-000035480000}"/>
    <cellStyle name="2_단가조사표_소각수목2_용종지구수리시설개보수사업(0919-10차수정-제품통일)" xfId="4099" xr:uid="{00000000-0005-0000-0000-000036480000}"/>
    <cellStyle name="2_단가조사표_소각수목2_정남지구수리시설개보수사업(0624-4차수정-원고)" xfId="4100" xr:uid="{00000000-0005-0000-0000-000037480000}"/>
    <cellStyle name="2_단가조사표_수량산출서 (2)" xfId="4101" xr:uid="{00000000-0005-0000-0000-000038480000}"/>
    <cellStyle name="2_단가조사표_수량산출서 (2)_군자1지구수리시설정비사업(0209-플륨관관급계상)" xfId="4102" xr:uid="{00000000-0005-0000-0000-000039480000}"/>
    <cellStyle name="2_단가조사표_수량산출서 (2)_안택4지구수리시설개보수사업(0905-8차수정-적용기준변경)" xfId="4103" xr:uid="{00000000-0005-0000-0000-00003A480000}"/>
    <cellStyle name="2_단가조사표_수량산출서 (2)_연락지구수리시설개보수사업(0619)" xfId="4104" xr:uid="{00000000-0005-0000-0000-00003B480000}"/>
    <cellStyle name="2_단가조사표_수량산출서 (2)_용종지구수리시설개보수사업(0919-10차수정-제품통일)" xfId="4105" xr:uid="{00000000-0005-0000-0000-00003C480000}"/>
    <cellStyle name="2_단가조사표_수량산출서 (2)_정남지구수리시설개보수사업(0624-4차수정-원고)" xfId="4106" xr:uid="{00000000-0005-0000-0000-00003D480000}"/>
    <cellStyle name="2_단가조사표_안택4지구수리시설개보수사업(0905-8차수정-적용기준변경)" xfId="4107" xr:uid="{00000000-0005-0000-0000-00003E480000}"/>
    <cellStyle name="2_단가조사표_엑스포~1" xfId="4108" xr:uid="{00000000-0005-0000-0000-00003F480000}"/>
    <cellStyle name="2_단가조사표_엑스포~1_군자1지구수리시설정비사업(0209-플륨관관급계상)" xfId="4109" xr:uid="{00000000-0005-0000-0000-000040480000}"/>
    <cellStyle name="2_단가조사표_엑스포~1_안택4지구수리시설개보수사업(0905-8차수정-적용기준변경)" xfId="4110" xr:uid="{00000000-0005-0000-0000-000041480000}"/>
    <cellStyle name="2_단가조사표_엑스포~1_연락지구수리시설개보수사업(0619)" xfId="4111" xr:uid="{00000000-0005-0000-0000-000042480000}"/>
    <cellStyle name="2_단가조사표_엑스포~1_용종지구수리시설개보수사업(0919-10차수정-제품통일)" xfId="4112" xr:uid="{00000000-0005-0000-0000-000043480000}"/>
    <cellStyle name="2_단가조사표_엑스포~1_정남지구수리시설개보수사업(0624-4차수정-원고)" xfId="4113" xr:uid="{00000000-0005-0000-0000-000044480000}"/>
    <cellStyle name="2_단가조사표_엑스포한빛1" xfId="4114" xr:uid="{00000000-0005-0000-0000-000045480000}"/>
    <cellStyle name="2_단가조사표_엑스포한빛1_군자1지구수리시설정비사업(0209-플륨관관급계상)" xfId="4115" xr:uid="{00000000-0005-0000-0000-000046480000}"/>
    <cellStyle name="2_단가조사표_엑스포한빛1_안택4지구수리시설개보수사업(0905-8차수정-적용기준변경)" xfId="4116" xr:uid="{00000000-0005-0000-0000-000047480000}"/>
    <cellStyle name="2_단가조사표_엑스포한빛1_연락지구수리시설개보수사업(0619)" xfId="4117" xr:uid="{00000000-0005-0000-0000-000048480000}"/>
    <cellStyle name="2_단가조사표_엑스포한빛1_용종지구수리시설개보수사업(0919-10차수정-제품통일)" xfId="4118" xr:uid="{00000000-0005-0000-0000-000049480000}"/>
    <cellStyle name="2_단가조사표_엑스포한빛1_정남지구수리시설개보수사업(0624-4차수정-원고)" xfId="4119" xr:uid="{00000000-0005-0000-0000-00004A480000}"/>
    <cellStyle name="2_단가조사표_연락지구수리시설개보수사업(0619)" xfId="4120" xr:uid="{00000000-0005-0000-0000-00004B480000}"/>
    <cellStyle name="2_단가조사표_용종지구수리시설개보수사업(0919-10차수정-제품통일)" xfId="4121" xr:uid="{00000000-0005-0000-0000-00004C480000}"/>
    <cellStyle name="2_단가조사표_원가계~1" xfId="4122" xr:uid="{00000000-0005-0000-0000-00004D480000}"/>
    <cellStyle name="2_단가조사표_원가계~1_군자1지구수리시설정비사업(0209-플륨관관급계상)" xfId="4123" xr:uid="{00000000-0005-0000-0000-00004E480000}"/>
    <cellStyle name="2_단가조사표_원가계~1_안택4지구수리시설개보수사업(0905-8차수정-적용기준변경)" xfId="4124" xr:uid="{00000000-0005-0000-0000-00004F480000}"/>
    <cellStyle name="2_단가조사표_원가계~1_연락지구수리시설개보수사업(0619)" xfId="4125" xr:uid="{00000000-0005-0000-0000-000050480000}"/>
    <cellStyle name="2_단가조사표_원가계~1_용종지구수리시설개보수사업(0919-10차수정-제품통일)" xfId="4126" xr:uid="{00000000-0005-0000-0000-000051480000}"/>
    <cellStyle name="2_단가조사표_원가계~1_정남지구수리시설개보수사업(0624-4차수정-원고)" xfId="4127" xr:uid="{00000000-0005-0000-0000-000052480000}"/>
    <cellStyle name="2_단가조사표_유기질" xfId="4128" xr:uid="{00000000-0005-0000-0000-000053480000}"/>
    <cellStyle name="2_단가조사표_유기질_군자1지구수리시설정비사업(0209-플륨관관급계상)" xfId="4129" xr:uid="{00000000-0005-0000-0000-000054480000}"/>
    <cellStyle name="2_단가조사표_유기질_안택4지구수리시설개보수사업(0905-8차수정-적용기준변경)" xfId="4130" xr:uid="{00000000-0005-0000-0000-000055480000}"/>
    <cellStyle name="2_단가조사표_유기질_연락지구수리시설개보수사업(0619)" xfId="4131" xr:uid="{00000000-0005-0000-0000-000056480000}"/>
    <cellStyle name="2_단가조사표_유기질_용종지구수리시설개보수사업(0919-10차수정-제품통일)" xfId="4132" xr:uid="{00000000-0005-0000-0000-000057480000}"/>
    <cellStyle name="2_단가조사표_유기질_정남지구수리시설개보수사업(0624-4차수정-원고)" xfId="4133" xr:uid="{00000000-0005-0000-0000-000058480000}"/>
    <cellStyle name="2_단가조사표_자재조서 (2)" xfId="4134" xr:uid="{00000000-0005-0000-0000-000059480000}"/>
    <cellStyle name="2_단가조사표_자재조서 (2)_군자1지구수리시설정비사업(0209-플륨관관급계상)" xfId="4135" xr:uid="{00000000-0005-0000-0000-00005A480000}"/>
    <cellStyle name="2_단가조사표_자재조서 (2)_안택4지구수리시설개보수사업(0905-8차수정-적용기준변경)" xfId="4136" xr:uid="{00000000-0005-0000-0000-00005B480000}"/>
    <cellStyle name="2_단가조사표_자재조서 (2)_연락지구수리시설개보수사업(0619)" xfId="4137" xr:uid="{00000000-0005-0000-0000-00005C480000}"/>
    <cellStyle name="2_단가조사표_자재조서 (2)_용종지구수리시설개보수사업(0919-10차수정-제품통일)" xfId="4138" xr:uid="{00000000-0005-0000-0000-00005D480000}"/>
    <cellStyle name="2_단가조사표_자재조서 (2)_정남지구수리시설개보수사업(0624-4차수정-원고)" xfId="4139" xr:uid="{00000000-0005-0000-0000-00005E480000}"/>
    <cellStyle name="2_단가조사표_정남지구수리시설개보수사업(0624-4차수정-원고)" xfId="4140" xr:uid="{00000000-0005-0000-0000-00005F480000}"/>
    <cellStyle name="2_단가조사표_총괄내역" xfId="4141" xr:uid="{00000000-0005-0000-0000-000060480000}"/>
    <cellStyle name="2_단가조사표_총괄내역 (2)" xfId="4142" xr:uid="{00000000-0005-0000-0000-000061480000}"/>
    <cellStyle name="2_단가조사표_총괄내역 (2)_군자1지구수리시설정비사업(0209-플륨관관급계상)" xfId="4143" xr:uid="{00000000-0005-0000-0000-000062480000}"/>
    <cellStyle name="2_단가조사표_총괄내역 (2)_안택4지구수리시설개보수사업(0905-8차수정-적용기준변경)" xfId="4144" xr:uid="{00000000-0005-0000-0000-000063480000}"/>
    <cellStyle name="2_단가조사표_총괄내역 (2)_연락지구수리시설개보수사업(0619)" xfId="4145" xr:uid="{00000000-0005-0000-0000-000064480000}"/>
    <cellStyle name="2_단가조사표_총괄내역 (2)_용종지구수리시설개보수사업(0919-10차수정-제품통일)" xfId="4146" xr:uid="{00000000-0005-0000-0000-000065480000}"/>
    <cellStyle name="2_단가조사표_총괄내역 (2)_정남지구수리시설개보수사업(0624-4차수정-원고)" xfId="4147" xr:uid="{00000000-0005-0000-0000-000066480000}"/>
    <cellStyle name="2_단가조사표_총괄내역_군자1지구수리시설정비사업(0209-플륨관관급계상)" xfId="4148" xr:uid="{00000000-0005-0000-0000-000067480000}"/>
    <cellStyle name="2_단가조사표_총괄내역_안택4지구수리시설개보수사업(0905-8차수정-적용기준변경)" xfId="4149" xr:uid="{00000000-0005-0000-0000-000068480000}"/>
    <cellStyle name="2_단가조사표_총괄내역_연락지구수리시설개보수사업(0619)" xfId="4150" xr:uid="{00000000-0005-0000-0000-000069480000}"/>
    <cellStyle name="2_단가조사표_총괄내역_용종지구수리시설개보수사업(0919-10차수정-제품통일)" xfId="4151" xr:uid="{00000000-0005-0000-0000-00006A480000}"/>
    <cellStyle name="2_단가조사표_총괄내역_정남지구수리시설개보수사업(0624-4차수정-원고)" xfId="4152" xr:uid="{00000000-0005-0000-0000-00006B480000}"/>
    <cellStyle name="2_단가조사표_포장일위" xfId="4153" xr:uid="{00000000-0005-0000-0000-00006C480000}"/>
    <cellStyle name="2_단가조사표_포장일위_군자1지구수리시설정비사업(0209-플륨관관급계상)" xfId="4154" xr:uid="{00000000-0005-0000-0000-00006D480000}"/>
    <cellStyle name="2_단가조사표_포장일위_안택4지구수리시설개보수사업(0905-8차수정-적용기준변경)" xfId="4155" xr:uid="{00000000-0005-0000-0000-00006E480000}"/>
    <cellStyle name="2_단가조사표_포장일위_연락지구수리시설개보수사업(0619)" xfId="4156" xr:uid="{00000000-0005-0000-0000-00006F480000}"/>
    <cellStyle name="2_단가조사표_포장일위_용종지구수리시설개보수사업(0919-10차수정-제품통일)" xfId="4157" xr:uid="{00000000-0005-0000-0000-000070480000}"/>
    <cellStyle name="2_단가조사표_포장일위_정남지구수리시설개보수사업(0624-4차수정-원고)" xfId="4158" xr:uid="{00000000-0005-0000-0000-000071480000}"/>
    <cellStyle name="2_설계서(변경)" xfId="25262" xr:uid="{00000000-0005-0000-0000-000072480000}"/>
    <cellStyle name="2_세계잼버리수련장태양광발전시설(구조물)-최종" xfId="10144" xr:uid="{00000000-0005-0000-0000-000073480000}"/>
    <cellStyle name="2_안택4지구수리시설개보수사업(0905-8차수정-적용기준변경)" xfId="4159" xr:uid="{00000000-0005-0000-0000-000074480000}"/>
    <cellStyle name="2_연락지구수리시설개보수사업(0619)" xfId="4160" xr:uid="{00000000-0005-0000-0000-000075480000}"/>
    <cellStyle name="2_용종지구수리시설개보수사업(0919-10차수정-제품통일)" xfId="4161" xr:uid="{00000000-0005-0000-0000-000076480000}"/>
    <cellStyle name="2_자재.제출용" xfId="25263" xr:uid="{00000000-0005-0000-0000-000077480000}"/>
    <cellStyle name="2_정남지구수리시설개보수사업(0624-4차수정-원고)" xfId="4162" xr:uid="{00000000-0005-0000-0000-000078480000}"/>
    <cellStyle name="2_콘크리트물막이" xfId="12386" xr:uid="{00000000-0005-0000-0000-000079480000}"/>
    <cellStyle name="20% - Accent1" xfId="4163" xr:uid="{00000000-0005-0000-0000-00007A480000}"/>
    <cellStyle name="20% - Accent2" xfId="4164" xr:uid="{00000000-0005-0000-0000-00007B480000}"/>
    <cellStyle name="20% - Accent3" xfId="4165" xr:uid="{00000000-0005-0000-0000-00007C480000}"/>
    <cellStyle name="20% - Accent4" xfId="4166" xr:uid="{00000000-0005-0000-0000-00007D480000}"/>
    <cellStyle name="20% - Accent5" xfId="4167" xr:uid="{00000000-0005-0000-0000-00007E480000}"/>
    <cellStyle name="20% - Accent6" xfId="4168" xr:uid="{00000000-0005-0000-0000-00007F480000}"/>
    <cellStyle name="20% - 강조색1" xfId="1" builtinId="30" customBuiltin="1"/>
    <cellStyle name="20% - 강조색1 2" xfId="66" xr:uid="{00000000-0005-0000-0000-000081480000}"/>
    <cellStyle name="20% - 강조색1 2 2" xfId="4169" xr:uid="{00000000-0005-0000-0000-000082480000}"/>
    <cellStyle name="20% - 강조색1 3" xfId="10145" xr:uid="{00000000-0005-0000-0000-000083480000}"/>
    <cellStyle name="20% - 강조색1 4" xfId="10146" xr:uid="{00000000-0005-0000-0000-000084480000}"/>
    <cellStyle name="20% - 강조색2" xfId="2" builtinId="34" customBuiltin="1"/>
    <cellStyle name="20% - 강조색2 2" xfId="67" xr:uid="{00000000-0005-0000-0000-000086480000}"/>
    <cellStyle name="20% - 강조색2 2 2" xfId="4170" xr:uid="{00000000-0005-0000-0000-000087480000}"/>
    <cellStyle name="20% - 강조색2 3" xfId="10147" xr:uid="{00000000-0005-0000-0000-000088480000}"/>
    <cellStyle name="20% - 강조색2 4" xfId="10148" xr:uid="{00000000-0005-0000-0000-000089480000}"/>
    <cellStyle name="20% - 강조색3" xfId="3" builtinId="38" customBuiltin="1"/>
    <cellStyle name="20% - 강조색3 2" xfId="68" xr:uid="{00000000-0005-0000-0000-00008B480000}"/>
    <cellStyle name="20% - 강조색3 2 2" xfId="4171" xr:uid="{00000000-0005-0000-0000-00008C480000}"/>
    <cellStyle name="20% - 강조색3 3" xfId="10149" xr:uid="{00000000-0005-0000-0000-00008D480000}"/>
    <cellStyle name="20% - 강조색3 4" xfId="10150" xr:uid="{00000000-0005-0000-0000-00008E480000}"/>
    <cellStyle name="20% - 강조색4" xfId="4" builtinId="42" customBuiltin="1"/>
    <cellStyle name="20% - 강조색4 2" xfId="69" xr:uid="{00000000-0005-0000-0000-000090480000}"/>
    <cellStyle name="20% - 강조색4 2 2" xfId="4172" xr:uid="{00000000-0005-0000-0000-000091480000}"/>
    <cellStyle name="20% - 강조색4 3" xfId="10151" xr:uid="{00000000-0005-0000-0000-000092480000}"/>
    <cellStyle name="20% - 강조색4 4" xfId="10152" xr:uid="{00000000-0005-0000-0000-000093480000}"/>
    <cellStyle name="20% - 강조색5" xfId="5" builtinId="46" customBuiltin="1"/>
    <cellStyle name="20% - 강조색5 2" xfId="70" xr:uid="{00000000-0005-0000-0000-000095480000}"/>
    <cellStyle name="20% - 강조색5 2 2" xfId="4173" xr:uid="{00000000-0005-0000-0000-000096480000}"/>
    <cellStyle name="20% - 강조색5 3" xfId="10153" xr:uid="{00000000-0005-0000-0000-000097480000}"/>
    <cellStyle name="20% - 강조색5 4" xfId="10154" xr:uid="{00000000-0005-0000-0000-000098480000}"/>
    <cellStyle name="20% - 강조색6" xfId="6" builtinId="50" customBuiltin="1"/>
    <cellStyle name="20% - 강조색6 2" xfId="71" xr:uid="{00000000-0005-0000-0000-00009A480000}"/>
    <cellStyle name="20% - 강조색6 2 2" xfId="4174" xr:uid="{00000000-0005-0000-0000-00009B480000}"/>
    <cellStyle name="20% - 강조색6 3" xfId="10155" xr:uid="{00000000-0005-0000-0000-00009C480000}"/>
    <cellStyle name="20% - 강조색6 4" xfId="10156" xr:uid="{00000000-0005-0000-0000-00009D480000}"/>
    <cellStyle name="ֿٛ٢דְ֮١ٟ٠ٜٞٝ׫ٕٗ׿مؔ׸ذ٘ׄغא؅ضٌّْ֯׻֙֐ٚ࿿ُվ_VBA_PROJECT_CUR" xfId="10157" xr:uid="{00000000-0005-0000-0000-00009E480000}"/>
    <cellStyle name="3" xfId="10158" xr:uid="{00000000-0005-0000-0000-00009F480000}"/>
    <cellStyle name="³?a￥" xfId="10159" xr:uid="{00000000-0005-0000-0000-0000A0480000}"/>
    <cellStyle name="³¯â¥" xfId="4175" xr:uid="{00000000-0005-0000-0000-0000A1480000}"/>
    <cellStyle name="၃urrency_OTD thru NOR " xfId="4176" xr:uid="{00000000-0005-0000-0000-0000A2480000}"/>
    <cellStyle name="40% - Accent1" xfId="4177" xr:uid="{00000000-0005-0000-0000-0000A3480000}"/>
    <cellStyle name="40% - Accent2" xfId="4178" xr:uid="{00000000-0005-0000-0000-0000A4480000}"/>
    <cellStyle name="40% - Accent3" xfId="4179" xr:uid="{00000000-0005-0000-0000-0000A5480000}"/>
    <cellStyle name="40% - Accent4" xfId="4180" xr:uid="{00000000-0005-0000-0000-0000A6480000}"/>
    <cellStyle name="40% - Accent5" xfId="4181" xr:uid="{00000000-0005-0000-0000-0000A7480000}"/>
    <cellStyle name="40% - Accent6" xfId="4182" xr:uid="{00000000-0005-0000-0000-0000A8480000}"/>
    <cellStyle name="40% - 강조색1" xfId="7" builtinId="31" customBuiltin="1"/>
    <cellStyle name="40% - 강조색1 2" xfId="72" xr:uid="{00000000-0005-0000-0000-0000AA480000}"/>
    <cellStyle name="40% - 강조색1 2 2" xfId="4183" xr:uid="{00000000-0005-0000-0000-0000AB480000}"/>
    <cellStyle name="40% - 강조색1 3" xfId="10160" xr:uid="{00000000-0005-0000-0000-0000AC480000}"/>
    <cellStyle name="40% - 강조색1 4" xfId="10161" xr:uid="{00000000-0005-0000-0000-0000AD480000}"/>
    <cellStyle name="40% - 강조색2" xfId="8" builtinId="35" customBuiltin="1"/>
    <cellStyle name="40% - 강조색2 2" xfId="73" xr:uid="{00000000-0005-0000-0000-0000AF480000}"/>
    <cellStyle name="40% - 강조색2 2 2" xfId="4184" xr:uid="{00000000-0005-0000-0000-0000B0480000}"/>
    <cellStyle name="40% - 강조색2 3" xfId="10162" xr:uid="{00000000-0005-0000-0000-0000B1480000}"/>
    <cellStyle name="40% - 강조색2 4" xfId="10163" xr:uid="{00000000-0005-0000-0000-0000B2480000}"/>
    <cellStyle name="40% - 강조색3" xfId="9" builtinId="39" customBuiltin="1"/>
    <cellStyle name="40% - 강조색3 2" xfId="74" xr:uid="{00000000-0005-0000-0000-0000B4480000}"/>
    <cellStyle name="40% - 강조색3 2 2" xfId="4185" xr:uid="{00000000-0005-0000-0000-0000B5480000}"/>
    <cellStyle name="40% - 강조색3 3" xfId="10164" xr:uid="{00000000-0005-0000-0000-0000B6480000}"/>
    <cellStyle name="40% - 강조색3 4" xfId="10165" xr:uid="{00000000-0005-0000-0000-0000B7480000}"/>
    <cellStyle name="40% - 강조색4" xfId="10" builtinId="43" customBuiltin="1"/>
    <cellStyle name="40% - 강조색4 2" xfId="75" xr:uid="{00000000-0005-0000-0000-0000B9480000}"/>
    <cellStyle name="40% - 강조색4 2 2" xfId="4186" xr:uid="{00000000-0005-0000-0000-0000BA480000}"/>
    <cellStyle name="40% - 강조색4 3" xfId="10166" xr:uid="{00000000-0005-0000-0000-0000BB480000}"/>
    <cellStyle name="40% - 강조색4 4" xfId="10167" xr:uid="{00000000-0005-0000-0000-0000BC480000}"/>
    <cellStyle name="40% - 강조색5" xfId="11" builtinId="47" customBuiltin="1"/>
    <cellStyle name="40% - 강조색5 2" xfId="76" xr:uid="{00000000-0005-0000-0000-0000BE480000}"/>
    <cellStyle name="40% - 강조색5 2 2" xfId="4187" xr:uid="{00000000-0005-0000-0000-0000BF480000}"/>
    <cellStyle name="40% - 강조색5 3" xfId="10168" xr:uid="{00000000-0005-0000-0000-0000C0480000}"/>
    <cellStyle name="40% - 강조색5 4" xfId="10169" xr:uid="{00000000-0005-0000-0000-0000C1480000}"/>
    <cellStyle name="40% - 강조색6" xfId="12" builtinId="51" customBuiltin="1"/>
    <cellStyle name="40% - 강조색6 2" xfId="77" xr:uid="{00000000-0005-0000-0000-0000C3480000}"/>
    <cellStyle name="40% - 강조색6 2 2" xfId="4188" xr:uid="{00000000-0005-0000-0000-0000C4480000}"/>
    <cellStyle name="40% - 강조색6 3" xfId="10170" xr:uid="{00000000-0005-0000-0000-0000C5480000}"/>
    <cellStyle name="40% - 강조색6 4" xfId="10171" xr:uid="{00000000-0005-0000-0000-0000C6480000}"/>
    <cellStyle name="6" xfId="10172" xr:uid="{00000000-0005-0000-0000-0000C7480000}"/>
    <cellStyle name="60" xfId="4189" xr:uid="{00000000-0005-0000-0000-0000C8480000}"/>
    <cellStyle name="60% - Accent1" xfId="4190" xr:uid="{00000000-0005-0000-0000-0000C9480000}"/>
    <cellStyle name="60% - Accent2" xfId="4191" xr:uid="{00000000-0005-0000-0000-0000CA480000}"/>
    <cellStyle name="60% - Accent3" xfId="4192" xr:uid="{00000000-0005-0000-0000-0000CB480000}"/>
    <cellStyle name="60% - Accent4" xfId="4193" xr:uid="{00000000-0005-0000-0000-0000CC480000}"/>
    <cellStyle name="60% - Accent5" xfId="4194" xr:uid="{00000000-0005-0000-0000-0000CD480000}"/>
    <cellStyle name="60% - Accent6" xfId="4195" xr:uid="{00000000-0005-0000-0000-0000CE480000}"/>
    <cellStyle name="60% - 강조색1" xfId="13" builtinId="32" customBuiltin="1"/>
    <cellStyle name="60% - 강조색1 2" xfId="78" xr:uid="{00000000-0005-0000-0000-0000D0480000}"/>
    <cellStyle name="60% - 강조색1 2 2" xfId="4196" xr:uid="{00000000-0005-0000-0000-0000D1480000}"/>
    <cellStyle name="60% - 강조색1 3" xfId="10173" xr:uid="{00000000-0005-0000-0000-0000D2480000}"/>
    <cellStyle name="60% - 강조색1 4" xfId="10174" xr:uid="{00000000-0005-0000-0000-0000D3480000}"/>
    <cellStyle name="60% - 강조색2" xfId="14" builtinId="36" customBuiltin="1"/>
    <cellStyle name="60% - 강조색2 2" xfId="79" xr:uid="{00000000-0005-0000-0000-0000D5480000}"/>
    <cellStyle name="60% - 강조색2 2 2" xfId="4197" xr:uid="{00000000-0005-0000-0000-0000D6480000}"/>
    <cellStyle name="60% - 강조색2 3" xfId="10175" xr:uid="{00000000-0005-0000-0000-0000D7480000}"/>
    <cellStyle name="60% - 강조색2 4" xfId="10176" xr:uid="{00000000-0005-0000-0000-0000D8480000}"/>
    <cellStyle name="60% - 강조색3" xfId="15" builtinId="40" customBuiltin="1"/>
    <cellStyle name="60% - 강조색3 2" xfId="80" xr:uid="{00000000-0005-0000-0000-0000DA480000}"/>
    <cellStyle name="60% - 강조색3 2 2" xfId="4198" xr:uid="{00000000-0005-0000-0000-0000DB480000}"/>
    <cellStyle name="60% - 강조색3 3" xfId="10177" xr:uid="{00000000-0005-0000-0000-0000DC480000}"/>
    <cellStyle name="60% - 강조색3 4" xfId="10178" xr:uid="{00000000-0005-0000-0000-0000DD480000}"/>
    <cellStyle name="60% - 강조색4" xfId="16" builtinId="44" customBuiltin="1"/>
    <cellStyle name="60% - 강조색4 2" xfId="81" xr:uid="{00000000-0005-0000-0000-0000DF480000}"/>
    <cellStyle name="60% - 강조색4 2 2" xfId="4199" xr:uid="{00000000-0005-0000-0000-0000E0480000}"/>
    <cellStyle name="60% - 강조색4 3" xfId="10179" xr:uid="{00000000-0005-0000-0000-0000E1480000}"/>
    <cellStyle name="60% - 강조색4 4" xfId="10180" xr:uid="{00000000-0005-0000-0000-0000E2480000}"/>
    <cellStyle name="60% - 강조색5" xfId="17" builtinId="48" customBuiltin="1"/>
    <cellStyle name="60% - 강조색5 2" xfId="82" xr:uid="{00000000-0005-0000-0000-0000E4480000}"/>
    <cellStyle name="60% - 강조색5 2 2" xfId="4200" xr:uid="{00000000-0005-0000-0000-0000E5480000}"/>
    <cellStyle name="60% - 강조색5 3" xfId="10181" xr:uid="{00000000-0005-0000-0000-0000E6480000}"/>
    <cellStyle name="60% - 강조색5 4" xfId="10182" xr:uid="{00000000-0005-0000-0000-0000E7480000}"/>
    <cellStyle name="60% - 강조색6" xfId="18" builtinId="52" customBuiltin="1"/>
    <cellStyle name="60% - 강조색6 2" xfId="83" xr:uid="{00000000-0005-0000-0000-0000E9480000}"/>
    <cellStyle name="60% - 강조색6 2 2" xfId="4201" xr:uid="{00000000-0005-0000-0000-0000EA480000}"/>
    <cellStyle name="60% - 강조색6 3" xfId="10183" xr:uid="{00000000-0005-0000-0000-0000EB480000}"/>
    <cellStyle name="60% - 강조색6 4" xfId="10184" xr:uid="{00000000-0005-0000-0000-0000EC480000}"/>
    <cellStyle name="_x0014_7." xfId="10185" xr:uid="{00000000-0005-0000-0000-0000ED480000}"/>
    <cellStyle name="82" xfId="10186" xr:uid="{00000000-0005-0000-0000-0000EE480000}"/>
    <cellStyle name="9.6" xfId="4202" xr:uid="{00000000-0005-0000-0000-0000EF480000}"/>
    <cellStyle name="90" xfId="10187" xr:uid="{00000000-0005-0000-0000-0000F0480000}"/>
    <cellStyle name="96" xfId="10188" xr:uid="{00000000-0005-0000-0000-0000F1480000}"/>
    <cellStyle name="9포인트" xfId="4203" xr:uid="{00000000-0005-0000-0000-0000F2480000}"/>
    <cellStyle name="9포인트 2" xfId="4204" xr:uid="{00000000-0005-0000-0000-0000F3480000}"/>
    <cellStyle name="9포인트 3" xfId="4205" xr:uid="{00000000-0005-0000-0000-0000F4480000}"/>
    <cellStyle name="A" xfId="10189" xr:uid="{00000000-0005-0000-0000-0000F5480000}"/>
    <cellStyle name="A " xfId="12387" xr:uid="{00000000-0005-0000-0000-0000F6480000}"/>
    <cellStyle name="a [0]_mud plant bolted" xfId="183" xr:uid="{00000000-0005-0000-0000-0000F7480000}"/>
    <cellStyle name="A 2" xfId="10190" xr:uid="{00000000-0005-0000-0000-0000F8480000}"/>
    <cellStyle name="A 3" xfId="10191" xr:uid="{00000000-0005-0000-0000-0000F9480000}"/>
    <cellStyle name="A 4" xfId="10192" xr:uid="{00000000-0005-0000-0000-0000FA480000}"/>
    <cellStyle name="A 5" xfId="10193" xr:uid="{00000000-0005-0000-0000-0000FB480000}"/>
    <cellStyle name="A 6" xfId="10194" xr:uid="{00000000-0005-0000-0000-0000FC480000}"/>
    <cellStyle name="Ā _x0010_က랐_xdc01_땯_x0001_" xfId="10195" xr:uid="{00000000-0005-0000-0000-0000FD480000}"/>
    <cellStyle name="a)" xfId="10196" xr:uid="{00000000-0005-0000-0000-0000FE480000}"/>
    <cellStyle name="A¡§¡ⓒ¡E¡þ¡EO [0]_¡§uc¡§oA " xfId="10197" xr:uid="{00000000-0005-0000-0000-0000FF480000}"/>
    <cellStyle name="A¡§¡ⓒ¡E¡þ¡EO_¡§uc¡§oA " xfId="10198" xr:uid="{00000000-0005-0000-0000-000000490000}"/>
    <cellStyle name="A¨" xfId="10199" xr:uid="{00000000-0005-0000-0000-000001490000}"/>
    <cellStyle name="A¨­???? [0]_INQUIRY ????¨?¡?A??A?ª " xfId="10200" xr:uid="{00000000-0005-0000-0000-000002490000}"/>
    <cellStyle name="A¨­????_INQUIRY ????¨?¡?A??A?ª " xfId="10201" xr:uid="{00000000-0005-0000-0000-000003490000}"/>
    <cellStyle name="A¨­￠￢￠O [0]_ ¨￢n￠￢n¨￢¡Æ ￠?u¨￢¡Æ¡¾a¨uu " xfId="10202" xr:uid="{00000000-0005-0000-0000-000004490000}"/>
    <cellStyle name="A¨­¢¬¢Ò [0]_¨úc¨öA " xfId="10203" xr:uid="{00000000-0005-0000-0000-000005490000}"/>
    <cellStyle name="A¨­￠￢￠O [0]_￠?i¡ieE¡ⓒ¡¤A ¡¾a¡¾￠￢A￠OA¡AC¡I" xfId="4206" xr:uid="{00000000-0005-0000-0000-000006490000}"/>
    <cellStyle name="A¨­¢¬¢Ò [0]_4PART " xfId="10204" xr:uid="{00000000-0005-0000-0000-000007490000}"/>
    <cellStyle name="A¨­￠￢￠O [0]_A|A￠O1¨￢I1¡Æu CoEⓒ÷ " xfId="10205" xr:uid="{00000000-0005-0000-0000-000008490000}"/>
    <cellStyle name="A¨­¢¬¢Ò [0]_C¡Æ¢¬n¨¬¡Æ " xfId="10206" xr:uid="{00000000-0005-0000-0000-000009490000}"/>
    <cellStyle name="A¨­￠￢￠O [0]_ⓒoⓒ¡A¨o¨￢R " xfId="10207" xr:uid="{00000000-0005-0000-0000-00000A490000}"/>
    <cellStyle name="A¨­¢¬¢Ò [0]_INQUIRY ¢¯¥ì¨ú¡ÀA©¬A©ª " xfId="10208" xr:uid="{00000000-0005-0000-0000-00000B490000}"/>
    <cellStyle name="A¨­￠￢￠O_ ¨￢n￠￢n¨￢¡Æ ￠?u¨￢¡Æ¡¾a¨uu " xfId="10209" xr:uid="{00000000-0005-0000-0000-00000C490000}"/>
    <cellStyle name="A¨­¢¬¢Ò_¨úc¨öA " xfId="10210" xr:uid="{00000000-0005-0000-0000-00000D490000}"/>
    <cellStyle name="A¨­￠￢￠O_￠?i¡ieE¡ⓒ¡¤A ¡¾a¡¾￠￢A￠OA¡AC¡I" xfId="4207" xr:uid="{00000000-0005-0000-0000-00000E490000}"/>
    <cellStyle name="A¨­¢¬¢Ò_95©øaAN¡Æy¨ùo¡¤R " xfId="10211" xr:uid="{00000000-0005-0000-0000-00000F490000}"/>
    <cellStyle name="A¨­￠￢￠O_A|A￠O1¨￢I1¡Æu CoEⓒ÷ " xfId="10212" xr:uid="{00000000-0005-0000-0000-000010490000}"/>
    <cellStyle name="A¨­¢¬¢Ò_C¡Æ¢¬n¨¬¡Æ " xfId="10213" xr:uid="{00000000-0005-0000-0000-000011490000}"/>
    <cellStyle name="A¨­￠￢￠O_ⓒoⓒ¡A¨o¨￢R " xfId="10214" xr:uid="{00000000-0005-0000-0000-000012490000}"/>
    <cellStyle name="A¨­¢¬¢Ò_INQUIRY ¢¯¥ì¨ú¡ÀA©¬A©ª " xfId="10215" xr:uid="{00000000-0005-0000-0000-000013490000}"/>
    <cellStyle name="A￠R¡×￠R¨I￠RE￠Rⓒ­￠REO [0]_INQUIRY ￠RE?￠RIi￠R¡×u¡ERAA¡§I￠Rⓒ­A¡§I¡§¡I " xfId="10216" xr:uid="{00000000-0005-0000-0000-000014490000}"/>
    <cellStyle name="A￠R¡×￠R¨I￠RE￠Rⓒ­￠REO_INQUIRY ￠RE?￠RIi￠R¡×u¡ERAA¡§I￠Rⓒ­A¡§I¡§¡I " xfId="10217" xr:uid="{00000000-0005-0000-0000-000015490000}"/>
    <cellStyle name="a-4" xfId="184" xr:uid="{00000000-0005-0000-0000-000016490000}"/>
    <cellStyle name="AA" xfId="4208" xr:uid="{00000000-0005-0000-0000-000017490000}"/>
    <cellStyle name="AA 2" xfId="4209" xr:uid="{00000000-0005-0000-0000-000018490000}"/>
    <cellStyle name="Aⓒ" xfId="4210" xr:uid="{00000000-0005-0000-0000-000019490000}"/>
    <cellStyle name="Aⓒ 2" xfId="4211" xr:uid="{00000000-0005-0000-0000-00001A490000}"/>
    <cellStyle name="Aⓒ­￠￢￠" xfId="4212" xr:uid="{00000000-0005-0000-0000-00001B490000}"/>
    <cellStyle name="Aⓒ­￠￢￠ 2" xfId="4213" xr:uid="{00000000-0005-0000-0000-00001C490000}"/>
    <cellStyle name="Accent1" xfId="4214" xr:uid="{00000000-0005-0000-0000-00001D490000}"/>
    <cellStyle name="Accent2" xfId="4215" xr:uid="{00000000-0005-0000-0000-00001E490000}"/>
    <cellStyle name="Accent3" xfId="4216" xr:uid="{00000000-0005-0000-0000-00001F490000}"/>
    <cellStyle name="Accent4" xfId="4217" xr:uid="{00000000-0005-0000-0000-000020490000}"/>
    <cellStyle name="Accent5" xfId="4218" xr:uid="{00000000-0005-0000-0000-000021490000}"/>
    <cellStyle name="Accent6" xfId="4219" xr:uid="{00000000-0005-0000-0000-000022490000}"/>
    <cellStyle name="Actual Date" xfId="10218" xr:uid="{00000000-0005-0000-0000-000023490000}"/>
    <cellStyle name="Ae" xfId="185" xr:uid="{00000000-0005-0000-0000-000024490000}"/>
    <cellStyle name="Åë" xfId="186" xr:uid="{00000000-0005-0000-0000-000025490000}"/>
    <cellStyle name="Ae 2" xfId="4220" xr:uid="{00000000-0005-0000-0000-000026490000}"/>
    <cellStyle name="Åë 2" xfId="4221" xr:uid="{00000000-0005-0000-0000-000027490000}"/>
    <cellStyle name="Ae 3" xfId="4222" xr:uid="{00000000-0005-0000-0000-000028490000}"/>
    <cellStyle name="Ae 4" xfId="4223" xr:uid="{00000000-0005-0000-0000-000029490000}"/>
    <cellStyle name="Ae_000.부대공사" xfId="4224" xr:uid="{00000000-0005-0000-0000-00002A490000}"/>
    <cellStyle name="Åë_2006.03.00(최종감사보완)" xfId="4225" xr:uid="{00000000-0005-0000-0000-00002B490000}"/>
    <cellStyle name="Ae_갑문배수장보완(03.6월)" xfId="4226" xr:uid="{00000000-0005-0000-0000-00002C490000}"/>
    <cellStyle name="Åë_강릉시 옥계면 산계리 1758-4번지 농산물가공처리장 신축 전기공사" xfId="10219" xr:uid="{00000000-0005-0000-0000-00002D490000}"/>
    <cellStyle name="Ae_관리사내역서(2005년노임 제출)(1)" xfId="4227" xr:uid="{00000000-0005-0000-0000-00002E490000}"/>
    <cellStyle name="Åë_광케이블가설_1300_할증" xfId="10220" xr:uid="{00000000-0005-0000-0000-00002F490000}"/>
    <cellStyle name="Ae_내역서" xfId="4228" xr:uid="{00000000-0005-0000-0000-000030490000}"/>
    <cellStyle name="Åë_내역서" xfId="4229" xr:uid="{00000000-0005-0000-0000-000031490000}"/>
    <cellStyle name="Ae_동해항 선박대기실 신축 통신공사" xfId="10221" xr:uid="{00000000-0005-0000-0000-000032490000}"/>
    <cellStyle name="Åë_동해항 선박대기실 신축 통신공사" xfId="10222" xr:uid="{00000000-0005-0000-0000-000033490000}"/>
    <cellStyle name="Ae_마곡보완" xfId="187" xr:uid="{00000000-0005-0000-0000-000034490000}"/>
    <cellStyle name="Åë_마곡보완" xfId="188" xr:uid="{00000000-0005-0000-0000-000035490000}"/>
    <cellStyle name="Ae_마곡보완_강릉시 옥계면 산계리 1758-4번지 농산물가공처리장 신축 전기공사" xfId="10223" xr:uid="{00000000-0005-0000-0000-000036490000}"/>
    <cellStyle name="Åë_마곡보완_강릉시 옥계면 산계리 1758-4번지 농산물가공처리장 신축 전기공사" xfId="10224" xr:uid="{00000000-0005-0000-0000-000037490000}"/>
    <cellStyle name="Ae_마곡보완_고려 기본설계 사업비" xfId="4230" xr:uid="{00000000-0005-0000-0000-000038490000}"/>
    <cellStyle name="Åë_마곡보완_고려 기본설계 사업비" xfId="4231" xr:uid="{00000000-0005-0000-0000-000039490000}"/>
    <cellStyle name="Ae_마곡보완_동해항 선박대기실 신축 통신공사" xfId="10225" xr:uid="{00000000-0005-0000-0000-00003A490000}"/>
    <cellStyle name="Åë_마곡보완_동해항 선박대기실 신축 통신공사" xfId="10226" xr:uid="{00000000-0005-0000-0000-00003B490000}"/>
    <cellStyle name="Ae_마곡보완_마둔잡지출자재용지(0721)" xfId="4232" xr:uid="{00000000-0005-0000-0000-00003C490000}"/>
    <cellStyle name="Åë_마곡보완_마둔잡지출자재용지(0721)" xfId="4233" xr:uid="{00000000-0005-0000-0000-00003D490000}"/>
    <cellStyle name="Ae_마둔잡지출자재용지(0721)" xfId="4234" xr:uid="{00000000-0005-0000-0000-00003E490000}"/>
    <cellStyle name="Åë_마둔잡지출자재용지(0721)" xfId="4235" xr:uid="{00000000-0005-0000-0000-00003F490000}"/>
    <cellStyle name="Ae_본오2지구수리시설정비사업" xfId="4236" xr:uid="{00000000-0005-0000-0000-000040490000}"/>
    <cellStyle name="Åë_신성총괄(기계 전기)" xfId="4237" xr:uid="{00000000-0005-0000-0000-000041490000}"/>
    <cellStyle name="Ae_신태인배수장제진기" xfId="4238" xr:uid="{00000000-0005-0000-0000-000042490000}"/>
    <cellStyle name="Åë_아야진양수장" xfId="4239" xr:uid="{00000000-0005-0000-0000-000043490000}"/>
    <cellStyle name="Ae_연다산1지구 공사비" xfId="4240" xr:uid="{00000000-0005-0000-0000-000044490000}"/>
    <cellStyle name="Åë_연동양수장" xfId="4241" xr:uid="{00000000-0005-0000-0000-000045490000}"/>
    <cellStyle name="Ae_옥포배수갑문설계11.26" xfId="4242" xr:uid="{00000000-0005-0000-0000-000046490000}"/>
    <cellStyle name="Åë_요율" xfId="4243" xr:uid="{00000000-0005-0000-0000-000047490000}"/>
    <cellStyle name="Ae_전체분" xfId="4244" xr:uid="{00000000-0005-0000-0000-000048490000}"/>
    <cellStyle name="Åë_접지양수장내역서" xfId="4245" xr:uid="{00000000-0005-0000-0000-000049490000}"/>
    <cellStyle name="Ae_풍산공동관리사단가보완(1)" xfId="4246" xr:uid="{00000000-0005-0000-0000-00004A490000}"/>
    <cellStyle name="Aee" xfId="10227" xr:uid="{00000000-0005-0000-0000-00004B490000}"/>
    <cellStyle name="Aee­ " xfId="10228" xr:uid="{00000000-0005-0000-0000-00004C490000}"/>
    <cellStyle name="Aee­ [" xfId="189" xr:uid="{00000000-0005-0000-0000-00004D490000}"/>
    <cellStyle name="Åëè­ [" xfId="190" xr:uid="{00000000-0005-0000-0000-00004E490000}"/>
    <cellStyle name="Aee­ [ 2" xfId="4247" xr:uid="{00000000-0005-0000-0000-00004F490000}"/>
    <cellStyle name="Åëè­ [ 2" xfId="4248" xr:uid="{00000000-0005-0000-0000-000050490000}"/>
    <cellStyle name="Aee­ [ 3" xfId="4249" xr:uid="{00000000-0005-0000-0000-000051490000}"/>
    <cellStyle name="Aee­ [ 4" xfId="4250" xr:uid="{00000000-0005-0000-0000-000052490000}"/>
    <cellStyle name="Aee­ [_1차+2차 단가보안(03.07.14)-기존품목+신규품목" xfId="4251" xr:uid="{00000000-0005-0000-0000-000053490000}"/>
    <cellStyle name="Åëè­ [_2006.03.00(최종감사보완)" xfId="4252" xr:uid="{00000000-0005-0000-0000-000054490000}"/>
    <cellStyle name="Aee­ [_갑문배수장보완(03.6월)" xfId="4253" xr:uid="{00000000-0005-0000-0000-000055490000}"/>
    <cellStyle name="Åëè­ [_강릉시 옥계면 산계리 1758-4번지 농산물가공처리장 신축 전기공사" xfId="10229" xr:uid="{00000000-0005-0000-0000-000056490000}"/>
    <cellStyle name="Aee­ [_관리사내역서(2005년노임 제출)(1)" xfId="4254" xr:uid="{00000000-0005-0000-0000-000057490000}"/>
    <cellStyle name="Åëè­ [_기계설비내역" xfId="4255" xr:uid="{00000000-0005-0000-0000-000058490000}"/>
    <cellStyle name="Aee­ [_내역서" xfId="4256" xr:uid="{00000000-0005-0000-0000-000059490000}"/>
    <cellStyle name="Åëè­ [_내역서" xfId="4257" xr:uid="{00000000-0005-0000-0000-00005A490000}"/>
    <cellStyle name="Aee­ [_당우권역 공사비" xfId="4258" xr:uid="{00000000-0005-0000-0000-00005B490000}"/>
    <cellStyle name="Åëè­ [_동해항 선박대기실 신축 통신공사" xfId="10230" xr:uid="{00000000-0005-0000-0000-00005C490000}"/>
    <cellStyle name="Aee­ [_마곡보완" xfId="10231" xr:uid="{00000000-0005-0000-0000-00005D490000}"/>
    <cellStyle name="Åëè­ [_마곡보완" xfId="191" xr:uid="{00000000-0005-0000-0000-00005E490000}"/>
    <cellStyle name="Aee­ [_마곡보완_강릉시 옥계면 산계리 1758-4번지 농산물가공처리장 신축 전기공사" xfId="10232" xr:uid="{00000000-0005-0000-0000-00005F490000}"/>
    <cellStyle name="Åëè­ [_마곡보완_강릉시 옥계면 산계리 1758-4번지 농산물가공처리장 신축 전기공사" xfId="10233" xr:uid="{00000000-0005-0000-0000-000060490000}"/>
    <cellStyle name="Aee­ [_마곡보완_고려 기본설계 사업비" xfId="4259" xr:uid="{00000000-0005-0000-0000-000061490000}"/>
    <cellStyle name="Åëè­ [_마곡보완_고려 기본설계 사업비" xfId="4260" xr:uid="{00000000-0005-0000-0000-000062490000}"/>
    <cellStyle name="Aee­ [_마곡보완_동해항 선박대기실 신축 통신공사" xfId="10234" xr:uid="{00000000-0005-0000-0000-000063490000}"/>
    <cellStyle name="Åëè­ [_마곡보완_동해항 선박대기실 신축 통신공사" xfId="10235" xr:uid="{00000000-0005-0000-0000-000064490000}"/>
    <cellStyle name="Aee­ [_마곡보완_마둔잡지출자재용지(0721)" xfId="4261" xr:uid="{00000000-0005-0000-0000-000065490000}"/>
    <cellStyle name="Åëè­ [_마곡보완_마둔잡지출자재용지(0721)" xfId="4262" xr:uid="{00000000-0005-0000-0000-000066490000}"/>
    <cellStyle name="Aee­ [_마둔잡지출자재용지(0721)" xfId="4263" xr:uid="{00000000-0005-0000-0000-000067490000}"/>
    <cellStyle name="Åëè­ [_마둔잡지출자재용지(0721)" xfId="4264" xr:uid="{00000000-0005-0000-0000-000068490000}"/>
    <cellStyle name="Aee­ [_봉원용지매수보상 편입 면적" xfId="4265" xr:uid="{00000000-0005-0000-0000-000069490000}"/>
    <cellStyle name="Åëè­ [_신성총괄(기계 전기)" xfId="4266" xr:uid="{00000000-0005-0000-0000-00006A490000}"/>
    <cellStyle name="Aee­ [_신태인배수장제진기" xfId="4267" xr:uid="{00000000-0005-0000-0000-00006B490000}"/>
    <cellStyle name="Åëè­ [_아야진양수장" xfId="4268" xr:uid="{00000000-0005-0000-0000-00006C490000}"/>
    <cellStyle name="Aee­ [_연다산1지구 공사비" xfId="4269" xr:uid="{00000000-0005-0000-0000-00006D490000}"/>
    <cellStyle name="Åëè­ [_연동양수장" xfId="4270" xr:uid="{00000000-0005-0000-0000-00006E490000}"/>
    <cellStyle name="Aee­ [_옥포배수갑문설계11.26" xfId="4271" xr:uid="{00000000-0005-0000-0000-00006F490000}"/>
    <cellStyle name="Åëè­ [_요율" xfId="4272" xr:uid="{00000000-0005-0000-0000-000070490000}"/>
    <cellStyle name="Aee­ [_전체분" xfId="4273" xr:uid="{00000000-0005-0000-0000-000071490000}"/>
    <cellStyle name="Åëè­ [_접지양수장내역서" xfId="4274" xr:uid="{00000000-0005-0000-0000-000072490000}"/>
    <cellStyle name="Aee­ [_풍산공동관리사단가보완(1)" xfId="4275" xr:uid="{00000000-0005-0000-0000-000073490000}"/>
    <cellStyle name="AeE­ [0]_  A¾  CO  " xfId="4276" xr:uid="{00000000-0005-0000-0000-000074490000}"/>
    <cellStyle name="ÅëÈ­ [0]_´ë°¡ (2)" xfId="4277" xr:uid="{00000000-0005-0000-0000-000075490000}"/>
    <cellStyle name="AeE­ [0]_¸ðCu¸· 2" xfId="10236" xr:uid="{00000000-0005-0000-0000-000076490000}"/>
    <cellStyle name="ÅëÈ­ [0]_¸ðÇü¸· 2" xfId="10237" xr:uid="{00000000-0005-0000-0000-000077490000}"/>
    <cellStyle name="AeE­ [0]_¿i≫eE­·A ±a±¸A¶A÷C￥" xfId="4278" xr:uid="{00000000-0005-0000-0000-000078490000}"/>
    <cellStyle name="ÅëÈ­ [0]_»óºÎ¼ö·®Áý°è " xfId="544" xr:uid="{00000000-0005-0000-0000-000079490000}"/>
    <cellStyle name="AeE­ [0]_°eE¹_11¿a½A " xfId="10238" xr:uid="{00000000-0005-0000-0000-00007A490000}"/>
    <cellStyle name="ÅëÈ­ [0]_¾÷Á¾º° " xfId="10239" xr:uid="{00000000-0005-0000-0000-00007B490000}"/>
    <cellStyle name="AeE­ [0]_¾c½A " xfId="10240" xr:uid="{00000000-0005-0000-0000-00007C490000}"/>
    <cellStyle name="ÅëÈ­ [0]_¹æÀ½º® " xfId="10241" xr:uid="{00000000-0005-0000-0000-00007D490000}"/>
    <cellStyle name="AeE­ [0]_2000¼OER " xfId="25264" xr:uid="{00000000-0005-0000-0000-00007E490000}"/>
    <cellStyle name="ÅëÈ­ [0]_Á¦Á¶1ºÎ1°ú ÇöÈ² " xfId="10242" xr:uid="{00000000-0005-0000-0000-00007F490000}"/>
    <cellStyle name="AeE­ [0]_A¾CO½A¼³ " xfId="10243" xr:uid="{00000000-0005-0000-0000-000080490000}"/>
    <cellStyle name="ÅëÈ­ [0]_Á¾ÇÕ½Å¼³ " xfId="10244" xr:uid="{00000000-0005-0000-0000-000081490000}"/>
    <cellStyle name="AeE­ [0]_A¾CO½A¼³  10" xfId="10245" xr:uid="{00000000-0005-0000-0000-000082490000}"/>
    <cellStyle name="ÅëÈ­ [0]_Á¾ÇÕÃ¶°ÅºÐ " xfId="10246" xr:uid="{00000000-0005-0000-0000-000083490000}"/>
    <cellStyle name="AeE­ [0]_A¾COA¶°AºÐ  10" xfId="10247" xr:uid="{00000000-0005-0000-0000-000084490000}"/>
    <cellStyle name="ÅëÈ­ [0]_Æ÷Àåº°°ü°Å¿¬Àå ¹× Æò±Õ³ôÀÌ" xfId="12388" xr:uid="{00000000-0005-0000-0000-000085490000}"/>
    <cellStyle name="AeE­ [0]_AMT " xfId="12389" xr:uid="{00000000-0005-0000-0000-000086490000}"/>
    <cellStyle name="ÅëÈ­ [0]_FINAL(¿øº») " xfId="10248" xr:uid="{00000000-0005-0000-0000-000087490000}"/>
    <cellStyle name="AeE­ [0]_INQUIRY ¿μ¾÷AßAø " xfId="192" xr:uid="{00000000-0005-0000-0000-000088490000}"/>
    <cellStyle name="ÅëÈ­ [0]_laroux" xfId="4279" xr:uid="{00000000-0005-0000-0000-000089490000}"/>
    <cellStyle name="AeE­ [0]_º≫¼± ±æ¾i±uºI ¼o·R Ay°eC￥ " xfId="4280" xr:uid="{00000000-0005-0000-0000-00008A490000}"/>
    <cellStyle name="ÅëÈ­ [0]_Sheet1" xfId="4281" xr:uid="{00000000-0005-0000-0000-00008B490000}"/>
    <cellStyle name="Aee­ _01.전자식 무효전력보상장치(SVC)설치공사 (내역서)" xfId="10249" xr:uid="{00000000-0005-0000-0000-00008C490000}"/>
    <cellStyle name="AeE­_  A¾  CO  " xfId="4282" xr:uid="{00000000-0005-0000-0000-00008D490000}"/>
    <cellStyle name="ÅëÈ­_´ë°¡ (2)" xfId="4283" xr:uid="{00000000-0005-0000-0000-00008E490000}"/>
    <cellStyle name="AeE­_¸ðCu¸· 2" xfId="10250" xr:uid="{00000000-0005-0000-0000-00008F490000}"/>
    <cellStyle name="ÅëÈ­_¸ðÇü¸· 2" xfId="10251" xr:uid="{00000000-0005-0000-0000-000090490000}"/>
    <cellStyle name="AeE­_¿i≫eE­·A ±a±¸A¶A÷C￥" xfId="4284" xr:uid="{00000000-0005-0000-0000-000091490000}"/>
    <cellStyle name="ÅëÈ­_»óºÎ¼ö·®Áý°è " xfId="545" xr:uid="{00000000-0005-0000-0000-000092490000}"/>
    <cellStyle name="AeE­_°eE¹_11¿a½A " xfId="10252" xr:uid="{00000000-0005-0000-0000-000093490000}"/>
    <cellStyle name="ÅëÈ­_¾÷Á¾º° " xfId="10253" xr:uid="{00000000-0005-0000-0000-000094490000}"/>
    <cellStyle name="AeE­_¾c½A " xfId="10254" xr:uid="{00000000-0005-0000-0000-000095490000}"/>
    <cellStyle name="ÅëÈ­_¹æÀ½º® " xfId="10255" xr:uid="{00000000-0005-0000-0000-000096490000}"/>
    <cellStyle name="AeE­_2000¼OER " xfId="25265" xr:uid="{00000000-0005-0000-0000-000097490000}"/>
    <cellStyle name="ÅëÈ­_Á¦Á¶1ºÎ1°ú ÇöÈ² " xfId="10256" xr:uid="{00000000-0005-0000-0000-000098490000}"/>
    <cellStyle name="AeE­_A¾CO½A¼³ " xfId="10257" xr:uid="{00000000-0005-0000-0000-000099490000}"/>
    <cellStyle name="ÅëÈ­_Á¾ÇÕ½Å¼³ " xfId="10258" xr:uid="{00000000-0005-0000-0000-00009A490000}"/>
    <cellStyle name="AeE­_A¾CO½A¼³  10" xfId="10259" xr:uid="{00000000-0005-0000-0000-00009B490000}"/>
    <cellStyle name="ÅëÈ­_Á¾ÇÕÃ¶°ÅºÐ " xfId="10260" xr:uid="{00000000-0005-0000-0000-00009C490000}"/>
    <cellStyle name="AeE­_A¾COA¶°AºÐ  10" xfId="10261" xr:uid="{00000000-0005-0000-0000-00009D490000}"/>
    <cellStyle name="ÅëÈ­_Æ÷Àåº°°ü°Å¿¬Àå ¹× Æò±Õ³ôÀÌ" xfId="12390" xr:uid="{00000000-0005-0000-0000-00009E490000}"/>
    <cellStyle name="AeE­_AMT " xfId="12391" xr:uid="{00000000-0005-0000-0000-00009F490000}"/>
    <cellStyle name="ÅëÈ­_FINAL(¿øº») " xfId="10262" xr:uid="{00000000-0005-0000-0000-0000A0490000}"/>
    <cellStyle name="AeE­_INQUIRY ¿μ¾÷AßAø " xfId="193" xr:uid="{00000000-0005-0000-0000-0000A1490000}"/>
    <cellStyle name="ÅëÈ­_laroux" xfId="4285" xr:uid="{00000000-0005-0000-0000-0000A2490000}"/>
    <cellStyle name="AeE­_º≫¼± ±æ¾i±uºI ¼o·R Ay°eC￥ " xfId="4286" xr:uid="{00000000-0005-0000-0000-0000A3490000}"/>
    <cellStyle name="ÅëÈ­_Sheet1" xfId="4287" xr:uid="{00000000-0005-0000-0000-0000A4490000}"/>
    <cellStyle name="Aee¡" xfId="10263" xr:uid="{00000000-0005-0000-0000-0000A5490000}"/>
    <cellStyle name="AeE¡? [0]_INQUIRY ????¨?¡?A??A?ª " xfId="10264" xr:uid="{00000000-0005-0000-0000-0000A6490000}"/>
    <cellStyle name="AeE¡?_INQUIRY ????¨?¡?A??A?ª " xfId="10265" xr:uid="{00000000-0005-0000-0000-0000A7490000}"/>
    <cellStyle name="AeE¡© [0]_¨úc¨öA " xfId="10266" xr:uid="{00000000-0005-0000-0000-0000A8490000}"/>
    <cellStyle name="AeE¡©_¨úc¨öA " xfId="10267" xr:uid="{00000000-0005-0000-0000-0000A9490000}"/>
    <cellStyle name="Aee¡ⓒ " xfId="4288" xr:uid="{00000000-0005-0000-0000-0000AA490000}"/>
    <cellStyle name="Aee¡ⓒ  2" xfId="4289" xr:uid="{00000000-0005-0000-0000-0000AB490000}"/>
    <cellStyle name="Aee¡ⓒ  3" xfId="4290" xr:uid="{00000000-0005-0000-0000-0000AC490000}"/>
    <cellStyle name="AeE¡ⓒ [0]_ ¨￢n￠￢n¨￢¡Æ ￠?u¨￢¡Æ¡¾a¨uu " xfId="10268" xr:uid="{00000000-0005-0000-0000-0000AD490000}"/>
    <cellStyle name="Aee¡ⓒ _1.수량산출(용두암저수지)" xfId="12392" xr:uid="{00000000-0005-0000-0000-0000AE490000}"/>
    <cellStyle name="AeE¡ⓒ_ ¨￢n￠￢n¨￢¡Æ ￠?u¨￢¡Æ¡¾a¨uu " xfId="10269" xr:uid="{00000000-0005-0000-0000-0000AF490000}"/>
    <cellStyle name="AeE¡ER¡§I [0]_INQUIRY ￠RE?￠RIi￠R¡×u¡ERAA¡§I￠Rⓒ­A¡§I¡§¡I " xfId="10270" xr:uid="{00000000-0005-0000-0000-0000B0490000}"/>
    <cellStyle name="AeE¡ER¡§I_INQUIRY ￠RE?￠RIi￠R¡×u¡ERAA¡§I￠Rⓒ­A¡§I¡§¡I " xfId="10271" xr:uid="{00000000-0005-0000-0000-0000B1490000}"/>
    <cellStyle name="Aee￠" xfId="10272" xr:uid="{00000000-0005-0000-0000-0000B2490000}"/>
    <cellStyle name="AeE￠R¨I [0]_¡§uc¡§oA " xfId="10273" xr:uid="{00000000-0005-0000-0000-0000B3490000}"/>
    <cellStyle name="AeE￠R¨I_¡§uc¡§oA " xfId="10274" xr:uid="{00000000-0005-0000-0000-0000B4490000}"/>
    <cellStyle name="Æu¼ " xfId="10275" xr:uid="{00000000-0005-0000-0000-0000B5490000}"/>
    <cellStyle name="Æû¼¾æ®" xfId="4291" xr:uid="{00000000-0005-0000-0000-0000B6490000}"/>
    <cellStyle name="ÆÛ¼¾Æ® 2" xfId="10276" xr:uid="{00000000-0005-0000-0000-0000B7490000}"/>
    <cellStyle name="Æu¼¾æR" xfId="10277" xr:uid="{00000000-0005-0000-0000-0000B8490000}"/>
    <cellStyle name="Afrundet valuta_PLDT" xfId="10278" xr:uid="{00000000-0005-0000-0000-0000B9490000}"/>
    <cellStyle name="ALIGNMENT" xfId="194" xr:uid="{00000000-0005-0000-0000-0000BA490000}"/>
    <cellStyle name="AoA¤μCAo ¾EA½" xfId="10279" xr:uid="{00000000-0005-0000-0000-0000BB490000}"/>
    <cellStyle name="args.style" xfId="10280" xr:uid="{00000000-0005-0000-0000-0000BC490000}"/>
    <cellStyle name="ARIAL" xfId="195" xr:uid="{00000000-0005-0000-0000-0000BD490000}"/>
    <cellStyle name="Aþ" xfId="196" xr:uid="{00000000-0005-0000-0000-0000BE490000}"/>
    <cellStyle name="Äþ" xfId="197" xr:uid="{00000000-0005-0000-0000-0000BF490000}"/>
    <cellStyle name="Aþ 2" xfId="4292" xr:uid="{00000000-0005-0000-0000-0000C0490000}"/>
    <cellStyle name="Äþ 2" xfId="4293" xr:uid="{00000000-0005-0000-0000-0000C1490000}"/>
    <cellStyle name="Aþ 3" xfId="4294" xr:uid="{00000000-0005-0000-0000-0000C2490000}"/>
    <cellStyle name="Aþ 4" xfId="4295" xr:uid="{00000000-0005-0000-0000-0000C3490000}"/>
    <cellStyle name="Aþ_1차+2차 단가보안(03.07.14)-기존품목+신규품목" xfId="4296" xr:uid="{00000000-0005-0000-0000-0000C4490000}"/>
    <cellStyle name="Äþ_2006.03.00(최종감사보완)" xfId="4297" xr:uid="{00000000-0005-0000-0000-0000C5490000}"/>
    <cellStyle name="Aþ_갑문배수장보완(03.6월)" xfId="4298" xr:uid="{00000000-0005-0000-0000-0000C6490000}"/>
    <cellStyle name="Äþ_강릉시 옥계면 산계리 1758-4번지 농산물가공처리장 신축 전기공사" xfId="10281" xr:uid="{00000000-0005-0000-0000-0000C7490000}"/>
    <cellStyle name="Aþ_관리사내역서(2005년노임 제출)(1)" xfId="4299" xr:uid="{00000000-0005-0000-0000-0000C8490000}"/>
    <cellStyle name="Äþ_기계설비내역" xfId="4300" xr:uid="{00000000-0005-0000-0000-0000C9490000}"/>
    <cellStyle name="Aþ_내역서" xfId="4301" xr:uid="{00000000-0005-0000-0000-0000CA490000}"/>
    <cellStyle name="Äþ_내역서" xfId="4302" xr:uid="{00000000-0005-0000-0000-0000CB490000}"/>
    <cellStyle name="Aþ_당우권역 공사비" xfId="4303" xr:uid="{00000000-0005-0000-0000-0000CC490000}"/>
    <cellStyle name="Äþ_동해항 선박대기실 신축 통신공사" xfId="10282" xr:uid="{00000000-0005-0000-0000-0000CD490000}"/>
    <cellStyle name="Aþ_마곡보완" xfId="10283" xr:uid="{00000000-0005-0000-0000-0000CE490000}"/>
    <cellStyle name="Äþ_마곡보완" xfId="198" xr:uid="{00000000-0005-0000-0000-0000CF490000}"/>
    <cellStyle name="Aþ_마곡보완_강릉시 옥계면 산계리 1758-4번지 농산물가공처리장 신축 전기공사" xfId="10284" xr:uid="{00000000-0005-0000-0000-0000D0490000}"/>
    <cellStyle name="Äþ_마곡보완_강릉시 옥계면 산계리 1758-4번지 농산물가공처리장 신축 전기공사" xfId="10285" xr:uid="{00000000-0005-0000-0000-0000D1490000}"/>
    <cellStyle name="Aþ_마곡보완_고려 기본설계 사업비" xfId="4304" xr:uid="{00000000-0005-0000-0000-0000D2490000}"/>
    <cellStyle name="Äþ_마곡보완_고려 기본설계 사업비" xfId="4305" xr:uid="{00000000-0005-0000-0000-0000D3490000}"/>
    <cellStyle name="Aþ_마곡보완_동해항 선박대기실 신축 통신공사" xfId="10286" xr:uid="{00000000-0005-0000-0000-0000D4490000}"/>
    <cellStyle name="Äþ_마곡보완_동해항 선박대기실 신축 통신공사" xfId="10287" xr:uid="{00000000-0005-0000-0000-0000D5490000}"/>
    <cellStyle name="Aþ_마곡보완_마둔잡지출자재용지(0721)" xfId="4306" xr:uid="{00000000-0005-0000-0000-0000D6490000}"/>
    <cellStyle name="Äþ_마곡보완_마둔잡지출자재용지(0721)" xfId="4307" xr:uid="{00000000-0005-0000-0000-0000D7490000}"/>
    <cellStyle name="Aþ_마둔잡지출자재용지(0721)" xfId="4308" xr:uid="{00000000-0005-0000-0000-0000D8490000}"/>
    <cellStyle name="Äþ_마둔잡지출자재용지(0721)" xfId="4309" xr:uid="{00000000-0005-0000-0000-0000D9490000}"/>
    <cellStyle name="Aþ_봉원용지매수보상 편입 면적" xfId="4310" xr:uid="{00000000-0005-0000-0000-0000DA490000}"/>
    <cellStyle name="Äþ_신성총괄(기계 전기)" xfId="4311" xr:uid="{00000000-0005-0000-0000-0000DB490000}"/>
    <cellStyle name="Aþ_신태인배수장제진기" xfId="4312" xr:uid="{00000000-0005-0000-0000-0000DC490000}"/>
    <cellStyle name="Äþ_아야진양수장" xfId="4313" xr:uid="{00000000-0005-0000-0000-0000DD490000}"/>
    <cellStyle name="Aþ_연다산1지구 공사비" xfId="4314" xr:uid="{00000000-0005-0000-0000-0000DE490000}"/>
    <cellStyle name="Äþ_연동양수장" xfId="4315" xr:uid="{00000000-0005-0000-0000-0000DF490000}"/>
    <cellStyle name="Aþ_옥포배수갑문설계11.26" xfId="4316" xr:uid="{00000000-0005-0000-0000-0000E0490000}"/>
    <cellStyle name="Äþ_요율" xfId="4317" xr:uid="{00000000-0005-0000-0000-0000E1490000}"/>
    <cellStyle name="Aþ_전체분" xfId="4318" xr:uid="{00000000-0005-0000-0000-0000E2490000}"/>
    <cellStyle name="Äþ_접지양수장내역서" xfId="4319" xr:uid="{00000000-0005-0000-0000-0000E3490000}"/>
    <cellStyle name="Aþ_풍산공동관리사단가보완(1)" xfId="4320" xr:uid="{00000000-0005-0000-0000-0000E4490000}"/>
    <cellStyle name="Aþ¸" xfId="10288" xr:uid="{00000000-0005-0000-0000-0000E5490000}"/>
    <cellStyle name="Aþ¸¶ [" xfId="199" xr:uid="{00000000-0005-0000-0000-0000E6490000}"/>
    <cellStyle name="Äþ¸¶ [" xfId="200" xr:uid="{00000000-0005-0000-0000-0000E7490000}"/>
    <cellStyle name="Aþ¸¶ [ 2" xfId="4321" xr:uid="{00000000-0005-0000-0000-0000E8490000}"/>
    <cellStyle name="Äþ¸¶ [ 2" xfId="4322" xr:uid="{00000000-0005-0000-0000-0000E9490000}"/>
    <cellStyle name="Aþ¸¶ [ 3" xfId="4323" xr:uid="{00000000-0005-0000-0000-0000EA490000}"/>
    <cellStyle name="Aþ¸¶ [ 4" xfId="4324" xr:uid="{00000000-0005-0000-0000-0000EB490000}"/>
    <cellStyle name="Aþ¸¶ [_1차+2차 단가보안(03.07.14)-기존품목+신규품목" xfId="4325" xr:uid="{00000000-0005-0000-0000-0000EC490000}"/>
    <cellStyle name="Äþ¸¶ [_2006.03.00(최종감사보완)" xfId="4326" xr:uid="{00000000-0005-0000-0000-0000ED490000}"/>
    <cellStyle name="Aþ¸¶ [_갑문배수장보완(03.6월)" xfId="4327" xr:uid="{00000000-0005-0000-0000-0000EE490000}"/>
    <cellStyle name="Äþ¸¶ [_강릉시 옥계면 산계리 1758-4번지 농산물가공처리장 신축 전기공사" xfId="10289" xr:uid="{00000000-0005-0000-0000-0000EF490000}"/>
    <cellStyle name="Aþ¸¶ [_관리사내역서(2005년노임 제출)(1)" xfId="4328" xr:uid="{00000000-0005-0000-0000-0000F0490000}"/>
    <cellStyle name="Äþ¸¶ [_기계설비내역" xfId="4329" xr:uid="{00000000-0005-0000-0000-0000F1490000}"/>
    <cellStyle name="Aþ¸¶ [_내역서" xfId="4330" xr:uid="{00000000-0005-0000-0000-0000F2490000}"/>
    <cellStyle name="Äþ¸¶ [_내역서" xfId="4331" xr:uid="{00000000-0005-0000-0000-0000F3490000}"/>
    <cellStyle name="Aþ¸¶ [_당우권역 공사비" xfId="4332" xr:uid="{00000000-0005-0000-0000-0000F4490000}"/>
    <cellStyle name="Äþ¸¶ [_동해항 선박대기실 신축 통신공사" xfId="10290" xr:uid="{00000000-0005-0000-0000-0000F5490000}"/>
    <cellStyle name="Aþ¸¶ [_마곡보완" xfId="10291" xr:uid="{00000000-0005-0000-0000-0000F6490000}"/>
    <cellStyle name="Äþ¸¶ [_마곡보완" xfId="201" xr:uid="{00000000-0005-0000-0000-0000F7490000}"/>
    <cellStyle name="Aþ¸¶ [_마곡보완_강릉시 옥계면 산계리 1758-4번지 농산물가공처리장 신축 전기공사" xfId="10292" xr:uid="{00000000-0005-0000-0000-0000F8490000}"/>
    <cellStyle name="Äþ¸¶ [_마곡보완_강릉시 옥계면 산계리 1758-4번지 농산물가공처리장 신축 전기공사" xfId="10293" xr:uid="{00000000-0005-0000-0000-0000F9490000}"/>
    <cellStyle name="Aþ¸¶ [_마곡보완_고려 기본설계 사업비" xfId="4333" xr:uid="{00000000-0005-0000-0000-0000FA490000}"/>
    <cellStyle name="Äþ¸¶ [_마곡보완_고려 기본설계 사업비" xfId="4334" xr:uid="{00000000-0005-0000-0000-0000FB490000}"/>
    <cellStyle name="Aþ¸¶ [_마곡보완_동해항 선박대기실 신축 통신공사" xfId="10294" xr:uid="{00000000-0005-0000-0000-0000FC490000}"/>
    <cellStyle name="Äþ¸¶ [_마곡보완_동해항 선박대기실 신축 통신공사" xfId="10295" xr:uid="{00000000-0005-0000-0000-0000FD490000}"/>
    <cellStyle name="Aþ¸¶ [_마곡보완_마둔잡지출자재용지(0721)" xfId="4335" xr:uid="{00000000-0005-0000-0000-0000FE490000}"/>
    <cellStyle name="Äþ¸¶ [_마곡보완_마둔잡지출자재용지(0721)" xfId="4336" xr:uid="{00000000-0005-0000-0000-0000FF490000}"/>
    <cellStyle name="Aþ¸¶ [_마둔잡지출자재용지(0721)" xfId="4337" xr:uid="{00000000-0005-0000-0000-0000004A0000}"/>
    <cellStyle name="Äþ¸¶ [_마둔잡지출자재용지(0721)" xfId="4338" xr:uid="{00000000-0005-0000-0000-0000014A0000}"/>
    <cellStyle name="Aþ¸¶ [_봉원용지매수보상 편입 면적" xfId="4339" xr:uid="{00000000-0005-0000-0000-0000024A0000}"/>
    <cellStyle name="Äþ¸¶ [_신성총괄(기계 전기)" xfId="4340" xr:uid="{00000000-0005-0000-0000-0000034A0000}"/>
    <cellStyle name="Aþ¸¶ [_신태인배수장제진기" xfId="4341" xr:uid="{00000000-0005-0000-0000-0000044A0000}"/>
    <cellStyle name="Äþ¸¶ [_아야진양수장" xfId="4342" xr:uid="{00000000-0005-0000-0000-0000054A0000}"/>
    <cellStyle name="Aþ¸¶ [_연다산1지구 공사비" xfId="4343" xr:uid="{00000000-0005-0000-0000-0000064A0000}"/>
    <cellStyle name="Äþ¸¶ [_연동양수장" xfId="4344" xr:uid="{00000000-0005-0000-0000-0000074A0000}"/>
    <cellStyle name="Aþ¸¶ [_옥포배수갑문설계11.26" xfId="4345" xr:uid="{00000000-0005-0000-0000-0000084A0000}"/>
    <cellStyle name="Äþ¸¶ [_요율" xfId="4346" xr:uid="{00000000-0005-0000-0000-0000094A0000}"/>
    <cellStyle name="Aþ¸¶ [_전체분" xfId="4347" xr:uid="{00000000-0005-0000-0000-00000A4A0000}"/>
    <cellStyle name="Äþ¸¶ [_접지양수장내역서" xfId="4348" xr:uid="{00000000-0005-0000-0000-00000B4A0000}"/>
    <cellStyle name="Aþ¸¶ [_풍산공동관리사단가보완(1)" xfId="4349" xr:uid="{00000000-0005-0000-0000-00000C4A0000}"/>
    <cellStyle name="AÞ¸¶ [0]_  A¾  CO  " xfId="4350" xr:uid="{00000000-0005-0000-0000-00000D4A0000}"/>
    <cellStyle name="ÄÞ¸¶ [0]_´ë°¡ (2)" xfId="4351" xr:uid="{00000000-0005-0000-0000-00000E4A0000}"/>
    <cellStyle name="AÞ¸¶ [0]_¸ðCu¸· 2" xfId="10296" xr:uid="{00000000-0005-0000-0000-00000F4A0000}"/>
    <cellStyle name="ÄÞ¸¶ [0]_¸ðÇü¸· 2" xfId="10297" xr:uid="{00000000-0005-0000-0000-0000104A0000}"/>
    <cellStyle name="AÞ¸¶ [0]_¿i≫eE­·A ±a±¸A¶A÷C￥" xfId="4352" xr:uid="{00000000-0005-0000-0000-0000114A0000}"/>
    <cellStyle name="ÄÞ¸¶ [0]_»óºÎ¼ö·®Áý°è " xfId="546" xr:uid="{00000000-0005-0000-0000-0000124A0000}"/>
    <cellStyle name="AÞ¸¶ [0]_°¡³ª´U " xfId="10298" xr:uid="{00000000-0005-0000-0000-0000134A0000}"/>
    <cellStyle name="ÄÞ¸¶ [0]_¾÷Á¾º° " xfId="10299" xr:uid="{00000000-0005-0000-0000-0000144A0000}"/>
    <cellStyle name="AÞ¸¶ [0]_¾c½A " xfId="10300" xr:uid="{00000000-0005-0000-0000-0000154A0000}"/>
    <cellStyle name="ÄÞ¸¶ [0]_¹æÀ½º® " xfId="10301" xr:uid="{00000000-0005-0000-0000-0000164A0000}"/>
    <cellStyle name="AÞ¸¶ [0]_2000¼OER " xfId="25266" xr:uid="{00000000-0005-0000-0000-0000174A0000}"/>
    <cellStyle name="ÄÞ¸¶ [0]_Á¦Á¶1ºÎ1°ú ÇöÈ² " xfId="10302" xr:uid="{00000000-0005-0000-0000-0000184A0000}"/>
    <cellStyle name="AÞ¸¶ [0]_A¾CO½A¼³ " xfId="4353" xr:uid="{00000000-0005-0000-0000-0000194A0000}"/>
    <cellStyle name="ÄÞ¸¶ [0]_Á¾ÇÕ½Å¼³ " xfId="10303" xr:uid="{00000000-0005-0000-0000-00001A4A0000}"/>
    <cellStyle name="AÞ¸¶ [0]_A¾CO½A¼³  10" xfId="10304" xr:uid="{00000000-0005-0000-0000-00001B4A0000}"/>
    <cellStyle name="ÄÞ¸¶ [0]_Á¾ÇÕÃ¶°ÅºÐ " xfId="10305" xr:uid="{00000000-0005-0000-0000-00001C4A0000}"/>
    <cellStyle name="AÞ¸¶ [0]_A¾COA¶°AºÐ  10" xfId="10306" xr:uid="{00000000-0005-0000-0000-00001D4A0000}"/>
    <cellStyle name="ÄÞ¸¶ [0]_Åä¸ñ°ø»çÃÑ°ýÇ¥" xfId="12393" xr:uid="{00000000-0005-0000-0000-00001E4A0000}"/>
    <cellStyle name="AÞ¸¶ [0]_INQUIRY ¿μ¾÷AßAø " xfId="202" xr:uid="{00000000-0005-0000-0000-00001F4A0000}"/>
    <cellStyle name="ÄÞ¸¶ [0]_laroux" xfId="4354" xr:uid="{00000000-0005-0000-0000-0000204A0000}"/>
    <cellStyle name="AÞ¸¶ [0]_laroux_도담차량공작실설계서" xfId="10307" xr:uid="{00000000-0005-0000-0000-0000214A0000}"/>
    <cellStyle name="ÄÞ¸¶ [0]_laroux_도담차량공작실설계서" xfId="10308" xr:uid="{00000000-0005-0000-0000-0000224A0000}"/>
    <cellStyle name="AÞ¸¶ [0]_laroux_도담차량공작실신설공사" xfId="10309" xr:uid="{00000000-0005-0000-0000-0000234A0000}"/>
    <cellStyle name="ÄÞ¸¶ [0]_laroux_도담차량공작실신설공사" xfId="10310" xr:uid="{00000000-0005-0000-0000-0000244A0000}"/>
    <cellStyle name="AÞ¸¶ [0]_laroux_상장가도교설계서" xfId="10311" xr:uid="{00000000-0005-0000-0000-0000254A0000}"/>
    <cellStyle name="ÄÞ¸¶ [0]_laroux_상장가도교수량산출" xfId="10312" xr:uid="{00000000-0005-0000-0000-0000264A0000}"/>
    <cellStyle name="AÞ¸¶ [0]_º≫¼± ±æ¾i±uºI ¼o·R Ay°eC￥ " xfId="4355" xr:uid="{00000000-0005-0000-0000-0000274A0000}"/>
    <cellStyle name="ÄÞ¸¶ [0]_Sheet1" xfId="4356" xr:uid="{00000000-0005-0000-0000-0000284A0000}"/>
    <cellStyle name="AÞ¸¶_  A¾  CO  " xfId="4357" xr:uid="{00000000-0005-0000-0000-0000294A0000}"/>
    <cellStyle name="ÄÞ¸¶_´ë°¡ (2)" xfId="4358" xr:uid="{00000000-0005-0000-0000-00002A4A0000}"/>
    <cellStyle name="AÞ¸¶_¸ðCu¸· 2" xfId="10313" xr:uid="{00000000-0005-0000-0000-00002B4A0000}"/>
    <cellStyle name="ÄÞ¸¶_¸ðÇü¸· 2" xfId="10314" xr:uid="{00000000-0005-0000-0000-00002C4A0000}"/>
    <cellStyle name="AÞ¸¶_¿i≫eE­·A ±a±¸A¶A÷C￥" xfId="4359" xr:uid="{00000000-0005-0000-0000-00002D4A0000}"/>
    <cellStyle name="ÄÞ¸¶_»óºÎ¼ö·®Áý°è " xfId="547" xr:uid="{00000000-0005-0000-0000-00002E4A0000}"/>
    <cellStyle name="AÞ¸¶_°eE¹_11¿a½A " xfId="10315" xr:uid="{00000000-0005-0000-0000-00002F4A0000}"/>
    <cellStyle name="ÄÞ¸¶_¾÷Á¾º° " xfId="10316" xr:uid="{00000000-0005-0000-0000-0000304A0000}"/>
    <cellStyle name="AÞ¸¶_¾c½A " xfId="10317" xr:uid="{00000000-0005-0000-0000-0000314A0000}"/>
    <cellStyle name="ÄÞ¸¶_¹æÀ½º® " xfId="10318" xr:uid="{00000000-0005-0000-0000-0000324A0000}"/>
    <cellStyle name="AÞ¸¶_2000¼OER " xfId="25267" xr:uid="{00000000-0005-0000-0000-0000334A0000}"/>
    <cellStyle name="ÄÞ¸¶_Á¦Á¶1ºÎ1°ú ÇöÈ² " xfId="10319" xr:uid="{00000000-0005-0000-0000-0000344A0000}"/>
    <cellStyle name="AÞ¸¶_A¾CO½A¼³ " xfId="10320" xr:uid="{00000000-0005-0000-0000-0000354A0000}"/>
    <cellStyle name="ÄÞ¸¶_Á¾ÇÕ½Å¼³ " xfId="10321" xr:uid="{00000000-0005-0000-0000-0000364A0000}"/>
    <cellStyle name="AÞ¸¶_A¾CO½A¼³  10" xfId="10322" xr:uid="{00000000-0005-0000-0000-0000374A0000}"/>
    <cellStyle name="ÄÞ¸¶_Á¾ÇÕÃ¶°ÅºÐ " xfId="10323" xr:uid="{00000000-0005-0000-0000-0000384A0000}"/>
    <cellStyle name="AÞ¸¶_A¾COA¶°AºÐ  10" xfId="10324" xr:uid="{00000000-0005-0000-0000-0000394A0000}"/>
    <cellStyle name="ÄÞ¸¶_Æ÷Àåº°°ü°Å¿¬Àå ¹× Æò±Õ³ôÀÌ" xfId="12394" xr:uid="{00000000-0005-0000-0000-00003A4A0000}"/>
    <cellStyle name="AÞ¸¶_AN°y(1.25) " xfId="12395" xr:uid="{00000000-0005-0000-0000-00003B4A0000}"/>
    <cellStyle name="ÄÞ¸¶_FINAL(¿øº») " xfId="10325" xr:uid="{00000000-0005-0000-0000-00003C4A0000}"/>
    <cellStyle name="AÞ¸¶_INQUIRY ¿μ¾÷AßAø " xfId="203" xr:uid="{00000000-0005-0000-0000-00003D4A0000}"/>
    <cellStyle name="ÄÞ¸¶_laroux" xfId="4360" xr:uid="{00000000-0005-0000-0000-00003E4A0000}"/>
    <cellStyle name="AÞ¸¶_º≫¼± ±æ¾i±uºI ¼o·R Ay°eC￥ " xfId="4361" xr:uid="{00000000-0005-0000-0000-00003F4A0000}"/>
    <cellStyle name="ÄÞ¸¶_Sheet1" xfId="4362" xr:uid="{00000000-0005-0000-0000-0000404A0000}"/>
    <cellStyle name="Àú¸®¼ö" xfId="4363" xr:uid="{00000000-0005-0000-0000-0000414A0000}"/>
    <cellStyle name="Àú¸®¼ö0" xfId="4364" xr:uid="{00000000-0005-0000-0000-0000424A0000}"/>
    <cellStyle name="ÀÚ¸®¼ö0 2" xfId="10326" xr:uid="{00000000-0005-0000-0000-0000434A0000}"/>
    <cellStyle name="Au¸r " xfId="10327" xr:uid="{00000000-0005-0000-0000-0000444A0000}"/>
    <cellStyle name="Au¸R¼o" xfId="10328" xr:uid="{00000000-0005-0000-0000-0000454A0000}"/>
    <cellStyle name="Au¸R¼o0" xfId="10329" xr:uid="{00000000-0005-0000-0000-0000464A0000}"/>
    <cellStyle name="_x0001_b" xfId="10330" xr:uid="{00000000-0005-0000-0000-0000474A0000}"/>
    <cellStyle name="BA" xfId="1925" xr:uid="{00000000-0005-0000-0000-0000484A0000}"/>
    <cellStyle name="Background" xfId="4365" xr:uid="{00000000-0005-0000-0000-0000494A0000}"/>
    <cellStyle name="Bad" xfId="4366" xr:uid="{00000000-0005-0000-0000-00004A4A0000}"/>
    <cellStyle name="body" xfId="4367" xr:uid="{00000000-0005-0000-0000-00004B4A0000}"/>
    <cellStyle name="BoldHdr" xfId="4368" xr:uid="{00000000-0005-0000-0000-00004C4A0000}"/>
    <cellStyle name="Bridge " xfId="12396" xr:uid="{00000000-0005-0000-0000-00004D4A0000}"/>
    <cellStyle name="b椬ៜ_x000c_Comma_ODCOS " xfId="10331" xr:uid="{00000000-0005-0000-0000-00004E4A0000}"/>
    <cellStyle name="B_x000e_통화 [0]_MBO9_x000d_통화 [0]_MST_K1" xfId="4369" xr:uid="{00000000-0005-0000-0000-00004F4A0000}"/>
    <cellStyle name="C" xfId="10332" xr:uid="{00000000-0005-0000-0000-0000504A0000}"/>
    <cellStyle name="C " xfId="12397" xr:uid="{00000000-0005-0000-0000-0000514A0000}"/>
    <cellStyle name="C¡" xfId="4370" xr:uid="{00000000-0005-0000-0000-0000524A0000}"/>
    <cellStyle name="C¡ 2" xfId="4371" xr:uid="{00000000-0005-0000-0000-0000534A0000}"/>
    <cellStyle name="C¡?A¨ª_¡?c¨?¡?¨?I¨?¡Æ AN¡Æe " xfId="10333" xr:uid="{00000000-0005-0000-0000-0000544A0000}"/>
    <cellStyle name="C¡ERIA￠R¡×¡§¡I_¡ERic￠R¡×u¡ERA￠R¡×￠Rⓒ­I￠R¡×￠Rⓒ­¡ER¡§￠R AN¡ER¡§￠Re " xfId="10334" xr:uid="{00000000-0005-0000-0000-0000554A0000}"/>
    <cellStyle name="C¡ÍA¨ª_  FAB AIA¢´  " xfId="10335" xr:uid="{00000000-0005-0000-0000-0000564A0000}"/>
    <cellStyle name="C¡IA¨ª_ 1-3 " xfId="10336" xr:uid="{00000000-0005-0000-0000-0000574A0000}"/>
    <cellStyle name="C¡ÍA¨ª_¡Æ©øAI OXIDE " xfId="10337" xr:uid="{00000000-0005-0000-0000-0000584A0000}"/>
    <cellStyle name="C¡IA¨ª_¡Æu￠￢RBS('98) " xfId="10338" xr:uid="{00000000-0005-0000-0000-0000594A0000}"/>
    <cellStyle name="C¡ÍA¨ª_¡íc¨ú¡À¨¬I¨¬¡Æ AN¡Æe " xfId="10339" xr:uid="{00000000-0005-0000-0000-00005A4A0000}"/>
    <cellStyle name="C¡IA¨ª_¡ioEⓒ÷¡¾a¡¤IAo " xfId="10340" xr:uid="{00000000-0005-0000-0000-00005B4A0000}"/>
    <cellStyle name="C¡ÍA¨ª_03 " xfId="10341" xr:uid="{00000000-0005-0000-0000-00005C4A0000}"/>
    <cellStyle name="C¡IA¨ª_12￠?u " xfId="10342" xr:uid="{00000000-0005-0000-0000-00005D4A0000}"/>
    <cellStyle name="C¡ÍA¨ª_12AO " xfId="10343" xr:uid="{00000000-0005-0000-0000-00005E4A0000}"/>
    <cellStyle name="C¡IA¨ª_Ac¡Æi¡Æu￠￢R " xfId="10344" xr:uid="{00000000-0005-0000-0000-00005F4A0000}"/>
    <cellStyle name="C¡ÍA¨ª_C¡ÍAo " xfId="10345" xr:uid="{00000000-0005-0000-0000-0000604A0000}"/>
    <cellStyle name="C¡IA¨ª_CD-ROM " xfId="10346" xr:uid="{00000000-0005-0000-0000-0000614A0000}"/>
    <cellStyle name="C¡ÍA¨ª_Sheet1_4PART " xfId="10347" xr:uid="{00000000-0005-0000-0000-0000624A0000}"/>
    <cellStyle name="C￠RIA¡§¨￡_  FAB AIA¡E￠￥  " xfId="10348" xr:uid="{00000000-0005-0000-0000-0000634A0000}"/>
    <cellStyle name="C￥" xfId="204" xr:uid="{00000000-0005-0000-0000-0000644A0000}"/>
    <cellStyle name="Ç¥" xfId="205" xr:uid="{00000000-0005-0000-0000-0000654A0000}"/>
    <cellStyle name="C￥ 2" xfId="4372" xr:uid="{00000000-0005-0000-0000-0000664A0000}"/>
    <cellStyle name="Ç¥ 2" xfId="4373" xr:uid="{00000000-0005-0000-0000-0000674A0000}"/>
    <cellStyle name="C￥ 3" xfId="4374" xr:uid="{00000000-0005-0000-0000-0000684A0000}"/>
    <cellStyle name="C￥ 4" xfId="4375" xr:uid="{00000000-0005-0000-0000-0000694A0000}"/>
    <cellStyle name="C￥_1차+2차 단가보안(03.07.14)-기존품목+신규품목" xfId="4376" xr:uid="{00000000-0005-0000-0000-00006A4A0000}"/>
    <cellStyle name="Ç¥_2006.03.00(최종감사보완)" xfId="4377" xr:uid="{00000000-0005-0000-0000-00006B4A0000}"/>
    <cellStyle name="C￥_갑문배수장보완(03.6월)" xfId="4378" xr:uid="{00000000-0005-0000-0000-00006C4A0000}"/>
    <cellStyle name="Ç¥_강릉시 옥계면 산계리 1758-4번지 농산물가공처리장 신축 전기공사" xfId="10349" xr:uid="{00000000-0005-0000-0000-00006D4A0000}"/>
    <cellStyle name="C￥_관리사내역서(2005년노임 제출)(1)" xfId="4379" xr:uid="{00000000-0005-0000-0000-00006E4A0000}"/>
    <cellStyle name="Ç¥_기계설비내역" xfId="4380" xr:uid="{00000000-0005-0000-0000-00006F4A0000}"/>
    <cellStyle name="C￥_내역서" xfId="4381" xr:uid="{00000000-0005-0000-0000-0000704A0000}"/>
    <cellStyle name="Ç¥_내역서" xfId="4382" xr:uid="{00000000-0005-0000-0000-0000714A0000}"/>
    <cellStyle name="C￥_당우권역 공사비" xfId="4383" xr:uid="{00000000-0005-0000-0000-0000724A0000}"/>
    <cellStyle name="Ç¥_동해항 선박대기실 신축 통신공사" xfId="10350" xr:uid="{00000000-0005-0000-0000-0000734A0000}"/>
    <cellStyle name="C￥_마곡보완" xfId="10351" xr:uid="{00000000-0005-0000-0000-0000744A0000}"/>
    <cellStyle name="Ç¥_마곡보완" xfId="206" xr:uid="{00000000-0005-0000-0000-0000754A0000}"/>
    <cellStyle name="C￥_마곡보완_강릉시 옥계면 산계리 1758-4번지 농산물가공처리장 신축 전기공사" xfId="10352" xr:uid="{00000000-0005-0000-0000-0000764A0000}"/>
    <cellStyle name="Ç¥_마곡보완_강릉시 옥계면 산계리 1758-4번지 농산물가공처리장 신축 전기공사" xfId="10353" xr:uid="{00000000-0005-0000-0000-0000774A0000}"/>
    <cellStyle name="C￥_마곡보완_고려 기본설계 사업비" xfId="4384" xr:uid="{00000000-0005-0000-0000-0000784A0000}"/>
    <cellStyle name="Ç¥_마곡보완_고려 기본설계 사업비" xfId="4385" xr:uid="{00000000-0005-0000-0000-0000794A0000}"/>
    <cellStyle name="C￥_마곡보완_동해항 선박대기실 신축 통신공사" xfId="10354" xr:uid="{00000000-0005-0000-0000-00007A4A0000}"/>
    <cellStyle name="Ç¥_마곡보완_동해항 선박대기실 신축 통신공사" xfId="10355" xr:uid="{00000000-0005-0000-0000-00007B4A0000}"/>
    <cellStyle name="C￥_마곡보완_마둔잡지출자재용지(0721)" xfId="4386" xr:uid="{00000000-0005-0000-0000-00007C4A0000}"/>
    <cellStyle name="Ç¥_마곡보완_마둔잡지출자재용지(0721)" xfId="4387" xr:uid="{00000000-0005-0000-0000-00007D4A0000}"/>
    <cellStyle name="C￥_마둔잡지출자재용지(0721)" xfId="4388" xr:uid="{00000000-0005-0000-0000-00007E4A0000}"/>
    <cellStyle name="Ç¥_마둔잡지출자재용지(0721)" xfId="4389" xr:uid="{00000000-0005-0000-0000-00007F4A0000}"/>
    <cellStyle name="C￥_봉원용지매수보상 편입 면적" xfId="4390" xr:uid="{00000000-0005-0000-0000-0000804A0000}"/>
    <cellStyle name="Ç¥_신성총괄(기계 전기)" xfId="4391" xr:uid="{00000000-0005-0000-0000-0000814A0000}"/>
    <cellStyle name="C￥_신태인배수장제진기" xfId="4392" xr:uid="{00000000-0005-0000-0000-0000824A0000}"/>
    <cellStyle name="Ç¥_아야진양수장" xfId="4393" xr:uid="{00000000-0005-0000-0000-0000834A0000}"/>
    <cellStyle name="C￥_연다산1지구 공사비" xfId="4394" xr:uid="{00000000-0005-0000-0000-0000844A0000}"/>
    <cellStyle name="Ç¥_연동양수장" xfId="4395" xr:uid="{00000000-0005-0000-0000-0000854A0000}"/>
    <cellStyle name="C￥_옥포배수갑문설계11.26" xfId="4396" xr:uid="{00000000-0005-0000-0000-0000864A0000}"/>
    <cellStyle name="Ç¥_요율" xfId="4397" xr:uid="{00000000-0005-0000-0000-0000874A0000}"/>
    <cellStyle name="C￥_전체분" xfId="4398" xr:uid="{00000000-0005-0000-0000-0000884A0000}"/>
    <cellStyle name="Ç¥_접지양수장내역서" xfId="4399" xr:uid="{00000000-0005-0000-0000-0000894A0000}"/>
    <cellStyle name="C￥_풍산공동관리사단가보완(1)" xfId="4400" xr:uid="{00000000-0005-0000-0000-00008A4A0000}"/>
    <cellStyle name="C￥AØ_  A¾  CO  " xfId="4401" xr:uid="{00000000-0005-0000-0000-00008B4A0000}"/>
    <cellStyle name="Ç¥ÁØ_(%)ºñ¸ñ±ººÐ·ùÇ¥" xfId="10356" xr:uid="{00000000-0005-0000-0000-00008C4A0000}"/>
    <cellStyle name="C￥AØ_(A¤º¸ºI¹R)¿uº°AI¿ø°eE¹" xfId="10357" xr:uid="{00000000-0005-0000-0000-00008D4A0000}"/>
    <cellStyle name="Ç¥ÁØ_´ë°¡ (2)" xfId="4402" xr:uid="{00000000-0005-0000-0000-00008E4A0000}"/>
    <cellStyle name="C￥AØ_¸ðCu¸· 2" xfId="10358" xr:uid="{00000000-0005-0000-0000-00008F4A0000}"/>
    <cellStyle name="Ç¥ÁØ_¸ðÇü¸· 2" xfId="10359" xr:uid="{00000000-0005-0000-0000-0000904A0000}"/>
    <cellStyle name="C￥AØ_¿μ¾÷CoE² " xfId="207" xr:uid="{00000000-0005-0000-0000-0000914A0000}"/>
    <cellStyle name="Ç¥ÁØ_±â¼ú°ËÅä" xfId="4403" xr:uid="{00000000-0005-0000-0000-0000924A0000}"/>
    <cellStyle name="C￥AØ_≫c¾÷ºIº° AN°e " xfId="4404" xr:uid="{00000000-0005-0000-0000-0000934A0000}"/>
    <cellStyle name="Ç¥ÁØ_°­´ç (2)" xfId="4405" xr:uid="{00000000-0005-0000-0000-0000944A0000}"/>
    <cellStyle name="C￥AØ_°­´c (2)_견적서(성우에스람)" xfId="10360" xr:uid="{00000000-0005-0000-0000-0000954A0000}"/>
    <cellStyle name="Ç¥ÁØ_°­´ç (2)_견적서(성우에스람)" xfId="10361" xr:uid="{00000000-0005-0000-0000-0000964A0000}"/>
    <cellStyle name="C￥AØ_°­´c (2)_광명견적대비1010" xfId="4406" xr:uid="{00000000-0005-0000-0000-0000974A0000}"/>
    <cellStyle name="Ç¥ÁØ_°­´ç (2)_광명견적대비1010" xfId="4407" xr:uid="{00000000-0005-0000-0000-0000984A0000}"/>
    <cellStyle name="C￥AØ_°­´c (2)_광명견적대비1010 10" xfId="10362" xr:uid="{00000000-0005-0000-0000-0000994A0000}"/>
    <cellStyle name="Ç¥ÁØ_°­´ç (2)_광명견적대비1010 2" xfId="10363" xr:uid="{00000000-0005-0000-0000-00009A4A0000}"/>
    <cellStyle name="C￥AØ_°­´c (2)_광명견적대비1010_2953-01L_090728-인천남동구내역(조명)" xfId="10364" xr:uid="{00000000-0005-0000-0000-00009B4A0000}"/>
    <cellStyle name="Ç¥ÁØ_°­´ç (2)_광명견적대비1010_2953-01L_090728-인천남동구내역(조명)" xfId="10365" xr:uid="{00000000-0005-0000-0000-00009C4A0000}"/>
    <cellStyle name="C￥AØ_°­´c (2)_광명견적대비1010_2953-01L_090729-인천남동구내역(조명)" xfId="10366" xr:uid="{00000000-0005-0000-0000-00009D4A0000}"/>
    <cellStyle name="Ç¥ÁØ_°­´ç (2)_광명견적대비1010_2953-01L_090729-인천남동구내역(조명)" xfId="10367" xr:uid="{00000000-0005-0000-0000-00009E4A0000}"/>
    <cellStyle name="C￥AØ_°­´c (2)_광명견적대비1010_2953-01L_090729-인천남동구내역(조명) 10" xfId="10368" xr:uid="{00000000-0005-0000-0000-00009F4A0000}"/>
    <cellStyle name="Ç¥ÁØ_°­´ç (2)_광명견적대비1010_2953-01L_090918-광주교육연수원내역(조명)" xfId="10369" xr:uid="{00000000-0005-0000-0000-0000A04A0000}"/>
    <cellStyle name="C￥AØ_°­´c (2)_광명견적대비1010_2953-01L_091028-송도글로벌대학교(조명)" xfId="10370" xr:uid="{00000000-0005-0000-0000-0000A14A0000}"/>
    <cellStyle name="Ç¥ÁØ_°­´ç (2)_광명견적대비1010_2953-01L_091028-송도글로벌대학교(조명)" xfId="10371" xr:uid="{00000000-0005-0000-0000-0000A24A0000}"/>
    <cellStyle name="C￥AØ_°­´c (2)_광명견적대비1010_2953-01L_091028-송도글로벌대학교(조명) 10" xfId="10372" xr:uid="{00000000-0005-0000-0000-0000A34A0000}"/>
    <cellStyle name="Ç¥ÁØ_°­´ç (2)_광명견적대비1010_2953-01L_남원무대조명서류" xfId="10373" xr:uid="{00000000-0005-0000-0000-0000A44A0000}"/>
    <cellStyle name="C￥AØ_°­´c (2)_광명견적대비1010_2953-01L_남원무대조명서류 10" xfId="10374" xr:uid="{00000000-0005-0000-0000-0000A54A0000}"/>
    <cellStyle name="Ç¥ÁØ_°­´ç (2)_광명견적대비1010_2953-01L_빛고을조명서류1" xfId="10375" xr:uid="{00000000-0005-0000-0000-0000A64A0000}"/>
    <cellStyle name="C￥AØ_°­´c (2)_광명견적대비1010_2953-01L_빛고을조명서류1 10" xfId="10376" xr:uid="{00000000-0005-0000-0000-0000A74A0000}"/>
    <cellStyle name="Ç¥ÁØ_°­´ç (2)_광명견적대비1010_2953-01L_조명서류" xfId="10377" xr:uid="{00000000-0005-0000-0000-0000A84A0000}"/>
    <cellStyle name="C￥AØ_°­´c (2)_광명견적대비1010_2953-01L_조명서류 10" xfId="10378" xr:uid="{00000000-0005-0000-0000-0000A94A0000}"/>
    <cellStyle name="Ç¥ÁØ_°­´ç (2)_광명견적대비1010_2953-01L_호원조명서류" xfId="10379" xr:uid="{00000000-0005-0000-0000-0000AA4A0000}"/>
    <cellStyle name="C￥AØ_°­´c (2)_광명견적대비1010_2953-01L_호원조명서류 10" xfId="10380" xr:uid="{00000000-0005-0000-0000-0000AB4A0000}"/>
    <cellStyle name="Ç¥ÁØ_°­´ç (2)_광명견적대비1010_견적서" xfId="10381" xr:uid="{00000000-0005-0000-0000-0000AC4A0000}"/>
    <cellStyle name="C￥AØ_°­´c (2)_광명견적대비1010_견적서 2" xfId="10382" xr:uid="{00000000-0005-0000-0000-0000AD4A0000}"/>
    <cellStyle name="Ç¥ÁØ_°­´ç (2)_광명견적대비1010_견적서 2" xfId="10383" xr:uid="{00000000-0005-0000-0000-0000AE4A0000}"/>
    <cellStyle name="C￥AØ_°­´c (2)_광명견적대비1010_견적서 3" xfId="10384" xr:uid="{00000000-0005-0000-0000-0000AF4A0000}"/>
    <cellStyle name="Ç¥ÁØ_°­´ç (2)_광명견적대비1010_견적서_090729-인천남동구내역(조명)" xfId="10385" xr:uid="{00000000-0005-0000-0000-0000B04A0000}"/>
    <cellStyle name="C￥AØ_°­´c (2)_광명견적대비1010_견적서_090729-인천남동구내역(조명) 2" xfId="10386" xr:uid="{00000000-0005-0000-0000-0000B14A0000}"/>
    <cellStyle name="Ç¥ÁØ_°­´ç (2)_광명견적대비1010_견적서_090918-광주교육연수원내역(조명)" xfId="10387" xr:uid="{00000000-0005-0000-0000-0000B24A0000}"/>
    <cellStyle name="C￥AØ_°­´c (2)_광명견적대비1010_견적서_091028-송도글로벌대학교(조명)" xfId="10388" xr:uid="{00000000-0005-0000-0000-0000B34A0000}"/>
    <cellStyle name="Ç¥ÁØ_°­´ç (2)_광명견적대비1010_견적서_091028-송도글로벌대학교(조명)" xfId="10389" xr:uid="{00000000-0005-0000-0000-0000B44A0000}"/>
    <cellStyle name="C￥AØ_°­´c (2)_광명견적대비1010_견적서_091028-송도글로벌대학교(조명) 10" xfId="10390" xr:uid="{00000000-0005-0000-0000-0000B54A0000}"/>
    <cellStyle name="Ç¥ÁØ_°­´ç (2)_광명견적대비1010_견적서_가현리조트 신축공사 설계서-09.10.23" xfId="10391" xr:uid="{00000000-0005-0000-0000-0000B64A0000}"/>
    <cellStyle name="C￥AØ_°­´c (2)_광명견적대비1010_견적서_글로벌클러스터빌딩 강당 무대장치 내역서(09년11월06일)" xfId="10392" xr:uid="{00000000-0005-0000-0000-0000B74A0000}"/>
    <cellStyle name="Ç¥ÁØ_°­´ç (2)_광명견적대비1010_견적서_글로벌클러스터빌딩 강당 무대장치 내역서(09년11월06일)" xfId="10393" xr:uid="{00000000-0005-0000-0000-0000B84A0000}"/>
    <cellStyle name="C￥AØ_°­´c (2)_광명견적대비1010_견적서_글로벌클러스터빌딩 강당 무대장치 내역서(09년11월06일) 10" xfId="10394" xr:uid="{00000000-0005-0000-0000-0000B94A0000}"/>
    <cellStyle name="Ç¥ÁØ_°­´ç (2)_광명견적대비1010_견적서_남원무대조명서류" xfId="10395" xr:uid="{00000000-0005-0000-0000-0000BA4A0000}"/>
    <cellStyle name="C￥AØ_°­´c (2)_광명견적대비1010_견적서_남원무대조명서류 10" xfId="10396" xr:uid="{00000000-0005-0000-0000-0000BB4A0000}"/>
    <cellStyle name="Ç¥ÁØ_°­´ç (2)_광명견적대비1010_견적서_빛고을조명서류1" xfId="10397" xr:uid="{00000000-0005-0000-0000-0000BC4A0000}"/>
    <cellStyle name="C￥AØ_°­´c (2)_광명견적대비1010_견적서_빛고을조명서류1 10" xfId="10398" xr:uid="{00000000-0005-0000-0000-0000BD4A0000}"/>
    <cellStyle name="Ç¥ÁØ_°­´ç (2)_광명견적대비1010_견적서_조명서류" xfId="10399" xr:uid="{00000000-0005-0000-0000-0000BE4A0000}"/>
    <cellStyle name="C￥AØ_°­´c (2)_광명견적대비1010_견적서_조명서류 10" xfId="10400" xr:uid="{00000000-0005-0000-0000-0000BF4A0000}"/>
    <cellStyle name="Ç¥ÁØ_°­´ç (2)_광명견적대비1010_견적서_참고용" xfId="10401" xr:uid="{00000000-0005-0000-0000-0000C04A0000}"/>
    <cellStyle name="C￥AØ_°­´c (2)_광명견적대비1010_견적서_참고용 10" xfId="10402" xr:uid="{00000000-0005-0000-0000-0000C14A0000}"/>
    <cellStyle name="Ç¥ÁØ_°­´ç (2)_광명견적대비1010_견적서_호원조명서류" xfId="10403" xr:uid="{00000000-0005-0000-0000-0000C24A0000}"/>
    <cellStyle name="C￥AØ_°­´c (2)_광명견적대비1010_견적서_호원조명서류 10" xfId="10404" xr:uid="{00000000-0005-0000-0000-0000C34A0000}"/>
    <cellStyle name="Ç¥ÁØ_°­´ç (2)_광명견적대비1010_경기예고(수정)" xfId="10405" xr:uid="{00000000-0005-0000-0000-0000C44A0000}"/>
    <cellStyle name="C￥AØ_°­´c (2)_광명견적대비1010_경기예고(수정) 2" xfId="10406" xr:uid="{00000000-0005-0000-0000-0000C54A0000}"/>
    <cellStyle name="Ç¥ÁØ_°­´ç (2)_광명견적대비1010_경기예고내역서" xfId="10407" xr:uid="{00000000-0005-0000-0000-0000C64A0000}"/>
    <cellStyle name="C￥AØ_°­´c (2)_광명견적대비1010_경기예고내역서_090728-인천남동구내역(조명)" xfId="10408" xr:uid="{00000000-0005-0000-0000-0000C74A0000}"/>
    <cellStyle name="Ç¥ÁØ_°­´ç (2)_광명견적대비1010_경기예고내역서_090728-인천남동구내역(조명)" xfId="10409" xr:uid="{00000000-0005-0000-0000-0000C84A0000}"/>
    <cellStyle name="C￥AØ_°­´c (2)_광명견적대비1010_경기예고내역서_090729-인천남동구내역(조명)" xfId="10410" xr:uid="{00000000-0005-0000-0000-0000C94A0000}"/>
    <cellStyle name="Ç¥ÁØ_°­´ç (2)_광명견적대비1010_경기예고내역서_090729-인천남동구내역(조명)" xfId="10411" xr:uid="{00000000-0005-0000-0000-0000CA4A0000}"/>
    <cellStyle name="C￥AØ_°­´c (2)_광명견적대비1010_경기예고내역서_090729-인천남동구내역(조명) 10" xfId="10412" xr:uid="{00000000-0005-0000-0000-0000CB4A0000}"/>
    <cellStyle name="Ç¥ÁØ_°­´ç (2)_광명견적대비1010_경기예고내역서_090918-광주교육연수원내역(조명)" xfId="10413" xr:uid="{00000000-0005-0000-0000-0000CC4A0000}"/>
    <cellStyle name="C￥AØ_°­´c (2)_광명견적대비1010_경기예고내역서_091028-송도글로벌대학교(조명)" xfId="10414" xr:uid="{00000000-0005-0000-0000-0000CD4A0000}"/>
    <cellStyle name="Ç¥ÁØ_°­´ç (2)_광명견적대비1010_경기예고내역서_091028-송도글로벌대학교(조명)" xfId="10415" xr:uid="{00000000-0005-0000-0000-0000CE4A0000}"/>
    <cellStyle name="C￥AØ_°­´c (2)_광명견적대비1010_경기예고내역서_091028-송도글로벌대학교(조명) 10" xfId="10416" xr:uid="{00000000-0005-0000-0000-0000CF4A0000}"/>
    <cellStyle name="Ç¥ÁØ_°­´ç (2)_광명견적대비1010_경기예고내역서_남원무대조명서류" xfId="10417" xr:uid="{00000000-0005-0000-0000-0000D04A0000}"/>
    <cellStyle name="C￥AØ_°­´c (2)_광명견적대비1010_경기예고내역서_남원무대조명서류 10" xfId="10418" xr:uid="{00000000-0005-0000-0000-0000D14A0000}"/>
    <cellStyle name="Ç¥ÁØ_°­´ç (2)_광명견적대비1010_경기예고내역서_빛고을조명서류1" xfId="10419" xr:uid="{00000000-0005-0000-0000-0000D24A0000}"/>
    <cellStyle name="C￥AØ_°­´c (2)_광명견적대비1010_경기예고내역서_빛고을조명서류1 10" xfId="10420" xr:uid="{00000000-0005-0000-0000-0000D34A0000}"/>
    <cellStyle name="Ç¥ÁØ_°­´ç (2)_광명견적대비1010_경기예고내역서_조명서류" xfId="10421" xr:uid="{00000000-0005-0000-0000-0000D44A0000}"/>
    <cellStyle name="C￥AØ_°­´c (2)_광명견적대비1010_경기예고내역서_조명서류 10" xfId="10422" xr:uid="{00000000-0005-0000-0000-0000D54A0000}"/>
    <cellStyle name="Ç¥ÁØ_°­´ç (2)_광명견적대비1010_경기예고내역서_호원조명서류" xfId="10423" xr:uid="{00000000-0005-0000-0000-0000D64A0000}"/>
    <cellStyle name="C￥AØ_°­´c (2)_광명견적대비1010_경기예고내역서_호원조명서류 10" xfId="10424" xr:uid="{00000000-0005-0000-0000-0000D74A0000}"/>
    <cellStyle name="Ç¥ÁØ_°­´ç (2)_광명견적대비1010_복사본 상부기계(수정)kjs" xfId="10425" xr:uid="{00000000-0005-0000-0000-0000D84A0000}"/>
    <cellStyle name="C￥AØ_°­´c (2)_광명견적대비1010_복사본 상부기계(수정)kjs 2" xfId="10426" xr:uid="{00000000-0005-0000-0000-0000D94A0000}"/>
    <cellStyle name="Ç¥ÁØ_°­´ç (2)_광명견적대비1010_상부기계(수정)" xfId="10427" xr:uid="{00000000-0005-0000-0000-0000DA4A0000}"/>
    <cellStyle name="C￥AØ_°­´c (2)_광명견적대비1010_상부기계(수정) 2" xfId="10428" xr:uid="{00000000-0005-0000-0000-0000DB4A0000}"/>
    <cellStyle name="Ç¥ÁØ_°­´ç (2)_광명견적대비1010_일위대가(2005년12월)" xfId="10429" xr:uid="{00000000-0005-0000-0000-0000DC4A0000}"/>
    <cellStyle name="C￥AØ_°­´c (2)_광명견적대비1010_일위대가(2005년12월) 2" xfId="10430" xr:uid="{00000000-0005-0000-0000-0000DD4A0000}"/>
    <cellStyle name="Ç¥ÁØ_°­´ç (2)_광명견적대비1010_한국농촌공사설계서-수정" xfId="10431" xr:uid="{00000000-0005-0000-0000-0000DE4A0000}"/>
    <cellStyle name="C￥AØ_°­´c (2)_광명관급" xfId="4408" xr:uid="{00000000-0005-0000-0000-0000DF4A0000}"/>
    <cellStyle name="Ç¥ÁØ_°­´ç (2)_광명관급" xfId="4409" xr:uid="{00000000-0005-0000-0000-0000E04A0000}"/>
    <cellStyle name="C￥AØ_°­´c (2)_광명관급 2" xfId="10432" xr:uid="{00000000-0005-0000-0000-0000E14A0000}"/>
    <cellStyle name="Ç¥ÁØ_°­´ç (2)_광명관급 2" xfId="10433" xr:uid="{00000000-0005-0000-0000-0000E24A0000}"/>
    <cellStyle name="C￥AØ_°­´c (2)_금광" xfId="4410" xr:uid="{00000000-0005-0000-0000-0000E34A0000}"/>
    <cellStyle name="Ç¥ÁØ_°­´ç (2)_금광" xfId="4411" xr:uid="{00000000-0005-0000-0000-0000E44A0000}"/>
    <cellStyle name="C￥AØ_°­´c (2)_금광 2" xfId="10434" xr:uid="{00000000-0005-0000-0000-0000E54A0000}"/>
    <cellStyle name="Ç¥ÁØ_°­´ç (2)_금광 2" xfId="10435" xr:uid="{00000000-0005-0000-0000-0000E64A0000}"/>
    <cellStyle name="C￥AØ_°­´c (2)_금광_복사본 상부기계(수정)kjs 2" xfId="10436" xr:uid="{00000000-0005-0000-0000-0000E74A0000}"/>
    <cellStyle name="Ç¥ÁØ_°­´ç (2)_금광_상부기계(수정)" xfId="10437" xr:uid="{00000000-0005-0000-0000-0000E84A0000}"/>
    <cellStyle name="C￥AØ_°­´c (2)_금광_상부기계(수정) 2" xfId="10438" xr:uid="{00000000-0005-0000-0000-0000E94A0000}"/>
    <cellStyle name="Ç¥ÁØ_°­´ç (2)_금광_한국농촌공사설계서-수정" xfId="10439" xr:uid="{00000000-0005-0000-0000-0000EA4A0000}"/>
    <cellStyle name="C￥AØ_°­´c (2)_삼사" xfId="4412" xr:uid="{00000000-0005-0000-0000-0000EB4A0000}"/>
    <cellStyle name="Ç¥ÁØ_°­´ç (2)_삼사" xfId="4413" xr:uid="{00000000-0005-0000-0000-0000EC4A0000}"/>
    <cellStyle name="C￥AØ_°­´c (2)_삼사 2" xfId="10440" xr:uid="{00000000-0005-0000-0000-0000ED4A0000}"/>
    <cellStyle name="Ç¥ÁØ_°­´ç (2)_삼사 2" xfId="10441" xr:uid="{00000000-0005-0000-0000-0000EE4A0000}"/>
    <cellStyle name="C￥AØ_°­´c (2)_삼사_복사본 상부기계(수정)kjs 2" xfId="10442" xr:uid="{00000000-0005-0000-0000-0000EF4A0000}"/>
    <cellStyle name="Ç¥ÁØ_°­´ç (2)_삼사_상부기계(수정)" xfId="10443" xr:uid="{00000000-0005-0000-0000-0000F04A0000}"/>
    <cellStyle name="C￥AØ_°­´c (2)_삼사_상부기계(수정) 2" xfId="10444" xr:uid="{00000000-0005-0000-0000-0000F14A0000}"/>
    <cellStyle name="Ç¥ÁØ_°­´ç (2)_삼사_한국농촌공사설계서-수정" xfId="10445" xr:uid="{00000000-0005-0000-0000-0000F24A0000}"/>
    <cellStyle name="C￥AØ_03 " xfId="10446" xr:uid="{00000000-0005-0000-0000-0000F34A0000}"/>
    <cellStyle name="Ç¥ÁØ_0N-HANDLING " xfId="10447" xr:uid="{00000000-0005-0000-0000-0000F44A0000}"/>
    <cellStyle name="C￥AØ_¼oAI¼º " xfId="10448" xr:uid="{00000000-0005-0000-0000-0000F54A0000}"/>
    <cellStyle name="Ç¥ÁØ_½½·¡ºêÃ¶±ÙÁý°è " xfId="10449" xr:uid="{00000000-0005-0000-0000-0000F64A0000}"/>
    <cellStyle name="C￥AØ_½CCa¿¹≫e¼­ " xfId="10450" xr:uid="{00000000-0005-0000-0000-0000F74A0000}"/>
    <cellStyle name="Ç¥ÁØ_³âµµÀÚ±Ý¸í¼¼ " xfId="10451" xr:uid="{00000000-0005-0000-0000-0000F84A0000}"/>
    <cellStyle name="C￥AØ_5-1±¤°i " xfId="4414" xr:uid="{00000000-0005-0000-0000-0000F94A0000}"/>
    <cellStyle name="Ç¥ÁØ_5-1±¤°í " xfId="208" xr:uid="{00000000-0005-0000-0000-0000FA4A0000}"/>
    <cellStyle name="C￥AØ_5-1±¤°i  10" xfId="4415" xr:uid="{00000000-0005-0000-0000-0000FB4A0000}"/>
    <cellStyle name="Ç¥ÁØ_5-1±¤°í  10" xfId="4416" xr:uid="{00000000-0005-0000-0000-0000FC4A0000}"/>
    <cellStyle name="C￥AØ_5-1±¤°i  10 2" xfId="4417" xr:uid="{00000000-0005-0000-0000-0000FD4A0000}"/>
    <cellStyle name="Ç¥ÁØ_5-1±¤°í  11" xfId="4418" xr:uid="{00000000-0005-0000-0000-0000FE4A0000}"/>
    <cellStyle name="C￥AØ_5-1±¤°i  11 2" xfId="4419" xr:uid="{00000000-0005-0000-0000-0000FF4A0000}"/>
    <cellStyle name="Ç¥ÁØ_5-1±¤°í  12" xfId="4420" xr:uid="{00000000-0005-0000-0000-0000004B0000}"/>
    <cellStyle name="C￥AØ_5-1±¤°i  12 2" xfId="4421" xr:uid="{00000000-0005-0000-0000-0000014B0000}"/>
    <cellStyle name="Ç¥ÁØ_5-1±¤°í  13" xfId="4422" xr:uid="{00000000-0005-0000-0000-0000024B0000}"/>
    <cellStyle name="C￥AØ_5-1±¤°i  13 2" xfId="4423" xr:uid="{00000000-0005-0000-0000-0000034B0000}"/>
    <cellStyle name="Ç¥ÁØ_5-1±¤°í  14" xfId="4424" xr:uid="{00000000-0005-0000-0000-0000044B0000}"/>
    <cellStyle name="C￥AØ_5-1±¤°i  14 2" xfId="4425" xr:uid="{00000000-0005-0000-0000-0000054B0000}"/>
    <cellStyle name="Ç¥ÁØ_5-1±¤°í  15" xfId="4426" xr:uid="{00000000-0005-0000-0000-0000064B0000}"/>
    <cellStyle name="C￥AØ_5-1±¤°i  15 2" xfId="4427" xr:uid="{00000000-0005-0000-0000-0000074B0000}"/>
    <cellStyle name="Ç¥ÁØ_5-1±¤°í  16" xfId="4428" xr:uid="{00000000-0005-0000-0000-0000084B0000}"/>
    <cellStyle name="C￥AØ_5-1±¤°i  16 2" xfId="4429" xr:uid="{00000000-0005-0000-0000-0000094B0000}"/>
    <cellStyle name="Ç¥ÁØ_5-1±¤°í  17" xfId="4430" xr:uid="{00000000-0005-0000-0000-00000A4B0000}"/>
    <cellStyle name="C￥AØ_5-1±¤°i  17 2" xfId="4431" xr:uid="{00000000-0005-0000-0000-00000B4B0000}"/>
    <cellStyle name="Ç¥ÁØ_5-1±¤°í  18" xfId="4432" xr:uid="{00000000-0005-0000-0000-00000C4B0000}"/>
    <cellStyle name="C￥AØ_5-1±¤°i  18 2" xfId="4433" xr:uid="{00000000-0005-0000-0000-00000D4B0000}"/>
    <cellStyle name="Ç¥ÁØ_5-1±¤°í  19" xfId="4434" xr:uid="{00000000-0005-0000-0000-00000E4B0000}"/>
    <cellStyle name="C￥AØ_5-1±¤°i  19 2" xfId="4435" xr:uid="{00000000-0005-0000-0000-00000F4B0000}"/>
    <cellStyle name="Ç¥ÁØ_5-1±¤°í  2" xfId="4436" xr:uid="{00000000-0005-0000-0000-0000104B0000}"/>
    <cellStyle name="C￥AØ_5-1±¤°i  2 2" xfId="4437" xr:uid="{00000000-0005-0000-0000-0000114B0000}"/>
    <cellStyle name="Ç¥ÁØ_5-1±¤°í  20" xfId="4438" xr:uid="{00000000-0005-0000-0000-0000124B0000}"/>
    <cellStyle name="C￥AØ_5-1±¤°i  20 2" xfId="4439" xr:uid="{00000000-0005-0000-0000-0000134B0000}"/>
    <cellStyle name="Ç¥ÁØ_5-1±¤°í  21" xfId="4440" xr:uid="{00000000-0005-0000-0000-0000144B0000}"/>
    <cellStyle name="C￥AØ_5-1±¤°i  21 2" xfId="4441" xr:uid="{00000000-0005-0000-0000-0000154B0000}"/>
    <cellStyle name="Ç¥ÁØ_5-1±¤°í  22" xfId="4442" xr:uid="{00000000-0005-0000-0000-0000164B0000}"/>
    <cellStyle name="C￥AØ_5-1±¤°i  22 2" xfId="4443" xr:uid="{00000000-0005-0000-0000-0000174B0000}"/>
    <cellStyle name="Ç¥ÁØ_5-1±¤°í  3" xfId="4444" xr:uid="{00000000-0005-0000-0000-0000184B0000}"/>
    <cellStyle name="C￥AØ_5-1±¤°i  3 2" xfId="4445" xr:uid="{00000000-0005-0000-0000-0000194B0000}"/>
    <cellStyle name="Ç¥ÁØ_5-1±¤°í  4" xfId="4446" xr:uid="{00000000-0005-0000-0000-00001A4B0000}"/>
    <cellStyle name="C￥AØ_5-1±¤°i  4 2" xfId="4447" xr:uid="{00000000-0005-0000-0000-00001B4B0000}"/>
    <cellStyle name="Ç¥ÁØ_5-1±¤°í  5" xfId="4448" xr:uid="{00000000-0005-0000-0000-00001C4B0000}"/>
    <cellStyle name="C￥AØ_5-1±¤°i  5 2" xfId="4449" xr:uid="{00000000-0005-0000-0000-00001D4B0000}"/>
    <cellStyle name="Ç¥ÁØ_5-1±¤°í  6" xfId="4450" xr:uid="{00000000-0005-0000-0000-00001E4B0000}"/>
    <cellStyle name="C￥AØ_5-1±¤°i  6 2" xfId="4451" xr:uid="{00000000-0005-0000-0000-00001F4B0000}"/>
    <cellStyle name="Ç¥ÁØ_5-1±¤°í  7" xfId="4452" xr:uid="{00000000-0005-0000-0000-0000204B0000}"/>
    <cellStyle name="C￥AØ_5-1±¤°i  7 2" xfId="4453" xr:uid="{00000000-0005-0000-0000-0000214B0000}"/>
    <cellStyle name="Ç¥ÁØ_5-1±¤°í  8" xfId="4454" xr:uid="{00000000-0005-0000-0000-0000224B0000}"/>
    <cellStyle name="C￥AØ_5-1±¤°i  8 2" xfId="4455" xr:uid="{00000000-0005-0000-0000-0000234B0000}"/>
    <cellStyle name="Ç¥ÁØ_5-1±¤°í  9" xfId="4456" xr:uid="{00000000-0005-0000-0000-0000244B0000}"/>
    <cellStyle name="C￥AØ_5-1±¤°i  9 2" xfId="4457" xr:uid="{00000000-0005-0000-0000-0000254B0000}"/>
    <cellStyle name="Ç¥ÁØ_Á¾ÇÕ½Å¼³ " xfId="10452" xr:uid="{00000000-0005-0000-0000-0000264B0000}"/>
    <cellStyle name="C￥AØ_A¾COA¶°AºÐ " xfId="10453" xr:uid="{00000000-0005-0000-0000-0000274B0000}"/>
    <cellStyle name="Ç¥ÁØ_Á¾ÇÕÃ¶°ÅºÐ " xfId="10454" xr:uid="{00000000-0005-0000-0000-0000284B0000}"/>
    <cellStyle name="C￥AØ_A¾COA¶°AºÐ  10" xfId="10455" xr:uid="{00000000-0005-0000-0000-0000294B0000}"/>
    <cellStyle name="Ç¥ÁØ_Á¾ÇÕÃ¶°ÅºÐ _광케이블피스표" xfId="10456" xr:uid="{00000000-0005-0000-0000-00002A4B0000}"/>
    <cellStyle name="C￥AØ_A¾COA¶°AºÐ _추곡1리 마을회관 설계변경내역" xfId="10457" xr:uid="{00000000-0005-0000-0000-00002B4B0000}"/>
    <cellStyle name="Ç¥ÁØ_Áý°èÇ¥(2¿ù) " xfId="209" xr:uid="{00000000-0005-0000-0000-00002C4B0000}"/>
    <cellStyle name="C￥AØ_Ay°eC￥(2¿u)  10" xfId="4458" xr:uid="{00000000-0005-0000-0000-00002D4B0000}"/>
    <cellStyle name="Ç¥ÁØ_Áý°èÇ¥(2¿ù)  10" xfId="4459" xr:uid="{00000000-0005-0000-0000-00002E4B0000}"/>
    <cellStyle name="C￥AØ_Ay°eC￥(2¿u)  10 2" xfId="4460" xr:uid="{00000000-0005-0000-0000-00002F4B0000}"/>
    <cellStyle name="Ç¥ÁØ_Áý°èÇ¥(2¿ù)  11" xfId="4461" xr:uid="{00000000-0005-0000-0000-0000304B0000}"/>
    <cellStyle name="C￥AØ_Ay°eC￥(2¿u)  11 2" xfId="4462" xr:uid="{00000000-0005-0000-0000-0000314B0000}"/>
    <cellStyle name="Ç¥ÁØ_Áý°èÇ¥(2¿ù)  12" xfId="4463" xr:uid="{00000000-0005-0000-0000-0000324B0000}"/>
    <cellStyle name="C￥AØ_Ay°eC￥(2¿u)  12 2" xfId="4464" xr:uid="{00000000-0005-0000-0000-0000334B0000}"/>
    <cellStyle name="Ç¥ÁØ_Áý°èÇ¥(2¿ù)  13" xfId="4465" xr:uid="{00000000-0005-0000-0000-0000344B0000}"/>
    <cellStyle name="C￥AØ_Ay°eC￥(2¿u)  13 2" xfId="4466" xr:uid="{00000000-0005-0000-0000-0000354B0000}"/>
    <cellStyle name="Ç¥ÁØ_Áý°èÇ¥(2¿ù)  14" xfId="4467" xr:uid="{00000000-0005-0000-0000-0000364B0000}"/>
    <cellStyle name="C￥AØ_Ay°eC￥(2¿u)  14 2" xfId="4468" xr:uid="{00000000-0005-0000-0000-0000374B0000}"/>
    <cellStyle name="Ç¥ÁØ_Áý°èÇ¥(2¿ù)  15" xfId="4469" xr:uid="{00000000-0005-0000-0000-0000384B0000}"/>
    <cellStyle name="C￥AØ_Ay°eC￥(2¿u)  15 2" xfId="4470" xr:uid="{00000000-0005-0000-0000-0000394B0000}"/>
    <cellStyle name="Ç¥ÁØ_Áý°èÇ¥(2¿ù)  16" xfId="4471" xr:uid="{00000000-0005-0000-0000-00003A4B0000}"/>
    <cellStyle name="C￥AØ_Ay°eC￥(2¿u)  16 2" xfId="4472" xr:uid="{00000000-0005-0000-0000-00003B4B0000}"/>
    <cellStyle name="Ç¥ÁØ_Áý°èÇ¥(2¿ù)  17" xfId="4473" xr:uid="{00000000-0005-0000-0000-00003C4B0000}"/>
    <cellStyle name="C￥AØ_Ay°eC￥(2¿u)  17 2" xfId="4474" xr:uid="{00000000-0005-0000-0000-00003D4B0000}"/>
    <cellStyle name="Ç¥ÁØ_Áý°èÇ¥(2¿ù)  18" xfId="4475" xr:uid="{00000000-0005-0000-0000-00003E4B0000}"/>
    <cellStyle name="C￥AØ_Ay°eC￥(2¿u)  18 2" xfId="4476" xr:uid="{00000000-0005-0000-0000-00003F4B0000}"/>
    <cellStyle name="Ç¥ÁØ_Áý°èÇ¥(2¿ù)  19" xfId="4477" xr:uid="{00000000-0005-0000-0000-0000404B0000}"/>
    <cellStyle name="C￥AØ_Ay°eC￥(2¿u)  19 2" xfId="4478" xr:uid="{00000000-0005-0000-0000-0000414B0000}"/>
    <cellStyle name="Ç¥ÁØ_Áý°èÇ¥(2¿ù)  2" xfId="4479" xr:uid="{00000000-0005-0000-0000-0000424B0000}"/>
    <cellStyle name="C￥AØ_Ay°eC￥(2¿u)  2 2" xfId="4480" xr:uid="{00000000-0005-0000-0000-0000434B0000}"/>
    <cellStyle name="Ç¥ÁØ_Áý°èÇ¥(2¿ù)  20" xfId="4481" xr:uid="{00000000-0005-0000-0000-0000444B0000}"/>
    <cellStyle name="C￥AØ_Ay°eC￥(2¿u)  20 2" xfId="4482" xr:uid="{00000000-0005-0000-0000-0000454B0000}"/>
    <cellStyle name="Ç¥ÁØ_Áý°èÇ¥(2¿ù)  21" xfId="4483" xr:uid="{00000000-0005-0000-0000-0000464B0000}"/>
    <cellStyle name="C￥AØ_Ay°eC￥(2¿u)  21 2" xfId="4484" xr:uid="{00000000-0005-0000-0000-0000474B0000}"/>
    <cellStyle name="Ç¥ÁØ_Áý°èÇ¥(2¿ù)  22" xfId="4485" xr:uid="{00000000-0005-0000-0000-0000484B0000}"/>
    <cellStyle name="C￥AØ_Ay°eC￥(2¿u)  22 2" xfId="4486" xr:uid="{00000000-0005-0000-0000-0000494B0000}"/>
    <cellStyle name="Ç¥ÁØ_Áý°èÇ¥(2¿ù)  3" xfId="4487" xr:uid="{00000000-0005-0000-0000-00004A4B0000}"/>
    <cellStyle name="C￥AØ_Ay°eC￥(2¿u)  3 2" xfId="4488" xr:uid="{00000000-0005-0000-0000-00004B4B0000}"/>
    <cellStyle name="Ç¥ÁØ_Áý°èÇ¥(2¿ù)  4" xfId="4489" xr:uid="{00000000-0005-0000-0000-00004C4B0000}"/>
    <cellStyle name="C￥AØ_Ay°eC￥(2¿u)  4 2" xfId="4490" xr:uid="{00000000-0005-0000-0000-00004D4B0000}"/>
    <cellStyle name="Ç¥ÁØ_Áý°èÇ¥(2¿ù)  5" xfId="4491" xr:uid="{00000000-0005-0000-0000-00004E4B0000}"/>
    <cellStyle name="C￥AØ_Ay°eC￥(2¿u)  5 2" xfId="4492" xr:uid="{00000000-0005-0000-0000-00004F4B0000}"/>
    <cellStyle name="Ç¥ÁØ_Áý°èÇ¥(2¿ù)  6" xfId="4493" xr:uid="{00000000-0005-0000-0000-0000504B0000}"/>
    <cellStyle name="C￥AØ_Ay°eC￥(2¿u)  6 2" xfId="4494" xr:uid="{00000000-0005-0000-0000-0000514B0000}"/>
    <cellStyle name="Ç¥ÁØ_Áý°èÇ¥(2¿ù)  7" xfId="4495" xr:uid="{00000000-0005-0000-0000-0000524B0000}"/>
    <cellStyle name="C￥AØ_Ay°eC￥(2¿u)  7 2" xfId="4496" xr:uid="{00000000-0005-0000-0000-0000534B0000}"/>
    <cellStyle name="Ç¥ÁØ_Áý°èÇ¥(2¿ù)  8" xfId="4497" xr:uid="{00000000-0005-0000-0000-0000544B0000}"/>
    <cellStyle name="C￥AØ_Ay°eC￥(2¿u)  8 2" xfId="4498" xr:uid="{00000000-0005-0000-0000-0000554B0000}"/>
    <cellStyle name="Ç¥ÁØ_Áý°èÇ¥(2¿ù)  9" xfId="4499" xr:uid="{00000000-0005-0000-0000-0000564B0000}"/>
    <cellStyle name="C￥AØ_Ay°eC￥(2¿u)  9 2" xfId="4500" xr:uid="{00000000-0005-0000-0000-0000574B0000}"/>
    <cellStyle name="Ç¥ÁØ_Ç°¼À(ÁöÀÔ) " xfId="4501" xr:uid="{00000000-0005-0000-0000-0000584B0000}"/>
    <cellStyle name="C￥AØ_CoAa°u¸Rºn(Ao¹æ) " xfId="10458" xr:uid="{00000000-0005-0000-0000-0000594B0000}"/>
    <cellStyle name="Ç¥ÁØ_ÇöÈ²_¹®Á¦Á¡ " xfId="10459" xr:uid="{00000000-0005-0000-0000-00005A4B0000}"/>
    <cellStyle name="C￥AØ_E¸AaAO½A " xfId="10460" xr:uid="{00000000-0005-0000-0000-00005B4B0000}"/>
    <cellStyle name="Ç¥ÁØ_FAX¾ç½Ä " xfId="10461" xr:uid="{00000000-0005-0000-0000-00005C4B0000}"/>
    <cellStyle name="C￥AØ_FAX¾c½A _인천삼산실행 (1114)" xfId="10462" xr:uid="{00000000-0005-0000-0000-00005D4B0000}"/>
    <cellStyle name="Ç¥ÁØ_laroux" xfId="10463" xr:uid="{00000000-0005-0000-0000-00005E4B0000}"/>
    <cellStyle name="C￥AØ_ºnAO≫eAa" xfId="10464" xr:uid="{00000000-0005-0000-0000-00005F4B0000}"/>
    <cellStyle name="Ç¥ÁØ_Sheet1" xfId="4502" xr:uid="{00000000-0005-0000-0000-0000604B0000}"/>
    <cellStyle name="C￥AØ_SOON1 " xfId="210" xr:uid="{00000000-0005-0000-0000-0000614B0000}"/>
    <cellStyle name="Calc Currency (0)" xfId="211" xr:uid="{00000000-0005-0000-0000-0000624B0000}"/>
    <cellStyle name="Calc Currency (0) 2" xfId="4503" xr:uid="{00000000-0005-0000-0000-0000634B0000}"/>
    <cellStyle name="Calc Currency (0) 3" xfId="4504" xr:uid="{00000000-0005-0000-0000-0000644B0000}"/>
    <cellStyle name="Calc Currency (0) 4" xfId="4505" xr:uid="{00000000-0005-0000-0000-0000654B0000}"/>
    <cellStyle name="Calc Currency (0) 5" xfId="10465" xr:uid="{00000000-0005-0000-0000-0000664B0000}"/>
    <cellStyle name="Calculation" xfId="4506" xr:uid="{00000000-0005-0000-0000-0000674B0000}"/>
    <cellStyle name="Calculation 2" xfId="10466" xr:uid="{00000000-0005-0000-0000-0000684B0000}"/>
    <cellStyle name="category" xfId="212" xr:uid="{00000000-0005-0000-0000-0000694B0000}"/>
    <cellStyle name="category 2" xfId="4507" xr:uid="{00000000-0005-0000-0000-00006A4B0000}"/>
    <cellStyle name="ce" xfId="4508" xr:uid="{00000000-0005-0000-0000-00006B4B0000}"/>
    <cellStyle name="Check Cell" xfId="4509" xr:uid="{00000000-0005-0000-0000-00006C4B0000}"/>
    <cellStyle name="CIAIÆU¸μAⓒ" xfId="10467" xr:uid="{00000000-0005-0000-0000-00006D4B0000}"/>
    <cellStyle name="Ⓒo" xfId="10468" xr:uid="{00000000-0005-0000-0000-00006E4B0000}"/>
    <cellStyle name="Çõ»ê" xfId="4510" xr:uid="{00000000-0005-0000-0000-00006F4B0000}"/>
    <cellStyle name="Co≫e" xfId="10469" xr:uid="{00000000-0005-0000-0000-0000704B0000}"/>
    <cellStyle name="ⓒoe" xfId="4511" xr:uid="{00000000-0005-0000-0000-0000714B0000}"/>
    <cellStyle name="ⓒoe 2" xfId="4512" xr:uid="{00000000-0005-0000-0000-0000724B0000}"/>
    <cellStyle name="ColHdr" xfId="4513" xr:uid="{00000000-0005-0000-0000-0000734B0000}"/>
    <cellStyle name="Column Heading" xfId="4514" xr:uid="{00000000-0005-0000-0000-0000744B0000}"/>
    <cellStyle name="Column Headings" xfId="4515" xr:uid="{00000000-0005-0000-0000-0000754B0000}"/>
    <cellStyle name="columns_array" xfId="213" xr:uid="{00000000-0005-0000-0000-0000764B0000}"/>
    <cellStyle name="Comma" xfId="19" xr:uid="{00000000-0005-0000-0000-0000774B0000}"/>
    <cellStyle name="Comma [0]" xfId="20" xr:uid="{00000000-0005-0000-0000-0000784B0000}"/>
    <cellStyle name="Comma [0] 10" xfId="10470" xr:uid="{00000000-0005-0000-0000-0000794B0000}"/>
    <cellStyle name="Comma [0] 11" xfId="10471" xr:uid="{00000000-0005-0000-0000-00007A4B0000}"/>
    <cellStyle name="Comma [0] 2" xfId="4516" xr:uid="{00000000-0005-0000-0000-00007B4B0000}"/>
    <cellStyle name="Comma [0] 2 2" xfId="10472" xr:uid="{00000000-0005-0000-0000-00007C4B0000}"/>
    <cellStyle name="Comma [0] 2 3" xfId="10473" xr:uid="{00000000-0005-0000-0000-00007D4B0000}"/>
    <cellStyle name="Comma [0] 2 4" xfId="10474" xr:uid="{00000000-0005-0000-0000-00007E4B0000}"/>
    <cellStyle name="Comma [0] 2 5" xfId="10475" xr:uid="{00000000-0005-0000-0000-00007F4B0000}"/>
    <cellStyle name="Comma [0] 2_1.호반초등학교내역서 시각경보기추가(2011.03.21)" xfId="10476" xr:uid="{00000000-0005-0000-0000-0000804B0000}"/>
    <cellStyle name="Comma [0] 3" xfId="10477" xr:uid="{00000000-0005-0000-0000-0000814B0000}"/>
    <cellStyle name="Comma [0] 4" xfId="10478" xr:uid="{00000000-0005-0000-0000-0000824B0000}"/>
    <cellStyle name="Comma [0] 5" xfId="10479" xr:uid="{00000000-0005-0000-0000-0000834B0000}"/>
    <cellStyle name="Comma [0] 6" xfId="10480" xr:uid="{00000000-0005-0000-0000-0000844B0000}"/>
    <cellStyle name="Comma [0] 7" xfId="10481" xr:uid="{00000000-0005-0000-0000-0000854B0000}"/>
    <cellStyle name="Comma [0] 8" xfId="10482" xr:uid="{00000000-0005-0000-0000-0000864B0000}"/>
    <cellStyle name="Comma [0] 9" xfId="10483" xr:uid="{00000000-0005-0000-0000-0000874B0000}"/>
    <cellStyle name="Comma [0]?RQSTFRM_97회비" xfId="10484" xr:uid="{00000000-0005-0000-0000-0000884B0000}"/>
    <cellStyle name="Comma [0]_ SG&amp;A Bridge " xfId="4517" xr:uid="{00000000-0005-0000-0000-0000894B0000}"/>
    <cellStyle name="Comma 10" xfId="4518" xr:uid="{00000000-0005-0000-0000-00008A4B0000}"/>
    <cellStyle name="Comma 11" xfId="4519" xr:uid="{00000000-0005-0000-0000-00008B4B0000}"/>
    <cellStyle name="Comma 12" xfId="4520" xr:uid="{00000000-0005-0000-0000-00008C4B0000}"/>
    <cellStyle name="Comma 13" xfId="4521" xr:uid="{00000000-0005-0000-0000-00008D4B0000}"/>
    <cellStyle name="Comma 14" xfId="4522" xr:uid="{00000000-0005-0000-0000-00008E4B0000}"/>
    <cellStyle name="Comma 15" xfId="4523" xr:uid="{00000000-0005-0000-0000-00008F4B0000}"/>
    <cellStyle name="Comma 16" xfId="4524" xr:uid="{00000000-0005-0000-0000-0000904B0000}"/>
    <cellStyle name="Comma 17" xfId="4525" xr:uid="{00000000-0005-0000-0000-0000914B0000}"/>
    <cellStyle name="Comma 18" xfId="4526" xr:uid="{00000000-0005-0000-0000-0000924B0000}"/>
    <cellStyle name="Comma 19" xfId="4527" xr:uid="{00000000-0005-0000-0000-0000934B0000}"/>
    <cellStyle name="Comma 2" xfId="532" xr:uid="{00000000-0005-0000-0000-0000944B0000}"/>
    <cellStyle name="Comma 20" xfId="4528" xr:uid="{00000000-0005-0000-0000-0000954B0000}"/>
    <cellStyle name="Comma 21" xfId="4529" xr:uid="{00000000-0005-0000-0000-0000964B0000}"/>
    <cellStyle name="Comma 22" xfId="4530" xr:uid="{00000000-0005-0000-0000-0000974B0000}"/>
    <cellStyle name="Comma 23" xfId="4531" xr:uid="{00000000-0005-0000-0000-0000984B0000}"/>
    <cellStyle name="Comma 24" xfId="4532" xr:uid="{00000000-0005-0000-0000-0000994B0000}"/>
    <cellStyle name="Comma 25" xfId="4533" xr:uid="{00000000-0005-0000-0000-00009A4B0000}"/>
    <cellStyle name="Comma 26" xfId="4534" xr:uid="{00000000-0005-0000-0000-00009B4B0000}"/>
    <cellStyle name="Comma 27" xfId="4535" xr:uid="{00000000-0005-0000-0000-00009C4B0000}"/>
    <cellStyle name="Comma 28" xfId="4536" xr:uid="{00000000-0005-0000-0000-00009D4B0000}"/>
    <cellStyle name="Comma 29" xfId="4537" xr:uid="{00000000-0005-0000-0000-00009E4B0000}"/>
    <cellStyle name="Comma 3" xfId="533" xr:uid="{00000000-0005-0000-0000-00009F4B0000}"/>
    <cellStyle name="Comma 30" xfId="4538" xr:uid="{00000000-0005-0000-0000-0000A04B0000}"/>
    <cellStyle name="Comma 31" xfId="4539" xr:uid="{00000000-0005-0000-0000-0000A14B0000}"/>
    <cellStyle name="Comma 32" xfId="4540" xr:uid="{00000000-0005-0000-0000-0000A24B0000}"/>
    <cellStyle name="Comma 33" xfId="4541" xr:uid="{00000000-0005-0000-0000-0000A34B0000}"/>
    <cellStyle name="Comma 34" xfId="4542" xr:uid="{00000000-0005-0000-0000-0000A44B0000}"/>
    <cellStyle name="Comma 35" xfId="4543" xr:uid="{00000000-0005-0000-0000-0000A54B0000}"/>
    <cellStyle name="Comma 36" xfId="4544" xr:uid="{00000000-0005-0000-0000-0000A64B0000}"/>
    <cellStyle name="Comma 37" xfId="4545" xr:uid="{00000000-0005-0000-0000-0000A74B0000}"/>
    <cellStyle name="Comma 38" xfId="4546" xr:uid="{00000000-0005-0000-0000-0000A84B0000}"/>
    <cellStyle name="Comma 39" xfId="10485" xr:uid="{00000000-0005-0000-0000-0000A94B0000}"/>
    <cellStyle name="Comma 4" xfId="4547" xr:uid="{00000000-0005-0000-0000-0000AA4B0000}"/>
    <cellStyle name="Comma 40" xfId="10486" xr:uid="{00000000-0005-0000-0000-0000AB4B0000}"/>
    <cellStyle name="Comma 5" xfId="4548" xr:uid="{00000000-0005-0000-0000-0000AC4B0000}"/>
    <cellStyle name="Comma 6" xfId="4549" xr:uid="{00000000-0005-0000-0000-0000AD4B0000}"/>
    <cellStyle name="Comma 7" xfId="4550" xr:uid="{00000000-0005-0000-0000-0000AE4B0000}"/>
    <cellStyle name="Comma 8" xfId="4551" xr:uid="{00000000-0005-0000-0000-0000AF4B0000}"/>
    <cellStyle name="Comma 9" xfId="4552" xr:uid="{00000000-0005-0000-0000-0000B04B0000}"/>
    <cellStyle name="comma zerodec" xfId="214" xr:uid="{00000000-0005-0000-0000-0000B14B0000}"/>
    <cellStyle name="comma zerodec 2" xfId="4553" xr:uid="{00000000-0005-0000-0000-0000B24B0000}"/>
    <cellStyle name="comma zerodec 3" xfId="4554" xr:uid="{00000000-0005-0000-0000-0000B34B0000}"/>
    <cellStyle name="comma zerodec 4" xfId="4555" xr:uid="{00000000-0005-0000-0000-0000B44B0000}"/>
    <cellStyle name="comma zerodec 5" xfId="10487" xr:uid="{00000000-0005-0000-0000-0000B54B0000}"/>
    <cellStyle name="Comma_ " xfId="10488" xr:uid="{00000000-0005-0000-0000-0000B64B0000}"/>
    <cellStyle name="Comma0" xfId="215" xr:uid="{00000000-0005-0000-0000-0000B74B0000}"/>
    <cellStyle name="Comma0 2" xfId="4556" xr:uid="{00000000-0005-0000-0000-0000B84B0000}"/>
    <cellStyle name="Comma0 3" xfId="10489" xr:uid="{00000000-0005-0000-0000-0000B94B0000}"/>
    <cellStyle name="Comm뼬_E&amp;ONW2" xfId="10490" xr:uid="{00000000-0005-0000-0000-0000BA4B0000}"/>
    <cellStyle name="Company Info" xfId="4557" xr:uid="{00000000-0005-0000-0000-0000BB4B0000}"/>
    <cellStyle name="Contents Heading 1" xfId="4558" xr:uid="{00000000-0005-0000-0000-0000BC4B0000}"/>
    <cellStyle name="Contents Heading 2" xfId="4559" xr:uid="{00000000-0005-0000-0000-0000BD4B0000}"/>
    <cellStyle name="Contents Heading 3" xfId="4560" xr:uid="{00000000-0005-0000-0000-0000BE4B0000}"/>
    <cellStyle name="Copied" xfId="216" xr:uid="{00000000-0005-0000-0000-0000BF4B0000}"/>
    <cellStyle name="Copied 2" xfId="4561" xr:uid="{00000000-0005-0000-0000-0000C04B0000}"/>
    <cellStyle name="COST1" xfId="10491" xr:uid="{00000000-0005-0000-0000-0000C14B0000}"/>
    <cellStyle name="CoverHeadline1" xfId="4562" xr:uid="{00000000-0005-0000-0000-0000C24B0000}"/>
    <cellStyle name="Curr" xfId="4563" xr:uid="{00000000-0005-0000-0000-0000C34B0000}"/>
    <cellStyle name="Curre~cy [0]_MATERAL2" xfId="10492" xr:uid="{00000000-0005-0000-0000-0000C44B0000}"/>
    <cellStyle name="Curren" xfId="4564" xr:uid="{00000000-0005-0000-0000-0000C54B0000}"/>
    <cellStyle name="Curren?_x0012_퐀_x0017_?" xfId="217" xr:uid="{00000000-0005-0000-0000-0000C64B0000}"/>
    <cellStyle name="Currenby_Cash&amp;DSO Chart" xfId="4565" xr:uid="{00000000-0005-0000-0000-0000C74B0000}"/>
    <cellStyle name="Currency" xfId="21" xr:uid="{00000000-0005-0000-0000-0000C84B0000}"/>
    <cellStyle name="Currency [0]" xfId="22" xr:uid="{00000000-0005-0000-0000-0000C94B0000}"/>
    <cellStyle name="Currency [0] 10" xfId="10493" xr:uid="{00000000-0005-0000-0000-0000CA4B0000}"/>
    <cellStyle name="Currency [0] 11" xfId="10494" xr:uid="{00000000-0005-0000-0000-0000CB4B0000}"/>
    <cellStyle name="Currency [0] 2" xfId="534" xr:uid="{00000000-0005-0000-0000-0000CC4B0000}"/>
    <cellStyle name="Currency [0] 2 2" xfId="10495" xr:uid="{00000000-0005-0000-0000-0000CD4B0000}"/>
    <cellStyle name="Currency [0] 2 3" xfId="10496" xr:uid="{00000000-0005-0000-0000-0000CE4B0000}"/>
    <cellStyle name="Currency [0] 2 4" xfId="10497" xr:uid="{00000000-0005-0000-0000-0000CF4B0000}"/>
    <cellStyle name="Currency [0] 2 5" xfId="10498" xr:uid="{00000000-0005-0000-0000-0000D04B0000}"/>
    <cellStyle name="Currency [0] 2_1.호반초등학교내역서 시각경보기추가(2011.03.21)" xfId="10499" xr:uid="{00000000-0005-0000-0000-0000D14B0000}"/>
    <cellStyle name="Currency [0] 3" xfId="4566" xr:uid="{00000000-0005-0000-0000-0000D24B0000}"/>
    <cellStyle name="Currency [0] 4" xfId="10500" xr:uid="{00000000-0005-0000-0000-0000D34B0000}"/>
    <cellStyle name="Currency [0] 5" xfId="10501" xr:uid="{00000000-0005-0000-0000-0000D44B0000}"/>
    <cellStyle name="Currency [0] 6" xfId="10502" xr:uid="{00000000-0005-0000-0000-0000D54B0000}"/>
    <cellStyle name="Currency [0] 7" xfId="10503" xr:uid="{00000000-0005-0000-0000-0000D64B0000}"/>
    <cellStyle name="Currency [0] 8" xfId="10504" xr:uid="{00000000-0005-0000-0000-0000D74B0000}"/>
    <cellStyle name="Currency [0] 9" xfId="10505" xr:uid="{00000000-0005-0000-0000-0000D84B0000}"/>
    <cellStyle name="Currency [0]_ SG&amp;A Bridge " xfId="4567" xr:uid="{00000000-0005-0000-0000-0000D94B0000}"/>
    <cellStyle name="Currency [0]͢laroux_1" xfId="10506" xr:uid="{00000000-0005-0000-0000-0000DA4B0000}"/>
    <cellStyle name="Currency [ﺜ]_P&amp;L_laroux" xfId="10507" xr:uid="{00000000-0005-0000-0000-0000DB4B0000}"/>
    <cellStyle name="Currency 10" xfId="4568" xr:uid="{00000000-0005-0000-0000-0000DC4B0000}"/>
    <cellStyle name="Currency 11" xfId="4569" xr:uid="{00000000-0005-0000-0000-0000DD4B0000}"/>
    <cellStyle name="Currency 12" xfId="4570" xr:uid="{00000000-0005-0000-0000-0000DE4B0000}"/>
    <cellStyle name="Currency 13" xfId="4571" xr:uid="{00000000-0005-0000-0000-0000DF4B0000}"/>
    <cellStyle name="Currency 14" xfId="4572" xr:uid="{00000000-0005-0000-0000-0000E04B0000}"/>
    <cellStyle name="Currency 15" xfId="4573" xr:uid="{00000000-0005-0000-0000-0000E14B0000}"/>
    <cellStyle name="Currency 16" xfId="4574" xr:uid="{00000000-0005-0000-0000-0000E24B0000}"/>
    <cellStyle name="Currency 17" xfId="4575" xr:uid="{00000000-0005-0000-0000-0000E34B0000}"/>
    <cellStyle name="Currency 18" xfId="4576" xr:uid="{00000000-0005-0000-0000-0000E44B0000}"/>
    <cellStyle name="Currency 19" xfId="4577" xr:uid="{00000000-0005-0000-0000-0000E54B0000}"/>
    <cellStyle name="Currency 2" xfId="535" xr:uid="{00000000-0005-0000-0000-0000E64B0000}"/>
    <cellStyle name="Currency 20" xfId="4578" xr:uid="{00000000-0005-0000-0000-0000E74B0000}"/>
    <cellStyle name="Currency 21" xfId="4579" xr:uid="{00000000-0005-0000-0000-0000E84B0000}"/>
    <cellStyle name="Currency 22" xfId="4580" xr:uid="{00000000-0005-0000-0000-0000E94B0000}"/>
    <cellStyle name="Currency 23" xfId="4581" xr:uid="{00000000-0005-0000-0000-0000EA4B0000}"/>
    <cellStyle name="Currency 24" xfId="4582" xr:uid="{00000000-0005-0000-0000-0000EB4B0000}"/>
    <cellStyle name="Currency 25" xfId="4583" xr:uid="{00000000-0005-0000-0000-0000EC4B0000}"/>
    <cellStyle name="Currency 26" xfId="4584" xr:uid="{00000000-0005-0000-0000-0000ED4B0000}"/>
    <cellStyle name="Currency 27" xfId="4585" xr:uid="{00000000-0005-0000-0000-0000EE4B0000}"/>
    <cellStyle name="Currency 28" xfId="4586" xr:uid="{00000000-0005-0000-0000-0000EF4B0000}"/>
    <cellStyle name="Currency 29" xfId="4587" xr:uid="{00000000-0005-0000-0000-0000F04B0000}"/>
    <cellStyle name="Currency 3" xfId="536" xr:uid="{00000000-0005-0000-0000-0000F14B0000}"/>
    <cellStyle name="Currency 30" xfId="4588" xr:uid="{00000000-0005-0000-0000-0000F24B0000}"/>
    <cellStyle name="Currency 31" xfId="4589" xr:uid="{00000000-0005-0000-0000-0000F34B0000}"/>
    <cellStyle name="Currency 32" xfId="4590" xr:uid="{00000000-0005-0000-0000-0000F44B0000}"/>
    <cellStyle name="Currency 33" xfId="4591" xr:uid="{00000000-0005-0000-0000-0000F54B0000}"/>
    <cellStyle name="Currency 34" xfId="4592" xr:uid="{00000000-0005-0000-0000-0000F64B0000}"/>
    <cellStyle name="Currency 35" xfId="4593" xr:uid="{00000000-0005-0000-0000-0000F74B0000}"/>
    <cellStyle name="Currency 36" xfId="4594" xr:uid="{00000000-0005-0000-0000-0000F84B0000}"/>
    <cellStyle name="Currency 37" xfId="4595" xr:uid="{00000000-0005-0000-0000-0000F94B0000}"/>
    <cellStyle name="Currency 38" xfId="10508" xr:uid="{00000000-0005-0000-0000-0000FA4B0000}"/>
    <cellStyle name="Currency 39" xfId="10509" xr:uid="{00000000-0005-0000-0000-0000FB4B0000}"/>
    <cellStyle name="Currency 4" xfId="4596" xr:uid="{00000000-0005-0000-0000-0000FC4B0000}"/>
    <cellStyle name="Currency 5" xfId="4597" xr:uid="{00000000-0005-0000-0000-0000FD4B0000}"/>
    <cellStyle name="Currency 6" xfId="4598" xr:uid="{00000000-0005-0000-0000-0000FE4B0000}"/>
    <cellStyle name="Currency 7" xfId="4599" xr:uid="{00000000-0005-0000-0000-0000FF4B0000}"/>
    <cellStyle name="Currency 8" xfId="4600" xr:uid="{00000000-0005-0000-0000-0000004C0000}"/>
    <cellStyle name="Currency 9" xfId="4601" xr:uid="{00000000-0005-0000-0000-0000014C0000}"/>
    <cellStyle name="currency-$" xfId="10510" xr:uid="{00000000-0005-0000-0000-0000024C0000}"/>
    <cellStyle name="Currency_ " xfId="10511" xr:uid="{00000000-0005-0000-0000-0000034C0000}"/>
    <cellStyle name="Currency0" xfId="218" xr:uid="{00000000-0005-0000-0000-0000044C0000}"/>
    <cellStyle name="Currency0 2" xfId="4602" xr:uid="{00000000-0005-0000-0000-0000054C0000}"/>
    <cellStyle name="Currency0 3" xfId="10512" xr:uid="{00000000-0005-0000-0000-0000064C0000}"/>
    <cellStyle name="Currency1" xfId="23" xr:uid="{00000000-0005-0000-0000-0000074C0000}"/>
    <cellStyle name="Currency1 10" xfId="10513" xr:uid="{00000000-0005-0000-0000-0000084C0000}"/>
    <cellStyle name="Currency1 11" xfId="10514" xr:uid="{00000000-0005-0000-0000-0000094C0000}"/>
    <cellStyle name="Currency1 2" xfId="537" xr:uid="{00000000-0005-0000-0000-00000A4C0000}"/>
    <cellStyle name="Currency1 2 2" xfId="10515" xr:uid="{00000000-0005-0000-0000-00000B4C0000}"/>
    <cellStyle name="Currency1 2 3" xfId="10516" xr:uid="{00000000-0005-0000-0000-00000C4C0000}"/>
    <cellStyle name="Currency1 2 4" xfId="10517" xr:uid="{00000000-0005-0000-0000-00000D4C0000}"/>
    <cellStyle name="Currency1 2 5" xfId="10518" xr:uid="{00000000-0005-0000-0000-00000E4C0000}"/>
    <cellStyle name="Currency1 2_1.호반초등학교내역서 시각경보기추가(2011.03.21)" xfId="10519" xr:uid="{00000000-0005-0000-0000-00000F4C0000}"/>
    <cellStyle name="Currency1 3" xfId="4603" xr:uid="{00000000-0005-0000-0000-0000104C0000}"/>
    <cellStyle name="Currency1 4" xfId="4604" xr:uid="{00000000-0005-0000-0000-0000114C0000}"/>
    <cellStyle name="Currency1 5" xfId="10520" xr:uid="{00000000-0005-0000-0000-0000124C0000}"/>
    <cellStyle name="Currency1 6" xfId="10521" xr:uid="{00000000-0005-0000-0000-0000134C0000}"/>
    <cellStyle name="Currency1 7" xfId="10522" xr:uid="{00000000-0005-0000-0000-0000144C0000}"/>
    <cellStyle name="Currency1 8" xfId="10523" xr:uid="{00000000-0005-0000-0000-0000154C0000}"/>
    <cellStyle name="Currency1 9" xfId="10524" xr:uid="{00000000-0005-0000-0000-0000164C0000}"/>
    <cellStyle name="Currency1_1.봄내초등학교내역서 시각경보기추가(2011.03.21)" xfId="10525" xr:uid="{00000000-0005-0000-0000-0000174C0000}"/>
    <cellStyle name="Data" xfId="4605" xr:uid="{00000000-0005-0000-0000-0000184C0000}"/>
    <cellStyle name="Date" xfId="219" xr:uid="{00000000-0005-0000-0000-0000194C0000}"/>
    <cellStyle name="Date 10" xfId="10526" xr:uid="{00000000-0005-0000-0000-00001A4C0000}"/>
    <cellStyle name="Date 11" xfId="10527" xr:uid="{00000000-0005-0000-0000-00001B4C0000}"/>
    <cellStyle name="Date 2" xfId="4606" xr:uid="{00000000-0005-0000-0000-00001C4C0000}"/>
    <cellStyle name="Date 2 2" xfId="10528" xr:uid="{00000000-0005-0000-0000-00001D4C0000}"/>
    <cellStyle name="Date 2 3" xfId="10529" xr:uid="{00000000-0005-0000-0000-00001E4C0000}"/>
    <cellStyle name="Date 2 4" xfId="10530" xr:uid="{00000000-0005-0000-0000-00001F4C0000}"/>
    <cellStyle name="Date 2 5" xfId="10531" xr:uid="{00000000-0005-0000-0000-0000204C0000}"/>
    <cellStyle name="Date 2_1.호반초등학교내역서 시각경보기추가(2011.03.21)" xfId="10532" xr:uid="{00000000-0005-0000-0000-0000214C0000}"/>
    <cellStyle name="Date 3" xfId="4607" xr:uid="{00000000-0005-0000-0000-0000224C0000}"/>
    <cellStyle name="Date 4" xfId="4608" xr:uid="{00000000-0005-0000-0000-0000234C0000}"/>
    <cellStyle name="Date 5" xfId="10533" xr:uid="{00000000-0005-0000-0000-0000244C0000}"/>
    <cellStyle name="Date 6" xfId="10534" xr:uid="{00000000-0005-0000-0000-0000254C0000}"/>
    <cellStyle name="Date 7" xfId="10535" xr:uid="{00000000-0005-0000-0000-0000264C0000}"/>
    <cellStyle name="Date 8" xfId="10536" xr:uid="{00000000-0005-0000-0000-0000274C0000}"/>
    <cellStyle name="Date 9" xfId="10537" xr:uid="{00000000-0005-0000-0000-0000284C0000}"/>
    <cellStyle name="Date_1.봄내초등학교내역서 시각경보기추가(2011.03.21)" xfId="10538" xr:uid="{00000000-0005-0000-0000-0000294C0000}"/>
    <cellStyle name="DD" xfId="10539" xr:uid="{00000000-0005-0000-0000-00002A4C0000}"/>
    <cellStyle name="de" xfId="10540" xr:uid="{00000000-0005-0000-0000-00002B4C0000}"/>
    <cellStyle name="Dezimal [0]_Ausdruck RUND (D)" xfId="10541" xr:uid="{00000000-0005-0000-0000-00002C4C0000}"/>
    <cellStyle name="Dezimal_Ausdruck RUND (D)" xfId="10542" xr:uid="{00000000-0005-0000-0000-00002D4C0000}"/>
    <cellStyle name="Display" xfId="4609" xr:uid="{00000000-0005-0000-0000-00002E4C0000}"/>
    <cellStyle name="Display 2" xfId="10543" xr:uid="{00000000-0005-0000-0000-00002F4C0000}"/>
    <cellStyle name="Display Price" xfId="4610" xr:uid="{00000000-0005-0000-0000-0000304C0000}"/>
    <cellStyle name="Display Price 2" xfId="10544" xr:uid="{00000000-0005-0000-0000-0000314C0000}"/>
    <cellStyle name="Dollar (zero dec)" xfId="220" xr:uid="{00000000-0005-0000-0000-0000324C0000}"/>
    <cellStyle name="Dollar (zero dec) 10" xfId="10545" xr:uid="{00000000-0005-0000-0000-0000334C0000}"/>
    <cellStyle name="Dollar (zero dec) 11" xfId="10546" xr:uid="{00000000-0005-0000-0000-0000344C0000}"/>
    <cellStyle name="Dollar (zero dec) 2" xfId="4611" xr:uid="{00000000-0005-0000-0000-0000354C0000}"/>
    <cellStyle name="Dollar (zero dec) 2 2" xfId="10547" xr:uid="{00000000-0005-0000-0000-0000364C0000}"/>
    <cellStyle name="Dollar (zero dec) 2 3" xfId="10548" xr:uid="{00000000-0005-0000-0000-0000374C0000}"/>
    <cellStyle name="Dollar (zero dec) 2 4" xfId="10549" xr:uid="{00000000-0005-0000-0000-0000384C0000}"/>
    <cellStyle name="Dollar (zero dec) 2 5" xfId="10550" xr:uid="{00000000-0005-0000-0000-0000394C0000}"/>
    <cellStyle name="Dollar (zero dec) 2_1.호반초등학교내역서 시각경보기추가(2011.03.21)" xfId="10551" xr:uid="{00000000-0005-0000-0000-00003A4C0000}"/>
    <cellStyle name="Dollar (zero dec) 3" xfId="4612" xr:uid="{00000000-0005-0000-0000-00003B4C0000}"/>
    <cellStyle name="Dollar (zero dec) 4" xfId="4613" xr:uid="{00000000-0005-0000-0000-00003C4C0000}"/>
    <cellStyle name="Dollar (zero dec) 5" xfId="10552" xr:uid="{00000000-0005-0000-0000-00003D4C0000}"/>
    <cellStyle name="Dollar (zero dec) 6" xfId="10553" xr:uid="{00000000-0005-0000-0000-00003E4C0000}"/>
    <cellStyle name="Dollar (zero dec) 7" xfId="10554" xr:uid="{00000000-0005-0000-0000-00003F4C0000}"/>
    <cellStyle name="Dollar (zero dec) 8" xfId="10555" xr:uid="{00000000-0005-0000-0000-0000404C0000}"/>
    <cellStyle name="Dollar (zero dec) 9" xfId="10556" xr:uid="{00000000-0005-0000-0000-0000414C0000}"/>
    <cellStyle name="Dollar (zero dec)_1.봄내초등학교내역서 시각경보기추가(2011.03.21)" xfId="10557" xr:uid="{00000000-0005-0000-0000-0000424C0000}"/>
    <cellStyle name="EA" xfId="4614" xr:uid="{00000000-0005-0000-0000-0000434C0000}"/>
    <cellStyle name="EA 2" xfId="4615" xr:uid="{00000000-0005-0000-0000-0000444C0000}"/>
    <cellStyle name="E­æo±ae￡" xfId="10558" xr:uid="{00000000-0005-0000-0000-0000454C0000}"/>
    <cellStyle name="È­æó±âè£" xfId="4616" xr:uid="{00000000-0005-0000-0000-0000464C0000}"/>
    <cellStyle name="È­Æó±âÈ£ 2" xfId="10559" xr:uid="{00000000-0005-0000-0000-0000474C0000}"/>
    <cellStyle name="E­æo±ae￡0" xfId="10560" xr:uid="{00000000-0005-0000-0000-0000484C0000}"/>
    <cellStyle name="È­æó±âè£0" xfId="4617" xr:uid="{00000000-0005-0000-0000-0000494C0000}"/>
    <cellStyle name="È­Æó±âÈ£0 2" xfId="10561" xr:uid="{00000000-0005-0000-0000-00004A4C0000}"/>
    <cellStyle name="ent]_x000d__x000a_color schemes=표준 구성표_x000d__x000a__x000d__x000a_[color schemes]_x000d__x000a_Arizona=804000,FFFFFF,FFFFFF,0,FFFFFF,0,808040,C0C0C0,FFFFFF,4" xfId="10562" xr:uid="{00000000-0005-0000-0000-00004B4C0000}"/>
    <cellStyle name="Entered" xfId="221" xr:uid="{00000000-0005-0000-0000-00004C4C0000}"/>
    <cellStyle name="Entered 2" xfId="4618" xr:uid="{00000000-0005-0000-0000-00004D4C0000}"/>
    <cellStyle name="Euro" xfId="222" xr:uid="{00000000-0005-0000-0000-00004E4C0000}"/>
    <cellStyle name="Euro 2" xfId="4619" xr:uid="{00000000-0005-0000-0000-00004F4C0000}"/>
    <cellStyle name="Explanatory Text" xfId="4620" xr:uid="{00000000-0005-0000-0000-0000504C0000}"/>
    <cellStyle name="F2" xfId="223" xr:uid="{00000000-0005-0000-0000-0000514C0000}"/>
    <cellStyle name="F2 10" xfId="10563" xr:uid="{00000000-0005-0000-0000-0000524C0000}"/>
    <cellStyle name="F2 11" xfId="10564" xr:uid="{00000000-0005-0000-0000-0000534C0000}"/>
    <cellStyle name="F2 2" xfId="4621" xr:uid="{00000000-0005-0000-0000-0000544C0000}"/>
    <cellStyle name="F2 2 2" xfId="10565" xr:uid="{00000000-0005-0000-0000-0000554C0000}"/>
    <cellStyle name="F2 2 3" xfId="10566" xr:uid="{00000000-0005-0000-0000-0000564C0000}"/>
    <cellStyle name="F2 2 4" xfId="10567" xr:uid="{00000000-0005-0000-0000-0000574C0000}"/>
    <cellStyle name="F2 2 5" xfId="10568" xr:uid="{00000000-0005-0000-0000-0000584C0000}"/>
    <cellStyle name="F2 2_1.호반초등학교내역서 시각경보기추가(2011.03.21)" xfId="10569" xr:uid="{00000000-0005-0000-0000-0000594C0000}"/>
    <cellStyle name="F2 3" xfId="10570" xr:uid="{00000000-0005-0000-0000-00005A4C0000}"/>
    <cellStyle name="F2 4" xfId="10571" xr:uid="{00000000-0005-0000-0000-00005B4C0000}"/>
    <cellStyle name="F2 5" xfId="10572" xr:uid="{00000000-0005-0000-0000-00005C4C0000}"/>
    <cellStyle name="F2 6" xfId="10573" xr:uid="{00000000-0005-0000-0000-00005D4C0000}"/>
    <cellStyle name="F2 7" xfId="10574" xr:uid="{00000000-0005-0000-0000-00005E4C0000}"/>
    <cellStyle name="F2 8" xfId="10575" xr:uid="{00000000-0005-0000-0000-00005F4C0000}"/>
    <cellStyle name="F2 9" xfId="10576" xr:uid="{00000000-0005-0000-0000-0000604C0000}"/>
    <cellStyle name="F2_03.24 2차수정-추곡초 급식소 개축 전기 공사 설계용역(내역서)" xfId="10577" xr:uid="{00000000-0005-0000-0000-0000614C0000}"/>
    <cellStyle name="F3" xfId="224" xr:uid="{00000000-0005-0000-0000-0000624C0000}"/>
    <cellStyle name="F3 10" xfId="10578" xr:uid="{00000000-0005-0000-0000-0000634C0000}"/>
    <cellStyle name="F3 11" xfId="10579" xr:uid="{00000000-0005-0000-0000-0000644C0000}"/>
    <cellStyle name="F3 2" xfId="4622" xr:uid="{00000000-0005-0000-0000-0000654C0000}"/>
    <cellStyle name="F3 2 2" xfId="10580" xr:uid="{00000000-0005-0000-0000-0000664C0000}"/>
    <cellStyle name="F3 2 3" xfId="10581" xr:uid="{00000000-0005-0000-0000-0000674C0000}"/>
    <cellStyle name="F3 2 4" xfId="10582" xr:uid="{00000000-0005-0000-0000-0000684C0000}"/>
    <cellStyle name="F3 2 5" xfId="10583" xr:uid="{00000000-0005-0000-0000-0000694C0000}"/>
    <cellStyle name="F3 2_1.호반초등학교내역서 시각경보기추가(2011.03.21)" xfId="10584" xr:uid="{00000000-0005-0000-0000-00006A4C0000}"/>
    <cellStyle name="F3 3" xfId="10585" xr:uid="{00000000-0005-0000-0000-00006B4C0000}"/>
    <cellStyle name="F3 4" xfId="10586" xr:uid="{00000000-0005-0000-0000-00006C4C0000}"/>
    <cellStyle name="F3 5" xfId="10587" xr:uid="{00000000-0005-0000-0000-00006D4C0000}"/>
    <cellStyle name="F3 6" xfId="10588" xr:uid="{00000000-0005-0000-0000-00006E4C0000}"/>
    <cellStyle name="F3 7" xfId="10589" xr:uid="{00000000-0005-0000-0000-00006F4C0000}"/>
    <cellStyle name="F3 8" xfId="10590" xr:uid="{00000000-0005-0000-0000-0000704C0000}"/>
    <cellStyle name="F3 9" xfId="10591" xr:uid="{00000000-0005-0000-0000-0000714C0000}"/>
    <cellStyle name="F3_03.24 2차수정-추곡초 급식소 개축 전기 공사 설계용역(내역서)" xfId="10592" xr:uid="{00000000-0005-0000-0000-0000724C0000}"/>
    <cellStyle name="F4" xfId="225" xr:uid="{00000000-0005-0000-0000-0000734C0000}"/>
    <cellStyle name="F4 10" xfId="10593" xr:uid="{00000000-0005-0000-0000-0000744C0000}"/>
    <cellStyle name="F4 2" xfId="4623" xr:uid="{00000000-0005-0000-0000-0000754C0000}"/>
    <cellStyle name="F4 2 2" xfId="10594" xr:uid="{00000000-0005-0000-0000-0000764C0000}"/>
    <cellStyle name="F4 2 3" xfId="10595" xr:uid="{00000000-0005-0000-0000-0000774C0000}"/>
    <cellStyle name="F4 2 4" xfId="10596" xr:uid="{00000000-0005-0000-0000-0000784C0000}"/>
    <cellStyle name="F4 2 5" xfId="10597" xr:uid="{00000000-0005-0000-0000-0000794C0000}"/>
    <cellStyle name="F4 2_1.호반초등학교내역서 시각경보기추가(2011.03.21)" xfId="10598" xr:uid="{00000000-0005-0000-0000-00007A4C0000}"/>
    <cellStyle name="F4 3" xfId="10599" xr:uid="{00000000-0005-0000-0000-00007B4C0000}"/>
    <cellStyle name="F4 4" xfId="10600" xr:uid="{00000000-0005-0000-0000-00007C4C0000}"/>
    <cellStyle name="F4 5" xfId="10601" xr:uid="{00000000-0005-0000-0000-00007D4C0000}"/>
    <cellStyle name="F4 6" xfId="10602" xr:uid="{00000000-0005-0000-0000-00007E4C0000}"/>
    <cellStyle name="F4 7" xfId="10603" xr:uid="{00000000-0005-0000-0000-00007F4C0000}"/>
    <cellStyle name="F4 8" xfId="10604" xr:uid="{00000000-0005-0000-0000-0000804C0000}"/>
    <cellStyle name="F4 9" xfId="10605" xr:uid="{00000000-0005-0000-0000-0000814C0000}"/>
    <cellStyle name="F4_03.24 2차수정-추곡초 급식소 개축 전기 공사 설계용역(내역서)" xfId="10606" xr:uid="{00000000-0005-0000-0000-0000824C0000}"/>
    <cellStyle name="F5" xfId="226" xr:uid="{00000000-0005-0000-0000-0000834C0000}"/>
    <cellStyle name="F5 10" xfId="10607" xr:uid="{00000000-0005-0000-0000-0000844C0000}"/>
    <cellStyle name="F5 11" xfId="10608" xr:uid="{00000000-0005-0000-0000-0000854C0000}"/>
    <cellStyle name="F5 2" xfId="4624" xr:uid="{00000000-0005-0000-0000-0000864C0000}"/>
    <cellStyle name="F5 2 2" xfId="10609" xr:uid="{00000000-0005-0000-0000-0000874C0000}"/>
    <cellStyle name="F5 2 3" xfId="10610" xr:uid="{00000000-0005-0000-0000-0000884C0000}"/>
    <cellStyle name="F5 2 4" xfId="10611" xr:uid="{00000000-0005-0000-0000-0000894C0000}"/>
    <cellStyle name="F5 2 5" xfId="10612" xr:uid="{00000000-0005-0000-0000-00008A4C0000}"/>
    <cellStyle name="F5 2_1.호반초등학교내역서 시각경보기추가(2011.03.21)" xfId="10613" xr:uid="{00000000-0005-0000-0000-00008B4C0000}"/>
    <cellStyle name="F5 3" xfId="10614" xr:uid="{00000000-0005-0000-0000-00008C4C0000}"/>
    <cellStyle name="F5 4" xfId="10615" xr:uid="{00000000-0005-0000-0000-00008D4C0000}"/>
    <cellStyle name="F5 5" xfId="10616" xr:uid="{00000000-0005-0000-0000-00008E4C0000}"/>
    <cellStyle name="F5 6" xfId="10617" xr:uid="{00000000-0005-0000-0000-00008F4C0000}"/>
    <cellStyle name="F5 7" xfId="10618" xr:uid="{00000000-0005-0000-0000-0000904C0000}"/>
    <cellStyle name="F5 8" xfId="10619" xr:uid="{00000000-0005-0000-0000-0000914C0000}"/>
    <cellStyle name="F5 9" xfId="10620" xr:uid="{00000000-0005-0000-0000-0000924C0000}"/>
    <cellStyle name="F5_03.24 2차수정-추곡초 급식소 개축 전기 공사 설계용역(내역서)" xfId="10621" xr:uid="{00000000-0005-0000-0000-0000934C0000}"/>
    <cellStyle name="F6" xfId="227" xr:uid="{00000000-0005-0000-0000-0000944C0000}"/>
    <cellStyle name="F6 10" xfId="10622" xr:uid="{00000000-0005-0000-0000-0000954C0000}"/>
    <cellStyle name="F6 11" xfId="10623" xr:uid="{00000000-0005-0000-0000-0000964C0000}"/>
    <cellStyle name="F6 2" xfId="4625" xr:uid="{00000000-0005-0000-0000-0000974C0000}"/>
    <cellStyle name="F6 2 2" xfId="10624" xr:uid="{00000000-0005-0000-0000-0000984C0000}"/>
    <cellStyle name="F6 2 3" xfId="10625" xr:uid="{00000000-0005-0000-0000-0000994C0000}"/>
    <cellStyle name="F6 2 4" xfId="10626" xr:uid="{00000000-0005-0000-0000-00009A4C0000}"/>
    <cellStyle name="F6 2 5" xfId="10627" xr:uid="{00000000-0005-0000-0000-00009B4C0000}"/>
    <cellStyle name="F6 2_1.호반초등학교내역서 시각경보기추가(2011.03.21)" xfId="10628" xr:uid="{00000000-0005-0000-0000-00009C4C0000}"/>
    <cellStyle name="F6 3" xfId="10629" xr:uid="{00000000-0005-0000-0000-00009D4C0000}"/>
    <cellStyle name="F6 4" xfId="10630" xr:uid="{00000000-0005-0000-0000-00009E4C0000}"/>
    <cellStyle name="F6 5" xfId="10631" xr:uid="{00000000-0005-0000-0000-00009F4C0000}"/>
    <cellStyle name="F6 6" xfId="10632" xr:uid="{00000000-0005-0000-0000-0000A04C0000}"/>
    <cellStyle name="F6 7" xfId="10633" xr:uid="{00000000-0005-0000-0000-0000A14C0000}"/>
    <cellStyle name="F6 8" xfId="10634" xr:uid="{00000000-0005-0000-0000-0000A24C0000}"/>
    <cellStyle name="F6 9" xfId="10635" xr:uid="{00000000-0005-0000-0000-0000A34C0000}"/>
    <cellStyle name="F6_03.24 2차수정-추곡초 급식소 개축 전기 공사 설계용역(내역서)" xfId="10636" xr:uid="{00000000-0005-0000-0000-0000A44C0000}"/>
    <cellStyle name="F7" xfId="228" xr:uid="{00000000-0005-0000-0000-0000A54C0000}"/>
    <cellStyle name="F7 10" xfId="10637" xr:uid="{00000000-0005-0000-0000-0000A64C0000}"/>
    <cellStyle name="F7 11" xfId="10638" xr:uid="{00000000-0005-0000-0000-0000A74C0000}"/>
    <cellStyle name="F7 2" xfId="4626" xr:uid="{00000000-0005-0000-0000-0000A84C0000}"/>
    <cellStyle name="F7 2 2" xfId="10639" xr:uid="{00000000-0005-0000-0000-0000A94C0000}"/>
    <cellStyle name="F7 2 3" xfId="10640" xr:uid="{00000000-0005-0000-0000-0000AA4C0000}"/>
    <cellStyle name="F7 2 4" xfId="10641" xr:uid="{00000000-0005-0000-0000-0000AB4C0000}"/>
    <cellStyle name="F7 2 5" xfId="10642" xr:uid="{00000000-0005-0000-0000-0000AC4C0000}"/>
    <cellStyle name="F7 2_1.호반초등학교내역서 시각경보기추가(2011.03.21)" xfId="10643" xr:uid="{00000000-0005-0000-0000-0000AD4C0000}"/>
    <cellStyle name="F7 3" xfId="10644" xr:uid="{00000000-0005-0000-0000-0000AE4C0000}"/>
    <cellStyle name="F7 4" xfId="10645" xr:uid="{00000000-0005-0000-0000-0000AF4C0000}"/>
    <cellStyle name="F7 5" xfId="10646" xr:uid="{00000000-0005-0000-0000-0000B04C0000}"/>
    <cellStyle name="F7 6" xfId="10647" xr:uid="{00000000-0005-0000-0000-0000B14C0000}"/>
    <cellStyle name="F7 7" xfId="10648" xr:uid="{00000000-0005-0000-0000-0000B24C0000}"/>
    <cellStyle name="F7 8" xfId="10649" xr:uid="{00000000-0005-0000-0000-0000B34C0000}"/>
    <cellStyle name="F7 9" xfId="10650" xr:uid="{00000000-0005-0000-0000-0000B44C0000}"/>
    <cellStyle name="F7_03.24 2차수정-추곡초 급식소 개축 전기 공사 설계용역(내역서)" xfId="10651" xr:uid="{00000000-0005-0000-0000-0000B54C0000}"/>
    <cellStyle name="F8" xfId="229" xr:uid="{00000000-0005-0000-0000-0000B64C0000}"/>
    <cellStyle name="F8 10" xfId="10652" xr:uid="{00000000-0005-0000-0000-0000B74C0000}"/>
    <cellStyle name="F8 2" xfId="4627" xr:uid="{00000000-0005-0000-0000-0000B84C0000}"/>
    <cellStyle name="F8 2 2" xfId="10653" xr:uid="{00000000-0005-0000-0000-0000B94C0000}"/>
    <cellStyle name="F8 2 3" xfId="10654" xr:uid="{00000000-0005-0000-0000-0000BA4C0000}"/>
    <cellStyle name="F8 2 4" xfId="10655" xr:uid="{00000000-0005-0000-0000-0000BB4C0000}"/>
    <cellStyle name="F8 2 5" xfId="10656" xr:uid="{00000000-0005-0000-0000-0000BC4C0000}"/>
    <cellStyle name="F8 2_1.호반초등학교내역서 시각경보기추가(2011.03.21)" xfId="10657" xr:uid="{00000000-0005-0000-0000-0000BD4C0000}"/>
    <cellStyle name="F8 3" xfId="10658" xr:uid="{00000000-0005-0000-0000-0000BE4C0000}"/>
    <cellStyle name="F8 4" xfId="10659" xr:uid="{00000000-0005-0000-0000-0000BF4C0000}"/>
    <cellStyle name="F8 5" xfId="10660" xr:uid="{00000000-0005-0000-0000-0000C04C0000}"/>
    <cellStyle name="F8 6" xfId="10661" xr:uid="{00000000-0005-0000-0000-0000C14C0000}"/>
    <cellStyle name="F8 7" xfId="10662" xr:uid="{00000000-0005-0000-0000-0000C24C0000}"/>
    <cellStyle name="F8 8" xfId="10663" xr:uid="{00000000-0005-0000-0000-0000C34C0000}"/>
    <cellStyle name="F8 9" xfId="10664" xr:uid="{00000000-0005-0000-0000-0000C44C0000}"/>
    <cellStyle name="F8_03.24 2차수정-추곡초 급식소 개축 전기 공사 설계용역(내역서)" xfId="10665" xr:uid="{00000000-0005-0000-0000-0000C54C0000}"/>
    <cellStyle name="FinePrint" xfId="4628" xr:uid="{00000000-0005-0000-0000-0000C64C0000}"/>
    <cellStyle name="Fixed" xfId="230" xr:uid="{00000000-0005-0000-0000-0000C74C0000}"/>
    <cellStyle name="Fixed 10" xfId="10666" xr:uid="{00000000-0005-0000-0000-0000C84C0000}"/>
    <cellStyle name="Fixed 11" xfId="10667" xr:uid="{00000000-0005-0000-0000-0000C94C0000}"/>
    <cellStyle name="Fixed 2" xfId="4629" xr:uid="{00000000-0005-0000-0000-0000CA4C0000}"/>
    <cellStyle name="Fixed 2 2" xfId="10668" xr:uid="{00000000-0005-0000-0000-0000CB4C0000}"/>
    <cellStyle name="Fixed 2 3" xfId="10669" xr:uid="{00000000-0005-0000-0000-0000CC4C0000}"/>
    <cellStyle name="Fixed 2 4" xfId="10670" xr:uid="{00000000-0005-0000-0000-0000CD4C0000}"/>
    <cellStyle name="Fixed 2 5" xfId="10671" xr:uid="{00000000-0005-0000-0000-0000CE4C0000}"/>
    <cellStyle name="Fixed 2_1.호반초등학교내역서 시각경보기추가(2011.03.21)" xfId="10672" xr:uid="{00000000-0005-0000-0000-0000CF4C0000}"/>
    <cellStyle name="Fixed 3" xfId="4630" xr:uid="{00000000-0005-0000-0000-0000D04C0000}"/>
    <cellStyle name="Fixed 4" xfId="4631" xr:uid="{00000000-0005-0000-0000-0000D14C0000}"/>
    <cellStyle name="Fixed 5" xfId="10673" xr:uid="{00000000-0005-0000-0000-0000D24C0000}"/>
    <cellStyle name="Fixed 6" xfId="10674" xr:uid="{00000000-0005-0000-0000-0000D34C0000}"/>
    <cellStyle name="Fixed 7" xfId="10675" xr:uid="{00000000-0005-0000-0000-0000D44C0000}"/>
    <cellStyle name="Fixed 8" xfId="10676" xr:uid="{00000000-0005-0000-0000-0000D54C0000}"/>
    <cellStyle name="Fixed 9" xfId="10677" xr:uid="{00000000-0005-0000-0000-0000D64C0000}"/>
    <cellStyle name="Fixed_1.봄내초등학교내역서 시각경보기추가(2011.03.21)" xfId="10678" xr:uid="{00000000-0005-0000-0000-0000D74C0000}"/>
    <cellStyle name="Followed Hyperlink" xfId="10679" xr:uid="{00000000-0005-0000-0000-0000D84C0000}"/>
    <cellStyle name="G" xfId="4632" xr:uid="{00000000-0005-0000-0000-0000D94C0000}"/>
    <cellStyle name="ǧ_x000c_ǧ舌ǧ٣" xfId="10680" xr:uid="{00000000-0005-0000-0000-0000DA4C0000}"/>
    <cellStyle name="G/표준" xfId="10681" xr:uid="{00000000-0005-0000-0000-0000DB4C0000}"/>
    <cellStyle name="ǦǦ_x0003_" xfId="10682" xr:uid="{00000000-0005-0000-0000-0000DC4C0000}"/>
    <cellStyle name="Good" xfId="4633" xr:uid="{00000000-0005-0000-0000-0000DD4C0000}"/>
    <cellStyle name="Grey" xfId="231" xr:uid="{00000000-0005-0000-0000-0000DE4C0000}"/>
    <cellStyle name="Grey 2" xfId="4634" xr:uid="{00000000-0005-0000-0000-0000DF4C0000}"/>
    <cellStyle name="Grey 3" xfId="10683" xr:uid="{00000000-0005-0000-0000-0000E04C0000}"/>
    <cellStyle name="H1" xfId="4635" xr:uid="{00000000-0005-0000-0000-0000E14C0000}"/>
    <cellStyle name="H2" xfId="4636" xr:uid="{00000000-0005-0000-0000-0000E24C0000}"/>
    <cellStyle name="head" xfId="4637" xr:uid="{00000000-0005-0000-0000-0000E34C0000}"/>
    <cellStyle name="head 1" xfId="4638" xr:uid="{00000000-0005-0000-0000-0000E44C0000}"/>
    <cellStyle name="head 1-1" xfId="4639" xr:uid="{00000000-0005-0000-0000-0000E54C0000}"/>
    <cellStyle name="HEADER" xfId="232" xr:uid="{00000000-0005-0000-0000-0000E64C0000}"/>
    <cellStyle name="HEADER 2" xfId="4640" xr:uid="{00000000-0005-0000-0000-0000E74C0000}"/>
    <cellStyle name="HEADER 3" xfId="10684" xr:uid="{00000000-0005-0000-0000-0000E84C0000}"/>
    <cellStyle name="Header1" xfId="233" xr:uid="{00000000-0005-0000-0000-0000E94C0000}"/>
    <cellStyle name="Header2" xfId="234" xr:uid="{00000000-0005-0000-0000-0000EA4C0000}"/>
    <cellStyle name="Heading" xfId="4641" xr:uid="{00000000-0005-0000-0000-0000EB4C0000}"/>
    <cellStyle name="Heading 1" xfId="235" xr:uid="{00000000-0005-0000-0000-0000EC4C0000}"/>
    <cellStyle name="Heading 1 10" xfId="10685" xr:uid="{00000000-0005-0000-0000-0000ED4C0000}"/>
    <cellStyle name="Heading 1 11" xfId="10686" xr:uid="{00000000-0005-0000-0000-0000EE4C0000}"/>
    <cellStyle name="Heading 1 2" xfId="4642" xr:uid="{00000000-0005-0000-0000-0000EF4C0000}"/>
    <cellStyle name="Heading 1 2 2" xfId="10687" xr:uid="{00000000-0005-0000-0000-0000F04C0000}"/>
    <cellStyle name="Heading 1 2 3" xfId="10688" xr:uid="{00000000-0005-0000-0000-0000F14C0000}"/>
    <cellStyle name="Heading 1 2 4" xfId="10689" xr:uid="{00000000-0005-0000-0000-0000F24C0000}"/>
    <cellStyle name="Heading 1 2 5" xfId="10690" xr:uid="{00000000-0005-0000-0000-0000F34C0000}"/>
    <cellStyle name="Heading 1 2_1.호반초등학교내역서 시각경보기추가(2011.03.21)" xfId="10691" xr:uid="{00000000-0005-0000-0000-0000F44C0000}"/>
    <cellStyle name="Heading 1 3" xfId="4643" xr:uid="{00000000-0005-0000-0000-0000F54C0000}"/>
    <cellStyle name="Heading 1 3 2" xfId="10692" xr:uid="{00000000-0005-0000-0000-0000F64C0000}"/>
    <cellStyle name="Heading 1 4" xfId="10693" xr:uid="{00000000-0005-0000-0000-0000F74C0000}"/>
    <cellStyle name="Heading 1 5" xfId="10694" xr:uid="{00000000-0005-0000-0000-0000F84C0000}"/>
    <cellStyle name="Heading 1 6" xfId="10695" xr:uid="{00000000-0005-0000-0000-0000F94C0000}"/>
    <cellStyle name="Heading 1 7" xfId="10696" xr:uid="{00000000-0005-0000-0000-0000FA4C0000}"/>
    <cellStyle name="Heading 1 8" xfId="10697" xr:uid="{00000000-0005-0000-0000-0000FB4C0000}"/>
    <cellStyle name="Heading 1 9" xfId="10698" xr:uid="{00000000-0005-0000-0000-0000FC4C0000}"/>
    <cellStyle name="Heading 1_1.봄내초등학교내역서 시각경보기추가(2011.03.21)" xfId="10699" xr:uid="{00000000-0005-0000-0000-0000FD4C0000}"/>
    <cellStyle name="Heading 2" xfId="236" xr:uid="{00000000-0005-0000-0000-0000FE4C0000}"/>
    <cellStyle name="Heading 2 10" xfId="10700" xr:uid="{00000000-0005-0000-0000-0000FF4C0000}"/>
    <cellStyle name="Heading 2 11" xfId="10701" xr:uid="{00000000-0005-0000-0000-0000004D0000}"/>
    <cellStyle name="Heading 2 2" xfId="4644" xr:uid="{00000000-0005-0000-0000-0000014D0000}"/>
    <cellStyle name="Heading 2 2 2" xfId="10702" xr:uid="{00000000-0005-0000-0000-0000024D0000}"/>
    <cellStyle name="Heading 2 2 3" xfId="10703" xr:uid="{00000000-0005-0000-0000-0000034D0000}"/>
    <cellStyle name="Heading 2 2 4" xfId="10704" xr:uid="{00000000-0005-0000-0000-0000044D0000}"/>
    <cellStyle name="Heading 2 2 5" xfId="10705" xr:uid="{00000000-0005-0000-0000-0000054D0000}"/>
    <cellStyle name="Heading 2 2_1.호반초등학교내역서 시각경보기추가(2011.03.21)" xfId="10706" xr:uid="{00000000-0005-0000-0000-0000064D0000}"/>
    <cellStyle name="Heading 2 3" xfId="4645" xr:uid="{00000000-0005-0000-0000-0000074D0000}"/>
    <cellStyle name="Heading 2 4" xfId="10707" xr:uid="{00000000-0005-0000-0000-0000084D0000}"/>
    <cellStyle name="Heading 2 5" xfId="10708" xr:uid="{00000000-0005-0000-0000-0000094D0000}"/>
    <cellStyle name="Heading 2 6" xfId="10709" xr:uid="{00000000-0005-0000-0000-00000A4D0000}"/>
    <cellStyle name="Heading 2 7" xfId="10710" xr:uid="{00000000-0005-0000-0000-00000B4D0000}"/>
    <cellStyle name="Heading 2 8" xfId="10711" xr:uid="{00000000-0005-0000-0000-00000C4D0000}"/>
    <cellStyle name="Heading 2 9" xfId="10712" xr:uid="{00000000-0005-0000-0000-00000D4D0000}"/>
    <cellStyle name="Heading 2_1.봄내초등학교내역서 시각경보기추가(2011.03.21)" xfId="10713" xr:uid="{00000000-0005-0000-0000-00000E4D0000}"/>
    <cellStyle name="Heading 3" xfId="4646" xr:uid="{00000000-0005-0000-0000-00000F4D0000}"/>
    <cellStyle name="Heading 3 2" xfId="4647" xr:uid="{00000000-0005-0000-0000-0000104D0000}"/>
    <cellStyle name="Heading 4" xfId="4648" xr:uid="{00000000-0005-0000-0000-0000114D0000}"/>
    <cellStyle name="Heading1" xfId="237" xr:uid="{00000000-0005-0000-0000-0000124D0000}"/>
    <cellStyle name="Heading1 2" xfId="4649" xr:uid="{00000000-0005-0000-0000-0000134D0000}"/>
    <cellStyle name="Heading1 3" xfId="4650" xr:uid="{00000000-0005-0000-0000-0000144D0000}"/>
    <cellStyle name="Heading1 4" xfId="4651" xr:uid="{00000000-0005-0000-0000-0000154D0000}"/>
    <cellStyle name="HEADING1 5" xfId="10714" xr:uid="{00000000-0005-0000-0000-0000164D0000}"/>
    <cellStyle name="HEADING1 6" xfId="10715" xr:uid="{00000000-0005-0000-0000-0000174D0000}"/>
    <cellStyle name="HEADING1 7" xfId="10716" xr:uid="{00000000-0005-0000-0000-0000184D0000}"/>
    <cellStyle name="Heading2" xfId="238" xr:uid="{00000000-0005-0000-0000-0000194D0000}"/>
    <cellStyle name="Heading2 2" xfId="4652" xr:uid="{00000000-0005-0000-0000-00001A4D0000}"/>
    <cellStyle name="Heading2 3" xfId="4653" xr:uid="{00000000-0005-0000-0000-00001B4D0000}"/>
    <cellStyle name="Heading2 4" xfId="4654" xr:uid="{00000000-0005-0000-0000-00001C4D0000}"/>
    <cellStyle name="HEADING2 5" xfId="10717" xr:uid="{00000000-0005-0000-0000-00001D4D0000}"/>
    <cellStyle name="HEADING2 6" xfId="10718" xr:uid="{00000000-0005-0000-0000-00001E4D0000}"/>
    <cellStyle name="HEADING2 7" xfId="10719" xr:uid="{00000000-0005-0000-0000-00001F4D0000}"/>
    <cellStyle name="Heading2Divider" xfId="4655" xr:uid="{00000000-0005-0000-0000-0000204D0000}"/>
    <cellStyle name="Heading2Divider 2" xfId="10720" xr:uid="{00000000-0005-0000-0000-0000214D0000}"/>
    <cellStyle name="heet1æꂘß_x0001__x0001__x0010__x0001_ဠ" xfId="4656" xr:uid="{00000000-0005-0000-0000-0000224D0000}"/>
    <cellStyle name="Helv8_PFD4.XLS" xfId="4657" xr:uid="{00000000-0005-0000-0000-0000234D0000}"/>
    <cellStyle name="HIGHLIGHT" xfId="10721" xr:uid="{00000000-0005-0000-0000-0000244D0000}"/>
    <cellStyle name="Hyperlink" xfId="239" xr:uid="{00000000-0005-0000-0000-0000254D0000}"/>
    <cellStyle name="Hyperlink 2" xfId="10722" xr:uid="{00000000-0005-0000-0000-0000264D0000}"/>
    <cellStyle name="h_x0010_통화 [0]_OCT-Price" xfId="4658" xr:uid="{00000000-0005-0000-0000-0000274D0000}"/>
    <cellStyle name="iles|_x0005_h" xfId="10723" xr:uid="{00000000-0005-0000-0000-0000284D0000}"/>
    <cellStyle name="Input" xfId="4659" xr:uid="{00000000-0005-0000-0000-0000294D0000}"/>
    <cellStyle name="Input [yellow]" xfId="240" xr:uid="{00000000-0005-0000-0000-00002A4D0000}"/>
    <cellStyle name="Input [yellow] 2" xfId="4660" xr:uid="{00000000-0005-0000-0000-00002B4D0000}"/>
    <cellStyle name="Input [yellow] 3" xfId="10724" xr:uid="{00000000-0005-0000-0000-00002C4D0000}"/>
    <cellStyle name="Input 2" xfId="4661" xr:uid="{00000000-0005-0000-0000-00002D4D0000}"/>
    <cellStyle name="Input 2 2" xfId="10725" xr:uid="{00000000-0005-0000-0000-00002E4D0000}"/>
    <cellStyle name="Input 3" xfId="4662" xr:uid="{00000000-0005-0000-0000-00002F4D0000}"/>
    <cellStyle name="Input 3 2" xfId="10726" xr:uid="{00000000-0005-0000-0000-0000304D0000}"/>
    <cellStyle name="Input 4" xfId="4663" xr:uid="{00000000-0005-0000-0000-0000314D0000}"/>
    <cellStyle name="Input 4 2" xfId="10727" xr:uid="{00000000-0005-0000-0000-0000324D0000}"/>
    <cellStyle name="Input 5" xfId="10728" xr:uid="{00000000-0005-0000-0000-0000334D0000}"/>
    <cellStyle name="Input Cells" xfId="10729" xr:uid="{00000000-0005-0000-0000-0000344D0000}"/>
    <cellStyle name="Input Price" xfId="4664" xr:uid="{00000000-0005-0000-0000-0000354D0000}"/>
    <cellStyle name="Input Quantity" xfId="4665" xr:uid="{00000000-0005-0000-0000-0000364D0000}"/>
    <cellStyle name="Input Single Cell" xfId="4666" xr:uid="{00000000-0005-0000-0000-0000374D0000}"/>
    <cellStyle name="Input Single Cell 2" xfId="10730" xr:uid="{00000000-0005-0000-0000-0000384D0000}"/>
    <cellStyle name="Input_복사본 Xl0000002" xfId="10731" xr:uid="{00000000-0005-0000-0000-0000394D0000}"/>
    <cellStyle name="InputBodyCurr" xfId="4667" xr:uid="{00000000-0005-0000-0000-00003A4D0000}"/>
    <cellStyle name="InputBodyDate" xfId="4668" xr:uid="{00000000-0005-0000-0000-00003B4D0000}"/>
    <cellStyle name="InputBodyText" xfId="4669" xr:uid="{00000000-0005-0000-0000-00003C4D0000}"/>
    <cellStyle name="InputColor" xfId="4670" xr:uid="{00000000-0005-0000-0000-00003D4D0000}"/>
    <cellStyle name="Item" xfId="4671" xr:uid="{00000000-0005-0000-0000-00003E4D0000}"/>
    <cellStyle name="Item Input" xfId="4672" xr:uid="{00000000-0005-0000-0000-00003F4D0000}"/>
    <cellStyle name="_x0001__x0002_ĵĵ_x0007_ ĵĵ_x000d__x000d_ƨƬ_x0001__x0002_ƨƬ_x0007__x000d_ǒǓ _x000d_ǜǜ_x000d__x000d_ǪǪ_x0007__x0007__x0005__x0005__x0010__x0001_ဠ" xfId="10732" xr:uid="{00000000-0005-0000-0000-0000404D0000}"/>
    <cellStyle name="_x0001__x0002_ĵĵ_x0007__x0009_ĵĵ_x000d__x000d_ƨƬ_x0001__x0002_ƨƬ_x0007__x000d_ǒǓ_x0009__x000d_ǜǜ_x000d__x000d_ǪǪ_x0007__x0007__x0005__x0005__x0010__x0001_ဠ" xfId="10733" xr:uid="{00000000-0005-0000-0000-0000414D0000}"/>
    <cellStyle name="L`" xfId="4673" xr:uid="{00000000-0005-0000-0000-0000424D0000}"/>
    <cellStyle name="les" xfId="10734" xr:uid="{00000000-0005-0000-0000-0000434D0000}"/>
    <cellStyle name="Linked Cell" xfId="4674" xr:uid="{00000000-0005-0000-0000-0000444D0000}"/>
    <cellStyle name="Linked Cells" xfId="10735" xr:uid="{00000000-0005-0000-0000-0000454D0000}"/>
    <cellStyle name="Midtitle" xfId="241" xr:uid="{00000000-0005-0000-0000-0000464D0000}"/>
    <cellStyle name="Midtitle 2" xfId="4675" xr:uid="{00000000-0005-0000-0000-0000474D0000}"/>
    <cellStyle name="Milliers [0]_399GC10" xfId="10736" xr:uid="{00000000-0005-0000-0000-0000484D0000}"/>
    <cellStyle name="Milliers_399GC10" xfId="10737" xr:uid="{00000000-0005-0000-0000-0000494D0000}"/>
    <cellStyle name="Model" xfId="242" xr:uid="{00000000-0005-0000-0000-00004A4D0000}"/>
    <cellStyle name="Model 2" xfId="4676" xr:uid="{00000000-0005-0000-0000-00004B4D0000}"/>
    <cellStyle name="Mon?aire [0]_399GC10" xfId="10738" xr:uid="{00000000-0005-0000-0000-00004C4D0000}"/>
    <cellStyle name="Mon?aire_399GC10" xfId="10739" xr:uid="{00000000-0005-0000-0000-00004D4D0000}"/>
    <cellStyle name="Monétaire [0]_Arabian Spec" xfId="4677" xr:uid="{00000000-0005-0000-0000-00004E4D0000}"/>
    <cellStyle name="Monétaire_Arabian Spec" xfId="4678" xr:uid="{00000000-0005-0000-0000-00004F4D0000}"/>
    <cellStyle name="moon" xfId="4679" xr:uid="{00000000-0005-0000-0000-0000504D0000}"/>
    <cellStyle name="MS Proofing Tools" xfId="243" xr:uid="{00000000-0005-0000-0000-0000514D0000}"/>
    <cellStyle name="n" xfId="10740" xr:uid="{00000000-0005-0000-0000-0000524D0000}"/>
    <cellStyle name="Neutral" xfId="4680" xr:uid="{00000000-0005-0000-0000-0000534D0000}"/>
    <cellStyle name="no dec" xfId="244" xr:uid="{00000000-0005-0000-0000-0000544D0000}"/>
    <cellStyle name="nohs" xfId="10741" xr:uid="{00000000-0005-0000-0000-0000554D0000}"/>
    <cellStyle name="normal" xfId="4681" xr:uid="{00000000-0005-0000-0000-0000564D0000}"/>
    <cellStyle name="Normal - Style1" xfId="245" xr:uid="{00000000-0005-0000-0000-0000574D0000}"/>
    <cellStyle name="Normal - Style1 10" xfId="10742" xr:uid="{00000000-0005-0000-0000-0000584D0000}"/>
    <cellStyle name="Normal - Style1 11" xfId="10743" xr:uid="{00000000-0005-0000-0000-0000594D0000}"/>
    <cellStyle name="Normal - Style1 12" xfId="10744" xr:uid="{00000000-0005-0000-0000-00005A4D0000}"/>
    <cellStyle name="Normal - Style1 2" xfId="4682" xr:uid="{00000000-0005-0000-0000-00005B4D0000}"/>
    <cellStyle name="Normal - Style1 2 2" xfId="10745" xr:uid="{00000000-0005-0000-0000-00005C4D0000}"/>
    <cellStyle name="Normal - Style1 2 3" xfId="10746" xr:uid="{00000000-0005-0000-0000-00005D4D0000}"/>
    <cellStyle name="Normal - Style1 2 4" xfId="10747" xr:uid="{00000000-0005-0000-0000-00005E4D0000}"/>
    <cellStyle name="Normal - Style1 2 5" xfId="10748" xr:uid="{00000000-0005-0000-0000-00005F4D0000}"/>
    <cellStyle name="Normal - Style1 2_1.호반초등학교내역서 시각경보기추가(2011.03.21)" xfId="10749" xr:uid="{00000000-0005-0000-0000-0000604D0000}"/>
    <cellStyle name="Normal - Style1 3" xfId="4683" xr:uid="{00000000-0005-0000-0000-0000614D0000}"/>
    <cellStyle name="Normal - Style1 4" xfId="4684" xr:uid="{00000000-0005-0000-0000-0000624D0000}"/>
    <cellStyle name="Normal - Style1 5" xfId="4685" xr:uid="{00000000-0005-0000-0000-0000634D0000}"/>
    <cellStyle name="Normal - Style1 6" xfId="10750" xr:uid="{00000000-0005-0000-0000-0000644D0000}"/>
    <cellStyle name="Normal - Style1 7" xfId="10751" xr:uid="{00000000-0005-0000-0000-0000654D0000}"/>
    <cellStyle name="Normal - Style1 8" xfId="10752" xr:uid="{00000000-0005-0000-0000-0000664D0000}"/>
    <cellStyle name="Normal - Style1 9" xfId="10753" xr:uid="{00000000-0005-0000-0000-0000674D0000}"/>
    <cellStyle name="Normal - Style1_1.봄내초등학교내역서 시각경보기추가(2011.03.21)" xfId="10754" xr:uid="{00000000-0005-0000-0000-0000684D0000}"/>
    <cellStyle name="Normal - Style2" xfId="246" xr:uid="{00000000-0005-0000-0000-0000694D0000}"/>
    <cellStyle name="Normal - Style3" xfId="247" xr:uid="{00000000-0005-0000-0000-00006A4D0000}"/>
    <cellStyle name="Normal - Style4" xfId="248" xr:uid="{00000000-0005-0000-0000-00006B4D0000}"/>
    <cellStyle name="Normal - Style5" xfId="249" xr:uid="{00000000-0005-0000-0000-00006C4D0000}"/>
    <cellStyle name="Normal - Style6" xfId="250" xr:uid="{00000000-0005-0000-0000-00006D4D0000}"/>
    <cellStyle name="Normal - Style7" xfId="251" xr:uid="{00000000-0005-0000-0000-00006E4D0000}"/>
    <cellStyle name="Normal - Style8" xfId="252" xr:uid="{00000000-0005-0000-0000-00006F4D0000}"/>
    <cellStyle name="Normal - 유형1" xfId="253" xr:uid="{00000000-0005-0000-0000-0000704D0000}"/>
    <cellStyle name="Normal_ SG&amp;A Bridge" xfId="10755" xr:uid="{00000000-0005-0000-0000-0000714D0000}"/>
    <cellStyle name="Note" xfId="4686" xr:uid="{00000000-0005-0000-0000-0000724D0000}"/>
    <cellStyle name="Note 2" xfId="10756" xr:uid="{00000000-0005-0000-0000-0000734D0000}"/>
    <cellStyle name="N䁯rmal_MCOE Summary (5)_98선급금" xfId="10757" xr:uid="{00000000-0005-0000-0000-0000744D0000}"/>
    <cellStyle name="O" xfId="10758" xr:uid="{00000000-0005-0000-0000-0000754D0000}"/>
    <cellStyle name="OD" xfId="10759" xr:uid="{00000000-0005-0000-0000-0000764D0000}"/>
    <cellStyle name="Œ…?æ맖?e [0.00]_guyan" xfId="10760" xr:uid="{00000000-0005-0000-0000-0000774D0000}"/>
    <cellStyle name="Œ…?æ맖?e_guyan" xfId="10761" xr:uid="{00000000-0005-0000-0000-0000784D0000}"/>
    <cellStyle name="oft Excel]_x000d__x000a_Comment=The open=/f lines load custom functions into the Paste Function list._x000d__x000a_Maximized=1_x000d__x000a_AutoFormat=" xfId="10762" xr:uid="{00000000-0005-0000-0000-0000794D0000}"/>
    <cellStyle name="oft Excel]_x000d__x000a_Comment=The open=/f lines load custom functions into the Paste Function list._x000d__x000a_Maximized=3_x000d__x000a_AutoFormat=" xfId="10763" xr:uid="{00000000-0005-0000-0000-00007A4D0000}"/>
    <cellStyle name="oh" xfId="4687" xr:uid="{00000000-0005-0000-0000-00007B4D0000}"/>
    <cellStyle name="OJECT_CUR" xfId="10764" xr:uid="{00000000-0005-0000-0000-00007C4D0000}"/>
    <cellStyle name="ŏ⃬ŏ" xfId="10765" xr:uid="{00000000-0005-0000-0000-00007D4D0000}"/>
    <cellStyle name="ook" xfId="10766" xr:uid="{00000000-0005-0000-0000-00007E4D0000}"/>
    <cellStyle name="Output" xfId="4688" xr:uid="{00000000-0005-0000-0000-00007F4D0000}"/>
    <cellStyle name="Output 2" xfId="10767" xr:uid="{00000000-0005-0000-0000-0000804D0000}"/>
    <cellStyle name="Output Single Cell" xfId="4689" xr:uid="{00000000-0005-0000-0000-0000814D0000}"/>
    <cellStyle name="Output Single Cell 2" xfId="10768" xr:uid="{00000000-0005-0000-0000-0000824D0000}"/>
    <cellStyle name="Over1" xfId="10769" xr:uid="{00000000-0005-0000-0000-0000834D0000}"/>
    <cellStyle name="Package Size" xfId="4690" xr:uid="{00000000-0005-0000-0000-0000844D0000}"/>
    <cellStyle name="per.style" xfId="10770" xr:uid="{00000000-0005-0000-0000-0000854D0000}"/>
    <cellStyle name="Percent" xfId="24" xr:uid="{00000000-0005-0000-0000-0000864D0000}"/>
    <cellStyle name="Percent [2]" xfId="254" xr:uid="{00000000-0005-0000-0000-0000874D0000}"/>
    <cellStyle name="Percent 10" xfId="4691" xr:uid="{00000000-0005-0000-0000-0000884D0000}"/>
    <cellStyle name="Percent 11" xfId="4692" xr:uid="{00000000-0005-0000-0000-0000894D0000}"/>
    <cellStyle name="Percent 12" xfId="4693" xr:uid="{00000000-0005-0000-0000-00008A4D0000}"/>
    <cellStyle name="Percent 13" xfId="4694" xr:uid="{00000000-0005-0000-0000-00008B4D0000}"/>
    <cellStyle name="Percent 14" xfId="4695" xr:uid="{00000000-0005-0000-0000-00008C4D0000}"/>
    <cellStyle name="Percent 15" xfId="4696" xr:uid="{00000000-0005-0000-0000-00008D4D0000}"/>
    <cellStyle name="Percent 16" xfId="4697" xr:uid="{00000000-0005-0000-0000-00008E4D0000}"/>
    <cellStyle name="Percent 17" xfId="4698" xr:uid="{00000000-0005-0000-0000-00008F4D0000}"/>
    <cellStyle name="Percent 18" xfId="4699" xr:uid="{00000000-0005-0000-0000-0000904D0000}"/>
    <cellStyle name="Percent 19" xfId="4700" xr:uid="{00000000-0005-0000-0000-0000914D0000}"/>
    <cellStyle name="Percent 2" xfId="538" xr:uid="{00000000-0005-0000-0000-0000924D0000}"/>
    <cellStyle name="Percent 20" xfId="4701" xr:uid="{00000000-0005-0000-0000-0000934D0000}"/>
    <cellStyle name="Percent 21" xfId="4702" xr:uid="{00000000-0005-0000-0000-0000944D0000}"/>
    <cellStyle name="Percent 22" xfId="4703" xr:uid="{00000000-0005-0000-0000-0000954D0000}"/>
    <cellStyle name="Percent 23" xfId="4704" xr:uid="{00000000-0005-0000-0000-0000964D0000}"/>
    <cellStyle name="Percent 24" xfId="4705" xr:uid="{00000000-0005-0000-0000-0000974D0000}"/>
    <cellStyle name="Percent 25" xfId="4706" xr:uid="{00000000-0005-0000-0000-0000984D0000}"/>
    <cellStyle name="Percent 26" xfId="4707" xr:uid="{00000000-0005-0000-0000-0000994D0000}"/>
    <cellStyle name="Percent 27" xfId="4708" xr:uid="{00000000-0005-0000-0000-00009A4D0000}"/>
    <cellStyle name="Percent 28" xfId="4709" xr:uid="{00000000-0005-0000-0000-00009B4D0000}"/>
    <cellStyle name="Percent 29" xfId="4710" xr:uid="{00000000-0005-0000-0000-00009C4D0000}"/>
    <cellStyle name="Percent 3" xfId="539" xr:uid="{00000000-0005-0000-0000-00009D4D0000}"/>
    <cellStyle name="Percent 30" xfId="4711" xr:uid="{00000000-0005-0000-0000-00009E4D0000}"/>
    <cellStyle name="Percent 31" xfId="4712" xr:uid="{00000000-0005-0000-0000-00009F4D0000}"/>
    <cellStyle name="Percent 32" xfId="4713" xr:uid="{00000000-0005-0000-0000-0000A04D0000}"/>
    <cellStyle name="Percent 33" xfId="4714" xr:uid="{00000000-0005-0000-0000-0000A14D0000}"/>
    <cellStyle name="Percent 34" xfId="4715" xr:uid="{00000000-0005-0000-0000-0000A24D0000}"/>
    <cellStyle name="Percent 35" xfId="4716" xr:uid="{00000000-0005-0000-0000-0000A34D0000}"/>
    <cellStyle name="Percent 36" xfId="4717" xr:uid="{00000000-0005-0000-0000-0000A44D0000}"/>
    <cellStyle name="Percent 37" xfId="4718" xr:uid="{00000000-0005-0000-0000-0000A54D0000}"/>
    <cellStyle name="Percent 38" xfId="10771" xr:uid="{00000000-0005-0000-0000-0000A64D0000}"/>
    <cellStyle name="Percent 39" xfId="10772" xr:uid="{00000000-0005-0000-0000-0000A74D0000}"/>
    <cellStyle name="Percent 4" xfId="4719" xr:uid="{00000000-0005-0000-0000-0000A84D0000}"/>
    <cellStyle name="Percent 5" xfId="4720" xr:uid="{00000000-0005-0000-0000-0000A94D0000}"/>
    <cellStyle name="Percent 6" xfId="4721" xr:uid="{00000000-0005-0000-0000-0000AA4D0000}"/>
    <cellStyle name="Percent 7" xfId="4722" xr:uid="{00000000-0005-0000-0000-0000AB4D0000}"/>
    <cellStyle name="Percent 8" xfId="4723" xr:uid="{00000000-0005-0000-0000-0000AC4D0000}"/>
    <cellStyle name="Percent 9" xfId="4724" xr:uid="{00000000-0005-0000-0000-0000AD4D0000}"/>
    <cellStyle name="Percent_(06(1).4.18)서울우유 아차산 지점 견적 요청서(상봉점 적용)최종수정본" xfId="10773" xr:uid="{00000000-0005-0000-0000-0000AE4D0000}"/>
    <cellStyle name="pricing" xfId="10774" xr:uid="{00000000-0005-0000-0000-0000AF4D0000}"/>
    <cellStyle name="Print Heading" xfId="4725" xr:uid="{00000000-0005-0000-0000-0000B04D0000}"/>
    <cellStyle name="Produkt oversk." xfId="10775" xr:uid="{00000000-0005-0000-0000-0000B14D0000}"/>
    <cellStyle name="PROJECT" xfId="10776" xr:uid="{00000000-0005-0000-0000-0000B24D0000}"/>
    <cellStyle name="PSChar" xfId="10777" xr:uid="{00000000-0005-0000-0000-0000B34D0000}"/>
    <cellStyle name="Q1" xfId="10778" xr:uid="{00000000-0005-0000-0000-0000B44D0000}"/>
    <cellStyle name="Q4" xfId="10779" xr:uid="{00000000-0005-0000-0000-0000B54D0000}"/>
    <cellStyle name="Q값(소수점,3)" xfId="4726" xr:uid="{00000000-0005-0000-0000-0000B64D0000}"/>
    <cellStyle name="R?" xfId="10780" xr:uid="{00000000-0005-0000-0000-0000B74D0000}"/>
    <cellStyle name="Recipe" xfId="4727" xr:uid="{00000000-0005-0000-0000-0000B84D0000}"/>
    <cellStyle name="Recipe Heading" xfId="4728" xr:uid="{00000000-0005-0000-0000-0000B94D0000}"/>
    <cellStyle name="Recipe_03.24 2차수정-추곡초 급식소 개축 전기 공사 설계용역(내역서)" xfId="10781" xr:uid="{00000000-0005-0000-0000-0000BA4D0000}"/>
    <cellStyle name="Revenue" xfId="4729" xr:uid="{00000000-0005-0000-0000-0000BB4D0000}"/>
    <cellStyle name="RevList" xfId="255" xr:uid="{00000000-0005-0000-0000-0000BC4D0000}"/>
    <cellStyle name="RevList 2" xfId="4730" xr:uid="{00000000-0005-0000-0000-0000BD4D0000}"/>
    <cellStyle name="RptTitle" xfId="4731" xr:uid="{00000000-0005-0000-0000-0000BE4D0000}"/>
    <cellStyle name="s" xfId="10782" xr:uid="{00000000-0005-0000-0000-0000BF4D0000}"/>
    <cellStyle name="S " xfId="10783" xr:uid="{00000000-0005-0000-0000-0000C04D0000}"/>
    <cellStyle name="s]_x000d__x000a_load=_x000d__x000a_run=_x000d__x000a_NullPort=None_x000d__x000a_SkipMouseRedetect=1_x000d__x000a_device=QLaser SF700/710,KHQLBP,LPT1:_x000d__x000a__x000d__x000a_[Desktop]_x000d__x000a_Wallpaper=C:\WI" xfId="4732" xr:uid="{00000000-0005-0000-0000-0000C14D0000}"/>
    <cellStyle name="s]_x000d__x000a_spooler=yes_x000d__x000a_load=C:\ZIPTOOLS\REGISTER\remind.exe_x000d__x000a_run=C:\HNC\HNCSVR16.EXE_x000d__x000a_Beep=yes_x000d__x000a_NullPort=None_x000d__x000a_BorderWidth=2_x000d_" xfId="10784" xr:uid="{00000000-0005-0000-0000-0000C24D0000}"/>
    <cellStyle name="sche|_x0005_" xfId="10785" xr:uid="{00000000-0005-0000-0000-0000C34D0000}"/>
    <cellStyle name="SHIM" xfId="4733" xr:uid="{00000000-0005-0000-0000-0000C44D0000}"/>
    <cellStyle name="_x0001__x0002_ƨƬ_x0007__x000d_ǒǓ _x000d_ǜǜ_x000d__x000d_ǪǪ_x0007__x0007__x0005__x0005__x0010__x0001_ဠ" xfId="10786" xr:uid="{00000000-0005-0000-0000-0000C54D0000}"/>
    <cellStyle name="_x0001__x0002_ƨƬ_x0007__x000d_ǒǓ_x0009__x000d_ǜǜ_x000d__x000d_ǪǪ_x0007__x0007__x0005__x0005__x0010__x0001_ဠ" xfId="10787" xr:uid="{00000000-0005-0000-0000-0000C64D0000}"/>
    <cellStyle name="STANDARD" xfId="10788" xr:uid="{00000000-0005-0000-0000-0000C74D0000}"/>
    <cellStyle name="STD" xfId="10789" xr:uid="{00000000-0005-0000-0000-0000C84D0000}"/>
    <cellStyle name="subhead" xfId="256" xr:uid="{00000000-0005-0000-0000-0000C94D0000}"/>
    <cellStyle name="subhead 2" xfId="4734" xr:uid="{00000000-0005-0000-0000-0000CA4D0000}"/>
    <cellStyle name="SubHeading" xfId="4735" xr:uid="{00000000-0005-0000-0000-0000CB4D0000}"/>
    <cellStyle name="Subtotal" xfId="257" xr:uid="{00000000-0005-0000-0000-0000CC4D0000}"/>
    <cellStyle name="Subtotal 1" xfId="4736" xr:uid="{00000000-0005-0000-0000-0000CD4D0000}"/>
    <cellStyle name="Subtotal 2" xfId="4737" xr:uid="{00000000-0005-0000-0000-0000CE4D0000}"/>
    <cellStyle name="Subtotal_관산지구-건축" xfId="4738" xr:uid="{00000000-0005-0000-0000-0000CF4D0000}"/>
    <cellStyle name="Suggested Quantity" xfId="4739" xr:uid="{00000000-0005-0000-0000-0000D04D0000}"/>
    <cellStyle name="T_1화 [0]_PLDT_2화 [0]_PLDT_N_x000c_통화 [0]_PRICE" xfId="4740" xr:uid="{00000000-0005-0000-0000-0000D14D0000}"/>
    <cellStyle name="t1" xfId="10790" xr:uid="{00000000-0005-0000-0000-0000D24D0000}"/>
    <cellStyle name="testtitle" xfId="258" xr:uid="{00000000-0005-0000-0000-0000D34D0000}"/>
    <cellStyle name="testtitle 2" xfId="4741" xr:uid="{00000000-0005-0000-0000-0000D44D0000}"/>
    <cellStyle name="Title" xfId="4742" xr:uid="{00000000-0005-0000-0000-0000D54D0000}"/>
    <cellStyle name="title [1]" xfId="259" xr:uid="{00000000-0005-0000-0000-0000D64D0000}"/>
    <cellStyle name="title [1] 2" xfId="4743" xr:uid="{00000000-0005-0000-0000-0000D74D0000}"/>
    <cellStyle name="title [2]" xfId="260" xr:uid="{00000000-0005-0000-0000-0000D84D0000}"/>
    <cellStyle name="title [2] 2" xfId="4744" xr:uid="{00000000-0005-0000-0000-0000D94D0000}"/>
    <cellStyle name="Title 2" xfId="4745" xr:uid="{00000000-0005-0000-0000-0000DA4D0000}"/>
    <cellStyle name="Title 3" xfId="4746" xr:uid="{00000000-0005-0000-0000-0000DB4D0000}"/>
    <cellStyle name="Title 4" xfId="4747" xr:uid="{00000000-0005-0000-0000-0000DC4D0000}"/>
    <cellStyle name="Title_4.구조물공" xfId="10791" xr:uid="{00000000-0005-0000-0000-0000DD4D0000}"/>
    <cellStyle name="ton" xfId="4748" xr:uid="{00000000-0005-0000-0000-0000DE4D0000}"/>
    <cellStyle name="ton 2" xfId="4749" xr:uid="{00000000-0005-0000-0000-0000DF4D0000}"/>
    <cellStyle name="Total" xfId="261" xr:uid="{00000000-0005-0000-0000-0000E04D0000}"/>
    <cellStyle name="Total 10" xfId="10792" xr:uid="{00000000-0005-0000-0000-0000E14D0000}"/>
    <cellStyle name="Total 11" xfId="10793" xr:uid="{00000000-0005-0000-0000-0000E24D0000}"/>
    <cellStyle name="Total 2" xfId="4750" xr:uid="{00000000-0005-0000-0000-0000E34D0000}"/>
    <cellStyle name="Total 2 2" xfId="10794" xr:uid="{00000000-0005-0000-0000-0000E44D0000}"/>
    <cellStyle name="Total 2 3" xfId="10795" xr:uid="{00000000-0005-0000-0000-0000E54D0000}"/>
    <cellStyle name="Total 2 4" xfId="10796" xr:uid="{00000000-0005-0000-0000-0000E64D0000}"/>
    <cellStyle name="Total 2 5" xfId="10797" xr:uid="{00000000-0005-0000-0000-0000E74D0000}"/>
    <cellStyle name="Total 2_1.호반초등학교내역서 시각경보기추가(2011.03.21)" xfId="10798" xr:uid="{00000000-0005-0000-0000-0000E84D0000}"/>
    <cellStyle name="Total 3" xfId="4751" xr:uid="{00000000-0005-0000-0000-0000E94D0000}"/>
    <cellStyle name="Total 4" xfId="4752" xr:uid="{00000000-0005-0000-0000-0000EA4D0000}"/>
    <cellStyle name="Total 5" xfId="10799" xr:uid="{00000000-0005-0000-0000-0000EB4D0000}"/>
    <cellStyle name="Total 6" xfId="10800" xr:uid="{00000000-0005-0000-0000-0000EC4D0000}"/>
    <cellStyle name="Total 7" xfId="10801" xr:uid="{00000000-0005-0000-0000-0000ED4D0000}"/>
    <cellStyle name="Total 8" xfId="10802" xr:uid="{00000000-0005-0000-0000-0000EE4D0000}"/>
    <cellStyle name="Total 9" xfId="10803" xr:uid="{00000000-0005-0000-0000-0000EF4D0000}"/>
    <cellStyle name="Total_1.봄내초등학교내역서 시각경보기추가(2011.03.21)" xfId="10804" xr:uid="{00000000-0005-0000-0000-0000F04D0000}"/>
    <cellStyle name="TotalCurr" xfId="4753" xr:uid="{00000000-0005-0000-0000-0000F14D0000}"/>
    <cellStyle name="TotalHdr" xfId="4754" xr:uid="{00000000-0005-0000-0000-0000F24D0000}"/>
    <cellStyle name="UM" xfId="262" xr:uid="{00000000-0005-0000-0000-0000F34D0000}"/>
    <cellStyle name="under overskrft" xfId="10805" xr:uid="{00000000-0005-0000-0000-0000F44D0000}"/>
    <cellStyle name="Unprot" xfId="10806" xr:uid="{00000000-0005-0000-0000-0000F54D0000}"/>
    <cellStyle name="Unprot$" xfId="10807" xr:uid="{00000000-0005-0000-0000-0000F64D0000}"/>
    <cellStyle name="Unprotect" xfId="10808" xr:uid="{00000000-0005-0000-0000-0000F74D0000}"/>
    <cellStyle name="Valuta_PLDT" xfId="10809" xr:uid="{00000000-0005-0000-0000-0000F84D0000}"/>
    <cellStyle name="ƿ" xfId="10810" xr:uid="{00000000-0005-0000-0000-0000F94D0000}"/>
    <cellStyle name="W?rung [0]_Ausdruck RUND (D)" xfId="10811" xr:uid="{00000000-0005-0000-0000-0000FA4D0000}"/>
    <cellStyle name="W?rung_Ausdruck RUND (D)" xfId="10812" xr:uid="{00000000-0005-0000-0000-0000FB4D0000}"/>
    <cellStyle name="Währung [0]_laroux" xfId="4755" xr:uid="{00000000-0005-0000-0000-0000FC4D0000}"/>
    <cellStyle name="Währung_laroux" xfId="4756" xr:uid="{00000000-0005-0000-0000-0000FD4D0000}"/>
    <cellStyle name="Warning Text" xfId="4757" xr:uid="{00000000-0005-0000-0000-0000FE4D0000}"/>
    <cellStyle name="XLS'|_x0005_t" xfId="10813" xr:uid="{00000000-0005-0000-0000-0000FF4D0000}"/>
    <cellStyle name="YONG " xfId="10814" xr:uid="{00000000-0005-0000-0000-0000004E0000}"/>
    <cellStyle name="_x0008_z" xfId="10815" xr:uid="{00000000-0005-0000-0000-0000014E0000}"/>
    <cellStyle name="Ͱ" xfId="10816" xr:uid="{00000000-0005-0000-0000-0000024E0000}"/>
    <cellStyle name="μU¿¡ ¿A´A CIAIÆU¸μAⓒ" xfId="10817" xr:uid="{00000000-0005-0000-0000-0000034E0000}"/>
    <cellStyle name="֐ٚ࿿ُվ_VBA_PROJECT_CUR" xfId="10818" xr:uid="{00000000-0005-0000-0000-0000044E0000}"/>
    <cellStyle name="ٗ׿مؔ׸ذ٘ׄغא؅ضٌّْ֯׻֙֐ٚ࿿ُվ_VBA_PROJECT_CUR" xfId="10819" xr:uid="{00000000-0005-0000-0000-0000054E0000}"/>
    <cellStyle name="_x0010__x0001_ဠ" xfId="10820" xr:uid="{00000000-0005-0000-0000-0000064E0000}"/>
    <cellStyle name="|?ドE" xfId="4758" xr:uid="{00000000-0005-0000-0000-0000074E0000}"/>
    <cellStyle name="화 [0]_총괄표(수정)" xfId="10821" xr:uid="{00000000-0005-0000-0000-0000084E0000}"/>
    <cellStyle name="" xfId="1926" xr:uid="{00000000-0005-0000-0000-0000094E0000}"/>
    <cellStyle name="가." xfId="263" xr:uid="{00000000-0005-0000-0000-00000A4E0000}"/>
    <cellStyle name="가.인건비" xfId="4759" xr:uid="{00000000-0005-0000-0000-00000B4E0000}"/>
    <cellStyle name="가?_x0001_" xfId="10822" xr:uid="{00000000-0005-0000-0000-00000C4E0000}"/>
    <cellStyle name="강조색1" xfId="25" builtinId="29" customBuiltin="1"/>
    <cellStyle name="강조색1 2" xfId="84" xr:uid="{00000000-0005-0000-0000-00000E4E0000}"/>
    <cellStyle name="강조색1 2 2" xfId="4760" xr:uid="{00000000-0005-0000-0000-00000F4E0000}"/>
    <cellStyle name="강조색1 3" xfId="10823" xr:uid="{00000000-0005-0000-0000-0000104E0000}"/>
    <cellStyle name="강조색1 4" xfId="10824" xr:uid="{00000000-0005-0000-0000-0000114E0000}"/>
    <cellStyle name="강조색2" xfId="26" builtinId="33" customBuiltin="1"/>
    <cellStyle name="강조색2 2" xfId="85" xr:uid="{00000000-0005-0000-0000-0000134E0000}"/>
    <cellStyle name="강조색2 2 2" xfId="4761" xr:uid="{00000000-0005-0000-0000-0000144E0000}"/>
    <cellStyle name="강조색2 3" xfId="10825" xr:uid="{00000000-0005-0000-0000-0000154E0000}"/>
    <cellStyle name="강조색2 4" xfId="10826" xr:uid="{00000000-0005-0000-0000-0000164E0000}"/>
    <cellStyle name="강조색3" xfId="27" builtinId="37" customBuiltin="1"/>
    <cellStyle name="강조색3 2" xfId="86" xr:uid="{00000000-0005-0000-0000-0000184E0000}"/>
    <cellStyle name="강조색3 2 2" xfId="4762" xr:uid="{00000000-0005-0000-0000-0000194E0000}"/>
    <cellStyle name="강조색3 3" xfId="10827" xr:uid="{00000000-0005-0000-0000-00001A4E0000}"/>
    <cellStyle name="강조색3 4" xfId="10828" xr:uid="{00000000-0005-0000-0000-00001B4E0000}"/>
    <cellStyle name="강조색4" xfId="28" builtinId="41" customBuiltin="1"/>
    <cellStyle name="강조색4 2" xfId="87" xr:uid="{00000000-0005-0000-0000-00001D4E0000}"/>
    <cellStyle name="강조색4 2 2" xfId="4763" xr:uid="{00000000-0005-0000-0000-00001E4E0000}"/>
    <cellStyle name="강조색4 3" xfId="10829" xr:uid="{00000000-0005-0000-0000-00001F4E0000}"/>
    <cellStyle name="강조색4 4" xfId="10830" xr:uid="{00000000-0005-0000-0000-0000204E0000}"/>
    <cellStyle name="강조색5" xfId="29" builtinId="45" customBuiltin="1"/>
    <cellStyle name="강조색5 2" xfId="88" xr:uid="{00000000-0005-0000-0000-0000224E0000}"/>
    <cellStyle name="강조색5 2 2" xfId="4764" xr:uid="{00000000-0005-0000-0000-0000234E0000}"/>
    <cellStyle name="강조색5 3" xfId="10831" xr:uid="{00000000-0005-0000-0000-0000244E0000}"/>
    <cellStyle name="강조색5 4" xfId="10832" xr:uid="{00000000-0005-0000-0000-0000254E0000}"/>
    <cellStyle name="강조색6" xfId="30" builtinId="49" customBuiltin="1"/>
    <cellStyle name="강조색6 2" xfId="89" xr:uid="{00000000-0005-0000-0000-0000274E0000}"/>
    <cellStyle name="강조색6 2 2" xfId="4765" xr:uid="{00000000-0005-0000-0000-0000284E0000}"/>
    <cellStyle name="강조색6 3" xfId="10833" xr:uid="{00000000-0005-0000-0000-0000294E0000}"/>
    <cellStyle name="강조색6 4" xfId="10834" xr:uid="{00000000-0005-0000-0000-00002A4E0000}"/>
    <cellStyle name="견적" xfId="10835" xr:uid="{00000000-0005-0000-0000-00002B4E0000}"/>
    <cellStyle name="견적내역서" xfId="10836" xr:uid="{00000000-0005-0000-0000-00002C4E0000}"/>
    <cellStyle name="경고문" xfId="31" builtinId="11" customBuiltin="1"/>
    <cellStyle name="경고문 2" xfId="90" xr:uid="{00000000-0005-0000-0000-00002E4E0000}"/>
    <cellStyle name="경고문 2 2" xfId="4766" xr:uid="{00000000-0005-0000-0000-00002F4E0000}"/>
    <cellStyle name="경고문 3" xfId="10837" xr:uid="{00000000-0005-0000-0000-0000304E0000}"/>
    <cellStyle name="경고문 4" xfId="10838" xr:uid="{00000000-0005-0000-0000-0000314E0000}"/>
    <cellStyle name="계" xfId="4767" xr:uid="{00000000-0005-0000-0000-0000324E0000}"/>
    <cellStyle name="계(단가)" xfId="4768" xr:uid="{00000000-0005-0000-0000-0000334E0000}"/>
    <cellStyle name="계(일위,계, 소수0)" xfId="4769" xr:uid="{00000000-0005-0000-0000-0000344E0000}"/>
    <cellStyle name="계_99상일위대가" xfId="4770" xr:uid="{00000000-0005-0000-0000-0000354E0000}"/>
    <cellStyle name="계_설계예산98.하" xfId="4771" xr:uid="{00000000-0005-0000-0000-0000364E0000}"/>
    <cellStyle name="계_일위대가증" xfId="4772" xr:uid="{00000000-0005-0000-0000-0000374E0000}"/>
    <cellStyle name="계산" xfId="32" builtinId="22" customBuiltin="1"/>
    <cellStyle name="계산 2" xfId="91" xr:uid="{00000000-0005-0000-0000-0000394E0000}"/>
    <cellStyle name="계산 2 2" xfId="4773" xr:uid="{00000000-0005-0000-0000-00003A4E0000}"/>
    <cellStyle name="계산 2 2 2" xfId="10839" xr:uid="{00000000-0005-0000-0000-00003B4E0000}"/>
    <cellStyle name="계산 2 3" xfId="10840" xr:uid="{00000000-0005-0000-0000-00003C4E0000}"/>
    <cellStyle name="계산 3" xfId="10841" xr:uid="{00000000-0005-0000-0000-00003D4E0000}"/>
    <cellStyle name="계산 4" xfId="10842" xr:uid="{00000000-0005-0000-0000-00003E4E0000}"/>
    <cellStyle name="고정소숫점" xfId="264" xr:uid="{00000000-0005-0000-0000-00003F4E0000}"/>
    <cellStyle name="고정소숫점 2" xfId="4774" xr:uid="{00000000-0005-0000-0000-0000404E0000}"/>
    <cellStyle name="고정소숫점 3" xfId="4775" xr:uid="{00000000-0005-0000-0000-0000414E0000}"/>
    <cellStyle name="고정소숫점 4" xfId="10843" xr:uid="{00000000-0005-0000-0000-0000424E0000}"/>
    <cellStyle name="고정출력1" xfId="265" xr:uid="{00000000-0005-0000-0000-0000434E0000}"/>
    <cellStyle name="고정출력1 2" xfId="4776" xr:uid="{00000000-0005-0000-0000-0000444E0000}"/>
    <cellStyle name="고정출력1 3" xfId="10844" xr:uid="{00000000-0005-0000-0000-0000454E0000}"/>
    <cellStyle name="고정출력1 4" xfId="10845" xr:uid="{00000000-0005-0000-0000-0000464E0000}"/>
    <cellStyle name="고정출력2" xfId="266" xr:uid="{00000000-0005-0000-0000-0000474E0000}"/>
    <cellStyle name="고정출력2 2" xfId="4777" xr:uid="{00000000-0005-0000-0000-0000484E0000}"/>
    <cellStyle name="고정출력2 3" xfId="10846" xr:uid="{00000000-0005-0000-0000-0000494E0000}"/>
    <cellStyle name="고정출력2 4" xfId="10847" xr:uid="{00000000-0005-0000-0000-00004A4E0000}"/>
    <cellStyle name="공사원가계산서(조경)" xfId="4778" xr:uid="{00000000-0005-0000-0000-00004B4E0000}"/>
    <cellStyle name="咬訌裝?INCOM1" xfId="267" xr:uid="{00000000-0005-0000-0000-00004C4E0000}"/>
    <cellStyle name="咬訌裝?INCOM1 2" xfId="4779" xr:uid="{00000000-0005-0000-0000-00004D4E0000}"/>
    <cellStyle name="咬訌裝?INCOM10" xfId="268" xr:uid="{00000000-0005-0000-0000-00004E4E0000}"/>
    <cellStyle name="咬訌裝?INCOM10 2" xfId="4780" xr:uid="{00000000-0005-0000-0000-00004F4E0000}"/>
    <cellStyle name="咬訌裝?INCOM2" xfId="269" xr:uid="{00000000-0005-0000-0000-0000504E0000}"/>
    <cellStyle name="咬訌裝?INCOM2 2" xfId="4781" xr:uid="{00000000-0005-0000-0000-0000514E0000}"/>
    <cellStyle name="咬訌裝?INCOM3" xfId="270" xr:uid="{00000000-0005-0000-0000-0000524E0000}"/>
    <cellStyle name="咬訌裝?INCOM3 2" xfId="4782" xr:uid="{00000000-0005-0000-0000-0000534E0000}"/>
    <cellStyle name="咬訌裝?INCOM4" xfId="271" xr:uid="{00000000-0005-0000-0000-0000544E0000}"/>
    <cellStyle name="咬訌裝?INCOM4 2" xfId="4783" xr:uid="{00000000-0005-0000-0000-0000554E0000}"/>
    <cellStyle name="咬訌裝?INCOM5" xfId="272" xr:uid="{00000000-0005-0000-0000-0000564E0000}"/>
    <cellStyle name="咬訌裝?INCOM5 2" xfId="4784" xr:uid="{00000000-0005-0000-0000-0000574E0000}"/>
    <cellStyle name="咬訌裝?INCOM6" xfId="273" xr:uid="{00000000-0005-0000-0000-0000584E0000}"/>
    <cellStyle name="咬訌裝?INCOM6 2" xfId="4785" xr:uid="{00000000-0005-0000-0000-0000594E0000}"/>
    <cellStyle name="咬訌裝?INCOM7" xfId="274" xr:uid="{00000000-0005-0000-0000-00005A4E0000}"/>
    <cellStyle name="咬訌裝?INCOM7 2" xfId="4786" xr:uid="{00000000-0005-0000-0000-00005B4E0000}"/>
    <cellStyle name="咬訌裝?INCOM8" xfId="275" xr:uid="{00000000-0005-0000-0000-00005C4E0000}"/>
    <cellStyle name="咬訌裝?INCOM8 2" xfId="4787" xr:uid="{00000000-0005-0000-0000-00005D4E0000}"/>
    <cellStyle name="咬訌裝?INCOM9" xfId="276" xr:uid="{00000000-0005-0000-0000-00005E4E0000}"/>
    <cellStyle name="咬訌裝?INCOM9 2" xfId="4788" xr:uid="{00000000-0005-0000-0000-00005F4E0000}"/>
    <cellStyle name="咬訌裝?PRIB11" xfId="277" xr:uid="{00000000-0005-0000-0000-0000604E0000}"/>
    <cellStyle name="咬訌裝?PRIB11 2" xfId="4789" xr:uid="{00000000-0005-0000-0000-0000614E0000}"/>
    <cellStyle name="구        분" xfId="10848" xr:uid="{00000000-0005-0000-0000-0000624E0000}"/>
    <cellStyle name="국종합건설" xfId="4790" xr:uid="{00000000-0005-0000-0000-0000634E0000}"/>
    <cellStyle name="국종합건설 2" xfId="4791" xr:uid="{00000000-0005-0000-0000-0000644E0000}"/>
    <cellStyle name="그림" xfId="4792" xr:uid="{00000000-0005-0000-0000-0000654E0000}"/>
    <cellStyle name="금액" xfId="10849" xr:uid="{00000000-0005-0000-0000-0000664E0000}"/>
    <cellStyle name="기계" xfId="10850" xr:uid="{00000000-0005-0000-0000-0000674E0000}"/>
    <cellStyle name="김해전기" xfId="10851" xr:uid="{00000000-0005-0000-0000-0000684E0000}"/>
    <cellStyle name="김호(E4전환)" xfId="10852" xr:uid="{00000000-0005-0000-0000-0000694E0000}"/>
    <cellStyle name="끼_x0001_?" xfId="4793" xr:uid="{00000000-0005-0000-0000-00006A4E0000}"/>
    <cellStyle name="나쁨" xfId="33" builtinId="27" customBuiltin="1"/>
    <cellStyle name="나쁨 2" xfId="92" xr:uid="{00000000-0005-0000-0000-00006C4E0000}"/>
    <cellStyle name="나쁨 2 2" xfId="4794" xr:uid="{00000000-0005-0000-0000-00006D4E0000}"/>
    <cellStyle name="나쁨 3" xfId="10853" xr:uid="{00000000-0005-0000-0000-00006E4E0000}"/>
    <cellStyle name="나쁨 4" xfId="10854" xr:uid="{00000000-0005-0000-0000-00006F4E0000}"/>
    <cellStyle name="날짜" xfId="278" xr:uid="{00000000-0005-0000-0000-0000704E0000}"/>
    <cellStyle name="날짜 2" xfId="4795" xr:uid="{00000000-0005-0000-0000-0000714E0000}"/>
    <cellStyle name="날짜 3" xfId="10855" xr:uid="{00000000-0005-0000-0000-0000724E0000}"/>
    <cellStyle name="날짜 4" xfId="10856" xr:uid="{00000000-0005-0000-0000-0000734E0000}"/>
    <cellStyle name="남기옥" xfId="4796" xr:uid="{00000000-0005-0000-0000-0000744E0000}"/>
    <cellStyle name="내역" xfId="10857" xr:uid="{00000000-0005-0000-0000-0000754E0000}"/>
    <cellStyle name="내역서" xfId="4797" xr:uid="{00000000-0005-0000-0000-0000764E0000}"/>
    <cellStyle name="네모제목" xfId="4798" xr:uid="{00000000-0005-0000-0000-0000774E0000}"/>
    <cellStyle name="단위" xfId="4799" xr:uid="{00000000-0005-0000-0000-0000784E0000}"/>
    <cellStyle name="단위(원)" xfId="10858" xr:uid="{00000000-0005-0000-0000-0000794E0000}"/>
    <cellStyle name="단위_090728-인천남동구내역(조명)" xfId="10859" xr:uid="{00000000-0005-0000-0000-00007A4E0000}"/>
    <cellStyle name="달러" xfId="279" xr:uid="{00000000-0005-0000-0000-00007B4E0000}"/>
    <cellStyle name="달러 2" xfId="4800" xr:uid="{00000000-0005-0000-0000-00007C4E0000}"/>
    <cellStyle name="달러 3" xfId="10860" xr:uid="{00000000-0005-0000-0000-00007D4E0000}"/>
    <cellStyle name="달러 4" xfId="10861" xr:uid="{00000000-0005-0000-0000-00007E4E0000}"/>
    <cellStyle name="돋움채" xfId="4801" xr:uid="{00000000-0005-0000-0000-00007F4E0000}"/>
    <cellStyle name="뒤에 오는 하이퍼링크" xfId="280" xr:uid="{00000000-0005-0000-0000-0000804E0000}"/>
    <cellStyle name="뒤에 오는 하이퍼링크 2" xfId="4802" xr:uid="{00000000-0005-0000-0000-0000814E0000}"/>
    <cellStyle name="뒤에 오는 하이퍼링크 3" xfId="10862" xr:uid="{00000000-0005-0000-0000-0000824E0000}"/>
    <cellStyle name="뒤에 오는 하이퍼링크_03 배수공" xfId="4803" xr:uid="{00000000-0005-0000-0000-0000834E0000}"/>
    <cellStyle name="똿떓죶Ø괻 [0.00]_PRODUCT DETAIL Q1" xfId="281" xr:uid="{00000000-0005-0000-0000-0000844E0000}"/>
    <cellStyle name="똿떓죶Ø괻_PRODUCT DETAIL Q1" xfId="282" xr:uid="{00000000-0005-0000-0000-0000854E0000}"/>
    <cellStyle name="똿뗦먛귟 [0.00]_laroux" xfId="283" xr:uid="{00000000-0005-0000-0000-0000864E0000}"/>
    <cellStyle name="똿뗦먛귟_laroux" xfId="284" xr:uid="{00000000-0005-0000-0000-0000874E0000}"/>
    <cellStyle name="라인" xfId="4804" xr:uid="{00000000-0005-0000-0000-0000884E0000}"/>
    <cellStyle name="마이너스키" xfId="10863" xr:uid="{00000000-0005-0000-0000-0000894E0000}"/>
    <cellStyle name="마ㅊ춤" xfId="10864" xr:uid="{00000000-0005-0000-0000-00008A4E0000}"/>
    <cellStyle name="메모" xfId="34" builtinId="10" customBuiltin="1"/>
    <cellStyle name="메모 10" xfId="10865" xr:uid="{00000000-0005-0000-0000-00008C4E0000}"/>
    <cellStyle name="메모 2" xfId="93" xr:uid="{00000000-0005-0000-0000-00008D4E0000}"/>
    <cellStyle name="메모 2 10" xfId="10866" xr:uid="{00000000-0005-0000-0000-00008E4E0000}"/>
    <cellStyle name="메모 2 11" xfId="10867" xr:uid="{00000000-0005-0000-0000-00008F4E0000}"/>
    <cellStyle name="메모 2 12" xfId="10868" xr:uid="{00000000-0005-0000-0000-0000904E0000}"/>
    <cellStyle name="메모 2 13" xfId="10869" xr:uid="{00000000-0005-0000-0000-0000914E0000}"/>
    <cellStyle name="메모 2 14" xfId="10870" xr:uid="{00000000-0005-0000-0000-0000924E0000}"/>
    <cellStyle name="메모 2 15" xfId="10871" xr:uid="{00000000-0005-0000-0000-0000934E0000}"/>
    <cellStyle name="메모 2 16" xfId="10872" xr:uid="{00000000-0005-0000-0000-0000944E0000}"/>
    <cellStyle name="메모 2 17" xfId="10873" xr:uid="{00000000-0005-0000-0000-0000954E0000}"/>
    <cellStyle name="메모 2 18" xfId="10874" xr:uid="{00000000-0005-0000-0000-0000964E0000}"/>
    <cellStyle name="메모 2 19" xfId="10875" xr:uid="{00000000-0005-0000-0000-0000974E0000}"/>
    <cellStyle name="메모 2 2" xfId="10876" xr:uid="{00000000-0005-0000-0000-0000984E0000}"/>
    <cellStyle name="메모 2 20" xfId="10877" xr:uid="{00000000-0005-0000-0000-0000994E0000}"/>
    <cellStyle name="메모 2 21" xfId="10878" xr:uid="{00000000-0005-0000-0000-00009A4E0000}"/>
    <cellStyle name="메모 2 22" xfId="10879" xr:uid="{00000000-0005-0000-0000-00009B4E0000}"/>
    <cellStyle name="메모 2 23" xfId="10880" xr:uid="{00000000-0005-0000-0000-00009C4E0000}"/>
    <cellStyle name="메모 2 24" xfId="10881" xr:uid="{00000000-0005-0000-0000-00009D4E0000}"/>
    <cellStyle name="메모 2 25" xfId="10882" xr:uid="{00000000-0005-0000-0000-00009E4E0000}"/>
    <cellStyle name="메모 2 3" xfId="10883" xr:uid="{00000000-0005-0000-0000-00009F4E0000}"/>
    <cellStyle name="메모 2 4" xfId="10884" xr:uid="{00000000-0005-0000-0000-0000A04E0000}"/>
    <cellStyle name="메모 2 5" xfId="10885" xr:uid="{00000000-0005-0000-0000-0000A14E0000}"/>
    <cellStyle name="메모 2 6" xfId="10886" xr:uid="{00000000-0005-0000-0000-0000A24E0000}"/>
    <cellStyle name="메모 2 7" xfId="10887" xr:uid="{00000000-0005-0000-0000-0000A34E0000}"/>
    <cellStyle name="메모 2 8" xfId="10888" xr:uid="{00000000-0005-0000-0000-0000A44E0000}"/>
    <cellStyle name="메모 2 9" xfId="10889" xr:uid="{00000000-0005-0000-0000-0000A54E0000}"/>
    <cellStyle name="메모 3" xfId="4805" xr:uid="{00000000-0005-0000-0000-0000A64E0000}"/>
    <cellStyle name="메모 3 10" xfId="10890" xr:uid="{00000000-0005-0000-0000-0000A74E0000}"/>
    <cellStyle name="메모 3 11" xfId="10891" xr:uid="{00000000-0005-0000-0000-0000A84E0000}"/>
    <cellStyle name="메모 3 12" xfId="10892" xr:uid="{00000000-0005-0000-0000-0000A94E0000}"/>
    <cellStyle name="메모 3 13" xfId="10893" xr:uid="{00000000-0005-0000-0000-0000AA4E0000}"/>
    <cellStyle name="메모 3 14" xfId="10894" xr:uid="{00000000-0005-0000-0000-0000AB4E0000}"/>
    <cellStyle name="메모 3 15" xfId="10895" xr:uid="{00000000-0005-0000-0000-0000AC4E0000}"/>
    <cellStyle name="메모 3 16" xfId="10896" xr:uid="{00000000-0005-0000-0000-0000AD4E0000}"/>
    <cellStyle name="메모 3 17" xfId="10897" xr:uid="{00000000-0005-0000-0000-0000AE4E0000}"/>
    <cellStyle name="메모 3 18" xfId="10898" xr:uid="{00000000-0005-0000-0000-0000AF4E0000}"/>
    <cellStyle name="메모 3 19" xfId="10899" xr:uid="{00000000-0005-0000-0000-0000B04E0000}"/>
    <cellStyle name="메모 3 2" xfId="10900" xr:uid="{00000000-0005-0000-0000-0000B14E0000}"/>
    <cellStyle name="메모 3 20" xfId="10901" xr:uid="{00000000-0005-0000-0000-0000B24E0000}"/>
    <cellStyle name="메모 3 21" xfId="10902" xr:uid="{00000000-0005-0000-0000-0000B34E0000}"/>
    <cellStyle name="메모 3 22" xfId="10903" xr:uid="{00000000-0005-0000-0000-0000B44E0000}"/>
    <cellStyle name="메모 3 3" xfId="10904" xr:uid="{00000000-0005-0000-0000-0000B54E0000}"/>
    <cellStyle name="메모 3 4" xfId="10905" xr:uid="{00000000-0005-0000-0000-0000B64E0000}"/>
    <cellStyle name="메모 3 5" xfId="10906" xr:uid="{00000000-0005-0000-0000-0000B74E0000}"/>
    <cellStyle name="메모 3 6" xfId="10907" xr:uid="{00000000-0005-0000-0000-0000B84E0000}"/>
    <cellStyle name="메모 3 7" xfId="10908" xr:uid="{00000000-0005-0000-0000-0000B94E0000}"/>
    <cellStyle name="메모 3 8" xfId="10909" xr:uid="{00000000-0005-0000-0000-0000BA4E0000}"/>
    <cellStyle name="메모 3 9" xfId="10910" xr:uid="{00000000-0005-0000-0000-0000BB4E0000}"/>
    <cellStyle name="메모 4" xfId="10911" xr:uid="{00000000-0005-0000-0000-0000BC4E0000}"/>
    <cellStyle name="메모 4 10" xfId="10912" xr:uid="{00000000-0005-0000-0000-0000BD4E0000}"/>
    <cellStyle name="메모 4 11" xfId="10913" xr:uid="{00000000-0005-0000-0000-0000BE4E0000}"/>
    <cellStyle name="메모 4 12" xfId="10914" xr:uid="{00000000-0005-0000-0000-0000BF4E0000}"/>
    <cellStyle name="메모 4 13" xfId="10915" xr:uid="{00000000-0005-0000-0000-0000C04E0000}"/>
    <cellStyle name="메모 4 14" xfId="10916" xr:uid="{00000000-0005-0000-0000-0000C14E0000}"/>
    <cellStyle name="메모 4 15" xfId="10917" xr:uid="{00000000-0005-0000-0000-0000C24E0000}"/>
    <cellStyle name="메모 4 16" xfId="10918" xr:uid="{00000000-0005-0000-0000-0000C34E0000}"/>
    <cellStyle name="메모 4 17" xfId="10919" xr:uid="{00000000-0005-0000-0000-0000C44E0000}"/>
    <cellStyle name="메모 4 18" xfId="10920" xr:uid="{00000000-0005-0000-0000-0000C54E0000}"/>
    <cellStyle name="메모 4 19" xfId="10921" xr:uid="{00000000-0005-0000-0000-0000C64E0000}"/>
    <cellStyle name="메모 4 2" xfId="10922" xr:uid="{00000000-0005-0000-0000-0000C74E0000}"/>
    <cellStyle name="메모 4 20" xfId="10923" xr:uid="{00000000-0005-0000-0000-0000C84E0000}"/>
    <cellStyle name="메모 4 21" xfId="10924" xr:uid="{00000000-0005-0000-0000-0000C94E0000}"/>
    <cellStyle name="메모 4 22" xfId="10925" xr:uid="{00000000-0005-0000-0000-0000CA4E0000}"/>
    <cellStyle name="메모 4 3" xfId="10926" xr:uid="{00000000-0005-0000-0000-0000CB4E0000}"/>
    <cellStyle name="메모 4 4" xfId="10927" xr:uid="{00000000-0005-0000-0000-0000CC4E0000}"/>
    <cellStyle name="메모 4 5" xfId="10928" xr:uid="{00000000-0005-0000-0000-0000CD4E0000}"/>
    <cellStyle name="메모 4 6" xfId="10929" xr:uid="{00000000-0005-0000-0000-0000CE4E0000}"/>
    <cellStyle name="메모 4 7" xfId="10930" xr:uid="{00000000-0005-0000-0000-0000CF4E0000}"/>
    <cellStyle name="메모 4 8" xfId="10931" xr:uid="{00000000-0005-0000-0000-0000D04E0000}"/>
    <cellStyle name="메모 4 9" xfId="10932" xr:uid="{00000000-0005-0000-0000-0000D14E0000}"/>
    <cellStyle name="메모 5" xfId="10933" xr:uid="{00000000-0005-0000-0000-0000D24E0000}"/>
    <cellStyle name="메모 5 10" xfId="10934" xr:uid="{00000000-0005-0000-0000-0000D34E0000}"/>
    <cellStyle name="메모 5 11" xfId="10935" xr:uid="{00000000-0005-0000-0000-0000D44E0000}"/>
    <cellStyle name="메모 5 12" xfId="10936" xr:uid="{00000000-0005-0000-0000-0000D54E0000}"/>
    <cellStyle name="메모 5 13" xfId="10937" xr:uid="{00000000-0005-0000-0000-0000D64E0000}"/>
    <cellStyle name="메모 5 14" xfId="10938" xr:uid="{00000000-0005-0000-0000-0000D74E0000}"/>
    <cellStyle name="메모 5 15" xfId="10939" xr:uid="{00000000-0005-0000-0000-0000D84E0000}"/>
    <cellStyle name="메모 5 16" xfId="10940" xr:uid="{00000000-0005-0000-0000-0000D94E0000}"/>
    <cellStyle name="메모 5 17" xfId="10941" xr:uid="{00000000-0005-0000-0000-0000DA4E0000}"/>
    <cellStyle name="메모 5 18" xfId="10942" xr:uid="{00000000-0005-0000-0000-0000DB4E0000}"/>
    <cellStyle name="메모 5 19" xfId="10943" xr:uid="{00000000-0005-0000-0000-0000DC4E0000}"/>
    <cellStyle name="메모 5 2" xfId="10944" xr:uid="{00000000-0005-0000-0000-0000DD4E0000}"/>
    <cellStyle name="메모 5 20" xfId="10945" xr:uid="{00000000-0005-0000-0000-0000DE4E0000}"/>
    <cellStyle name="메모 5 21" xfId="10946" xr:uid="{00000000-0005-0000-0000-0000DF4E0000}"/>
    <cellStyle name="메모 5 22" xfId="10947" xr:uid="{00000000-0005-0000-0000-0000E04E0000}"/>
    <cellStyle name="메모 5 3" xfId="10948" xr:uid="{00000000-0005-0000-0000-0000E14E0000}"/>
    <cellStyle name="메모 5 4" xfId="10949" xr:uid="{00000000-0005-0000-0000-0000E24E0000}"/>
    <cellStyle name="메모 5 5" xfId="10950" xr:uid="{00000000-0005-0000-0000-0000E34E0000}"/>
    <cellStyle name="메모 5 6" xfId="10951" xr:uid="{00000000-0005-0000-0000-0000E44E0000}"/>
    <cellStyle name="메모 5 7" xfId="10952" xr:uid="{00000000-0005-0000-0000-0000E54E0000}"/>
    <cellStyle name="메모 5 8" xfId="10953" xr:uid="{00000000-0005-0000-0000-0000E64E0000}"/>
    <cellStyle name="메모 5 9" xfId="10954" xr:uid="{00000000-0005-0000-0000-0000E74E0000}"/>
    <cellStyle name="메모 6" xfId="10955" xr:uid="{00000000-0005-0000-0000-0000E84E0000}"/>
    <cellStyle name="메모 7" xfId="10956" xr:uid="{00000000-0005-0000-0000-0000E94E0000}"/>
    <cellStyle name="메모 8" xfId="10957" xr:uid="{00000000-0005-0000-0000-0000EA4E0000}"/>
    <cellStyle name="메모 9" xfId="10958" xr:uid="{00000000-0005-0000-0000-0000EB4E0000}"/>
    <cellStyle name="묮뎋 [0.00]_PRODUCT DETAIL Q1" xfId="285" xr:uid="{00000000-0005-0000-0000-0000EC4E0000}"/>
    <cellStyle name="묮뎋_PRODUCT DETAIL Q1" xfId="286" xr:uid="{00000000-0005-0000-0000-0000ED4E0000}"/>
    <cellStyle name="믅됞 [0.00]_laroux" xfId="287" xr:uid="{00000000-0005-0000-0000-0000EE4E0000}"/>
    <cellStyle name="믅됞_laroux" xfId="288" xr:uid="{00000000-0005-0000-0000-0000EF4E0000}"/>
    <cellStyle name="배분" xfId="4806" xr:uid="{00000000-0005-0000-0000-0000F04E0000}"/>
    <cellStyle name="백" xfId="4807" xr:uid="{00000000-0005-0000-0000-0000F14E0000}"/>
    <cellStyle name="백 " xfId="10959" xr:uid="{00000000-0005-0000-0000-0000F24E0000}"/>
    <cellStyle name="백 2" xfId="4808" xr:uid="{00000000-0005-0000-0000-0000F34E0000}"/>
    <cellStyle name="백 3" xfId="10960" xr:uid="{00000000-0005-0000-0000-0000F44E0000}"/>
    <cellStyle name="백 4" xfId="10961" xr:uid="{00000000-0005-0000-0000-0000F54E0000}"/>
    <cellStyle name="백 5" xfId="10962" xr:uid="{00000000-0005-0000-0000-0000F64E0000}"/>
    <cellStyle name="백 6" xfId="10963" xr:uid="{00000000-0005-0000-0000-0000F74E0000}"/>
    <cellStyle name="백_01-토공" xfId="4809" xr:uid="{00000000-0005-0000-0000-0000F84E0000}"/>
    <cellStyle name="백_01-토공_02-배수공" xfId="4810" xr:uid="{00000000-0005-0000-0000-0000F94E0000}"/>
    <cellStyle name="백_01-토공_02-배수공_선단추진공" xfId="4811" xr:uid="{00000000-0005-0000-0000-0000FA4E0000}"/>
    <cellStyle name="백_01-토공_02-배수공_선단추진공_오수공1" xfId="4812" xr:uid="{00000000-0005-0000-0000-0000FB4E0000}"/>
    <cellStyle name="백_01-토공_02-배수공_오수공1" xfId="4813" xr:uid="{00000000-0005-0000-0000-0000FC4E0000}"/>
    <cellStyle name="백_01-토공_02-배수공_우수공1" xfId="4814" xr:uid="{00000000-0005-0000-0000-0000FD4E0000}"/>
    <cellStyle name="백_01-토공_02-배수공_우수공1_토공" xfId="4815" xr:uid="{00000000-0005-0000-0000-0000FE4E0000}"/>
    <cellStyle name="백_01-토공_02-배수공_우수공1_토공(고초골)" xfId="4816" xr:uid="{00000000-0005-0000-0000-0000FF4E0000}"/>
    <cellStyle name="백_01-토공_02-배수공_우수공1_토공_토공(고초골)" xfId="4817" xr:uid="{00000000-0005-0000-0000-0000004F0000}"/>
    <cellStyle name="백_01-토공_02-배수공_우수공1_토공_토공(고초골)_토공(고초골)" xfId="4818" xr:uid="{00000000-0005-0000-0000-0000014F0000}"/>
    <cellStyle name="백_01-토공_02-배수공_토공" xfId="4819" xr:uid="{00000000-0005-0000-0000-0000024F0000}"/>
    <cellStyle name="백_01-토공_02-배수공_토공(고초골)" xfId="4820" xr:uid="{00000000-0005-0000-0000-0000034F0000}"/>
    <cellStyle name="백_01-토공_02-배수공_토공(고초골)_토공(고초골)" xfId="4821" xr:uid="{00000000-0005-0000-0000-0000044F0000}"/>
    <cellStyle name="백_01-토공_02-배수공_토공_2.0토공3" xfId="4822" xr:uid="{00000000-0005-0000-0000-0000054F0000}"/>
    <cellStyle name="백_01-토공_02-배수공_토공_보령깨기집계" xfId="4823" xr:uid="{00000000-0005-0000-0000-0000064F0000}"/>
    <cellStyle name="백_01-토공_02-배수공_토공_정부장님토적" xfId="4824" xr:uid="{00000000-0005-0000-0000-0000074F0000}"/>
    <cellStyle name="백_01-토공_02-배수공_토공_토공" xfId="4825" xr:uid="{00000000-0005-0000-0000-0000084F0000}"/>
    <cellStyle name="백_01-토공_02-배수공_토공_토공(고초골)" xfId="4826" xr:uid="{00000000-0005-0000-0000-0000094F0000}"/>
    <cellStyle name="백_01-토공_02-배수공_토공_토공_토공(고초골)" xfId="4827" xr:uid="{00000000-0005-0000-0000-00000A4F0000}"/>
    <cellStyle name="백_01-토공_02-배수공_토공_토공_토공(고초골)_토공(고초골)" xfId="4828" xr:uid="{00000000-0005-0000-0000-00000B4F0000}"/>
    <cellStyle name="백_01-토공_02-배수공_토공_토적표" xfId="4829" xr:uid="{00000000-0005-0000-0000-00000C4F0000}"/>
    <cellStyle name="백_01-토공_02-배수공_포장공" xfId="4830" xr:uid="{00000000-0005-0000-0000-00000D4F0000}"/>
    <cellStyle name="백_01-토공_02-배수공_포장공_포장공" xfId="4831" xr:uid="{00000000-0005-0000-0000-00000E4F0000}"/>
    <cellStyle name="백_02-배수공" xfId="4832" xr:uid="{00000000-0005-0000-0000-00000F4F0000}"/>
    <cellStyle name="백_02-배수공_02-반중력식옹벽" xfId="4833" xr:uid="{00000000-0005-0000-0000-0000104F0000}"/>
    <cellStyle name="백_02-배수공_02-반중력식옹벽_선단추진공" xfId="4834" xr:uid="{00000000-0005-0000-0000-0000114F0000}"/>
    <cellStyle name="백_02-배수공_02-반중력식옹벽_선단추진공_오수공1" xfId="4835" xr:uid="{00000000-0005-0000-0000-0000124F0000}"/>
    <cellStyle name="백_02-배수공_02-반중력식옹벽_오수공1" xfId="4836" xr:uid="{00000000-0005-0000-0000-0000134F0000}"/>
    <cellStyle name="백_02-배수공_02-반중력식옹벽_우수공1" xfId="4837" xr:uid="{00000000-0005-0000-0000-0000144F0000}"/>
    <cellStyle name="백_02-배수공_02-반중력식옹벽_우수공1_토공" xfId="4838" xr:uid="{00000000-0005-0000-0000-0000154F0000}"/>
    <cellStyle name="백_02-배수공_02-반중력식옹벽_우수공1_토공(고초골)" xfId="4839" xr:uid="{00000000-0005-0000-0000-0000164F0000}"/>
    <cellStyle name="백_02-배수공_02-반중력식옹벽_우수공1_토공_토공(고초골)" xfId="4840" xr:uid="{00000000-0005-0000-0000-0000174F0000}"/>
    <cellStyle name="백_02-배수공_02-반중력식옹벽_우수공1_토공_토공(고초골)_토공(고초골)" xfId="4841" xr:uid="{00000000-0005-0000-0000-0000184F0000}"/>
    <cellStyle name="백_02-배수공_02-반중력식옹벽_토공" xfId="4842" xr:uid="{00000000-0005-0000-0000-0000194F0000}"/>
    <cellStyle name="백_02-배수공_02-반중력식옹벽_토공(고초골)" xfId="4843" xr:uid="{00000000-0005-0000-0000-00001A4F0000}"/>
    <cellStyle name="백_02-배수공_02-반중력식옹벽_토공(고초골)_토공(고초골)" xfId="4844" xr:uid="{00000000-0005-0000-0000-00001B4F0000}"/>
    <cellStyle name="백_02-배수공_02-반중력식옹벽_토공_2.0토공3" xfId="4845" xr:uid="{00000000-0005-0000-0000-00001C4F0000}"/>
    <cellStyle name="백_02-배수공_02-반중력식옹벽_토공_보령깨기집계" xfId="4846" xr:uid="{00000000-0005-0000-0000-00001D4F0000}"/>
    <cellStyle name="백_02-배수공_02-반중력식옹벽_토공_정부장님토적" xfId="4847" xr:uid="{00000000-0005-0000-0000-00001E4F0000}"/>
    <cellStyle name="백_02-배수공_02-반중력식옹벽_토공_토공" xfId="4848" xr:uid="{00000000-0005-0000-0000-00001F4F0000}"/>
    <cellStyle name="백_02-배수공_02-반중력식옹벽_토공_토공(고초골)" xfId="4849" xr:uid="{00000000-0005-0000-0000-0000204F0000}"/>
    <cellStyle name="백_02-배수공_02-반중력식옹벽_토공_토공_토공(고초골)" xfId="4850" xr:uid="{00000000-0005-0000-0000-0000214F0000}"/>
    <cellStyle name="백_02-배수공_02-반중력식옹벽_토공_토공_토공(고초골)_토공(고초골)" xfId="4851" xr:uid="{00000000-0005-0000-0000-0000224F0000}"/>
    <cellStyle name="백_02-배수공_02-반중력식옹벽_토공_토적표" xfId="4852" xr:uid="{00000000-0005-0000-0000-0000234F0000}"/>
    <cellStyle name="백_02-배수공_02-반중력식옹벽_포장공" xfId="4853" xr:uid="{00000000-0005-0000-0000-0000244F0000}"/>
    <cellStyle name="백_02-배수공_02-반중력식옹벽_포장공_포장공" xfId="4854" xr:uid="{00000000-0005-0000-0000-0000254F0000}"/>
    <cellStyle name="백_02-배수공_02-배수공" xfId="4855" xr:uid="{00000000-0005-0000-0000-0000264F0000}"/>
    <cellStyle name="백_02-배수공_02-배수공_선단추진공" xfId="4856" xr:uid="{00000000-0005-0000-0000-0000274F0000}"/>
    <cellStyle name="백_02-배수공_02-배수공_선단추진공_오수공1" xfId="4857" xr:uid="{00000000-0005-0000-0000-0000284F0000}"/>
    <cellStyle name="백_02-배수공_02-배수공_오수공1" xfId="4858" xr:uid="{00000000-0005-0000-0000-0000294F0000}"/>
    <cellStyle name="백_02-배수공_02-배수공_우수공1" xfId="4859" xr:uid="{00000000-0005-0000-0000-00002A4F0000}"/>
    <cellStyle name="백_02-배수공_02-배수공_우수공1_토공" xfId="4860" xr:uid="{00000000-0005-0000-0000-00002B4F0000}"/>
    <cellStyle name="백_02-배수공_02-배수공_우수공1_토공(고초골)" xfId="4861" xr:uid="{00000000-0005-0000-0000-00002C4F0000}"/>
    <cellStyle name="백_02-배수공_02-배수공_우수공1_토공_토공(고초골)" xfId="4862" xr:uid="{00000000-0005-0000-0000-00002D4F0000}"/>
    <cellStyle name="백_02-배수공_02-배수공_우수공1_토공_토공(고초골)_토공(고초골)" xfId="4863" xr:uid="{00000000-0005-0000-0000-00002E4F0000}"/>
    <cellStyle name="백_02-배수공_02-배수공_토공" xfId="4864" xr:uid="{00000000-0005-0000-0000-00002F4F0000}"/>
    <cellStyle name="백_02-배수공_02-배수공_토공(고초골)" xfId="4865" xr:uid="{00000000-0005-0000-0000-0000304F0000}"/>
    <cellStyle name="백_02-배수공_02-배수공_토공(고초골)_토공(고초골)" xfId="4866" xr:uid="{00000000-0005-0000-0000-0000314F0000}"/>
    <cellStyle name="백_02-배수공_02-배수공_토공_2.0토공3" xfId="4867" xr:uid="{00000000-0005-0000-0000-0000324F0000}"/>
    <cellStyle name="백_02-배수공_02-배수공_토공_보령깨기집계" xfId="4868" xr:uid="{00000000-0005-0000-0000-0000334F0000}"/>
    <cellStyle name="백_02-배수공_02-배수공_토공_정부장님토적" xfId="4869" xr:uid="{00000000-0005-0000-0000-0000344F0000}"/>
    <cellStyle name="백_02-배수공_02-배수공_토공_토공" xfId="4870" xr:uid="{00000000-0005-0000-0000-0000354F0000}"/>
    <cellStyle name="백_02-배수공_02-배수공_토공_토공(고초골)" xfId="4871" xr:uid="{00000000-0005-0000-0000-0000364F0000}"/>
    <cellStyle name="백_02-배수공_02-배수공_토공_토공_토공(고초골)" xfId="4872" xr:uid="{00000000-0005-0000-0000-0000374F0000}"/>
    <cellStyle name="백_02-배수공_02-배수공_토공_토공_토공(고초골)_토공(고초골)" xfId="4873" xr:uid="{00000000-0005-0000-0000-0000384F0000}"/>
    <cellStyle name="백_02-배수공_02-배수공_토공_토적표" xfId="4874" xr:uid="{00000000-0005-0000-0000-0000394F0000}"/>
    <cellStyle name="백_02-배수공_02-배수공_포장공" xfId="4875" xr:uid="{00000000-0005-0000-0000-00003A4F0000}"/>
    <cellStyle name="백_02-배수공_02-배수공_포장공_포장공" xfId="4876" xr:uid="{00000000-0005-0000-0000-00003B4F0000}"/>
    <cellStyle name="백_02-배수공_가평조서" xfId="4877" xr:uid="{00000000-0005-0000-0000-00003C4F0000}"/>
    <cellStyle name="백_02-배수공_가평조서_선단추진공" xfId="4878" xr:uid="{00000000-0005-0000-0000-00003D4F0000}"/>
    <cellStyle name="백_02-배수공_가평조서_선단추진공_오수공1" xfId="4879" xr:uid="{00000000-0005-0000-0000-00003E4F0000}"/>
    <cellStyle name="백_02-배수공_가평조서_오수공1" xfId="4880" xr:uid="{00000000-0005-0000-0000-00003F4F0000}"/>
    <cellStyle name="백_02-배수공_가평조서_우수공1" xfId="4881" xr:uid="{00000000-0005-0000-0000-0000404F0000}"/>
    <cellStyle name="백_02-배수공_가평조서_우수공1_토공" xfId="4882" xr:uid="{00000000-0005-0000-0000-0000414F0000}"/>
    <cellStyle name="백_02-배수공_가평조서_우수공1_토공(고초골)" xfId="4883" xr:uid="{00000000-0005-0000-0000-0000424F0000}"/>
    <cellStyle name="백_02-배수공_가평조서_우수공1_토공_토공(고초골)" xfId="4884" xr:uid="{00000000-0005-0000-0000-0000434F0000}"/>
    <cellStyle name="백_02-배수공_가평조서_우수공1_토공_토공(고초골)_토공(고초골)" xfId="4885" xr:uid="{00000000-0005-0000-0000-0000444F0000}"/>
    <cellStyle name="백_02-배수공_가평조서_토공" xfId="4886" xr:uid="{00000000-0005-0000-0000-0000454F0000}"/>
    <cellStyle name="백_02-배수공_가평조서_토공(고초골)" xfId="4887" xr:uid="{00000000-0005-0000-0000-0000464F0000}"/>
    <cellStyle name="백_02-배수공_가평조서_토공(고초골)_토공(고초골)" xfId="4888" xr:uid="{00000000-0005-0000-0000-0000474F0000}"/>
    <cellStyle name="백_02-배수공_가평조서_토공_토공" xfId="4889" xr:uid="{00000000-0005-0000-0000-0000484F0000}"/>
    <cellStyle name="백_02-배수공_가평조서_토공_토공(고초골)" xfId="4890" xr:uid="{00000000-0005-0000-0000-0000494F0000}"/>
    <cellStyle name="백_02-배수공_가평조서_토공_토공_토공(고초골)" xfId="4891" xr:uid="{00000000-0005-0000-0000-00004A4F0000}"/>
    <cellStyle name="백_02-배수공_가평조서_토공_토공_토공(고초골)_토공(고초골)" xfId="4892" xr:uid="{00000000-0005-0000-0000-00004B4F0000}"/>
    <cellStyle name="백_02-배수공_가평조서_포장공" xfId="4893" xr:uid="{00000000-0005-0000-0000-00004C4F0000}"/>
    <cellStyle name="백_02-배수공_가평조서_포장공_포장공" xfId="4894" xr:uid="{00000000-0005-0000-0000-00004D4F0000}"/>
    <cellStyle name="백_02-배수공_반중력" xfId="4895" xr:uid="{00000000-0005-0000-0000-00004E4F0000}"/>
    <cellStyle name="백_02-배수공_반중력_선단추진공" xfId="4896" xr:uid="{00000000-0005-0000-0000-00004F4F0000}"/>
    <cellStyle name="백_02-배수공_반중력_선단추진공_오수공1" xfId="4897" xr:uid="{00000000-0005-0000-0000-0000504F0000}"/>
    <cellStyle name="백_02-배수공_반중력_오수공1" xfId="4898" xr:uid="{00000000-0005-0000-0000-0000514F0000}"/>
    <cellStyle name="백_02-배수공_반중력_우수공1" xfId="4899" xr:uid="{00000000-0005-0000-0000-0000524F0000}"/>
    <cellStyle name="백_02-배수공_반중력_우수공1_토공" xfId="4900" xr:uid="{00000000-0005-0000-0000-0000534F0000}"/>
    <cellStyle name="백_02-배수공_반중력_우수공1_토공(고초골)" xfId="4901" xr:uid="{00000000-0005-0000-0000-0000544F0000}"/>
    <cellStyle name="백_02-배수공_반중력_우수공1_토공_토공(고초골)" xfId="4902" xr:uid="{00000000-0005-0000-0000-0000554F0000}"/>
    <cellStyle name="백_02-배수공_반중력_우수공1_토공_토공(고초골)_토공(고초골)" xfId="4903" xr:uid="{00000000-0005-0000-0000-0000564F0000}"/>
    <cellStyle name="백_02-배수공_반중력_토공" xfId="4904" xr:uid="{00000000-0005-0000-0000-0000574F0000}"/>
    <cellStyle name="백_02-배수공_반중력_토공(고초골)" xfId="4905" xr:uid="{00000000-0005-0000-0000-0000584F0000}"/>
    <cellStyle name="백_02-배수공_반중력_토공(고초골)_토공(고초골)" xfId="4906" xr:uid="{00000000-0005-0000-0000-0000594F0000}"/>
    <cellStyle name="백_02-배수공_반중력_토공_2.0토공3" xfId="4907" xr:uid="{00000000-0005-0000-0000-00005A4F0000}"/>
    <cellStyle name="백_02-배수공_반중력_토공_보령깨기집계" xfId="4908" xr:uid="{00000000-0005-0000-0000-00005B4F0000}"/>
    <cellStyle name="백_02-배수공_반중력_토공_정부장님토적" xfId="4909" xr:uid="{00000000-0005-0000-0000-00005C4F0000}"/>
    <cellStyle name="백_02-배수공_반중력_토공_토공" xfId="4910" xr:uid="{00000000-0005-0000-0000-00005D4F0000}"/>
    <cellStyle name="백_02-배수공_반중력_토공_토공(고초골)" xfId="4911" xr:uid="{00000000-0005-0000-0000-00005E4F0000}"/>
    <cellStyle name="백_02-배수공_반중력_토공_토공_토공(고초골)" xfId="4912" xr:uid="{00000000-0005-0000-0000-00005F4F0000}"/>
    <cellStyle name="백_02-배수공_반중력_토공_토공_토공(고초골)_토공(고초골)" xfId="4913" xr:uid="{00000000-0005-0000-0000-0000604F0000}"/>
    <cellStyle name="백_02-배수공_반중력_토공_토적표" xfId="4914" xr:uid="{00000000-0005-0000-0000-0000614F0000}"/>
    <cellStyle name="백_02-배수공_반중력_포장공" xfId="4915" xr:uid="{00000000-0005-0000-0000-0000624F0000}"/>
    <cellStyle name="백_02-배수공_반중력_포장공_포장공" xfId="4916" xr:uid="{00000000-0005-0000-0000-0000634F0000}"/>
    <cellStyle name="백_02-배수공_선단추진공" xfId="4917" xr:uid="{00000000-0005-0000-0000-0000644F0000}"/>
    <cellStyle name="백_02-배수공_선단추진공_오수공1" xfId="4918" xr:uid="{00000000-0005-0000-0000-0000654F0000}"/>
    <cellStyle name="백_02-배수공_오수공1" xfId="4919" xr:uid="{00000000-0005-0000-0000-0000664F0000}"/>
    <cellStyle name="백_02-배수공_우수공1" xfId="4920" xr:uid="{00000000-0005-0000-0000-0000674F0000}"/>
    <cellStyle name="백_02-배수공_우수공1_토공" xfId="4921" xr:uid="{00000000-0005-0000-0000-0000684F0000}"/>
    <cellStyle name="백_02-배수공_우수공1_토공(고초골)" xfId="4922" xr:uid="{00000000-0005-0000-0000-0000694F0000}"/>
    <cellStyle name="백_02-배수공_우수공1_토공_토공(고초골)" xfId="4923" xr:uid="{00000000-0005-0000-0000-00006A4F0000}"/>
    <cellStyle name="백_02-배수공_우수공1_토공_토공(고초골)_토공(고초골)" xfId="4924" xr:uid="{00000000-0005-0000-0000-00006B4F0000}"/>
    <cellStyle name="백_02-배수공_토공" xfId="4925" xr:uid="{00000000-0005-0000-0000-00006C4F0000}"/>
    <cellStyle name="백_02-배수공_토공(고초골)" xfId="4926" xr:uid="{00000000-0005-0000-0000-00006D4F0000}"/>
    <cellStyle name="백_02-배수공_토공(고초골)_토공(고초골)" xfId="4927" xr:uid="{00000000-0005-0000-0000-00006E4F0000}"/>
    <cellStyle name="백_02-배수공_토공_2.0토공3" xfId="4928" xr:uid="{00000000-0005-0000-0000-00006F4F0000}"/>
    <cellStyle name="백_02-배수공_토공_보령깨기집계" xfId="4929" xr:uid="{00000000-0005-0000-0000-0000704F0000}"/>
    <cellStyle name="백_02-배수공_토공_정부장님토적" xfId="4930" xr:uid="{00000000-0005-0000-0000-0000714F0000}"/>
    <cellStyle name="백_02-배수공_토공_토공" xfId="4931" xr:uid="{00000000-0005-0000-0000-0000724F0000}"/>
    <cellStyle name="백_02-배수공_토공_토공(고초골)" xfId="4932" xr:uid="{00000000-0005-0000-0000-0000734F0000}"/>
    <cellStyle name="백_02-배수공_토공_토공_토공(고초골)" xfId="4933" xr:uid="{00000000-0005-0000-0000-0000744F0000}"/>
    <cellStyle name="백_02-배수공_토공_토공_토공(고초골)_토공(고초골)" xfId="4934" xr:uid="{00000000-0005-0000-0000-0000754F0000}"/>
    <cellStyle name="백_02-배수공_토공_토적표" xfId="4935" xr:uid="{00000000-0005-0000-0000-0000764F0000}"/>
    <cellStyle name="백_02-배수공_포장공" xfId="4936" xr:uid="{00000000-0005-0000-0000-0000774F0000}"/>
    <cellStyle name="백_02-배수공_포장공_포장공" xfId="4937" xr:uid="{00000000-0005-0000-0000-0000784F0000}"/>
    <cellStyle name="백_02-배수공_포장조서" xfId="4938" xr:uid="{00000000-0005-0000-0000-0000794F0000}"/>
    <cellStyle name="백_02-배수공_포장조서_선단추진공" xfId="4939" xr:uid="{00000000-0005-0000-0000-00007A4F0000}"/>
    <cellStyle name="백_02-배수공_포장조서_선단추진공_오수공1" xfId="4940" xr:uid="{00000000-0005-0000-0000-00007B4F0000}"/>
    <cellStyle name="백_02-배수공_포장조서_오수공1" xfId="4941" xr:uid="{00000000-0005-0000-0000-00007C4F0000}"/>
    <cellStyle name="백_02-배수공_포장조서_우수공1" xfId="4942" xr:uid="{00000000-0005-0000-0000-00007D4F0000}"/>
    <cellStyle name="백_02-배수공_포장조서_우수공1_토공" xfId="4943" xr:uid="{00000000-0005-0000-0000-00007E4F0000}"/>
    <cellStyle name="백_02-배수공_포장조서_우수공1_토공(고초골)" xfId="4944" xr:uid="{00000000-0005-0000-0000-00007F4F0000}"/>
    <cellStyle name="백_02-배수공_포장조서_우수공1_토공_토공(고초골)" xfId="4945" xr:uid="{00000000-0005-0000-0000-0000804F0000}"/>
    <cellStyle name="백_02-배수공_포장조서_우수공1_토공_토공(고초골)_토공(고초골)" xfId="4946" xr:uid="{00000000-0005-0000-0000-0000814F0000}"/>
    <cellStyle name="백_02-배수공_포장조서_토공" xfId="4947" xr:uid="{00000000-0005-0000-0000-0000824F0000}"/>
    <cellStyle name="백_02-배수공_포장조서_토공(고초골)" xfId="4948" xr:uid="{00000000-0005-0000-0000-0000834F0000}"/>
    <cellStyle name="백_02-배수공_포장조서_토공(고초골)_토공(고초골)" xfId="4949" xr:uid="{00000000-0005-0000-0000-0000844F0000}"/>
    <cellStyle name="백_02-배수공_포장조서_토공_토공" xfId="4950" xr:uid="{00000000-0005-0000-0000-0000854F0000}"/>
    <cellStyle name="백_02-배수공_포장조서_토공_토공(고초골)" xfId="4951" xr:uid="{00000000-0005-0000-0000-0000864F0000}"/>
    <cellStyle name="백_02-배수공_포장조서_토공_토공_토공(고초골)" xfId="4952" xr:uid="{00000000-0005-0000-0000-0000874F0000}"/>
    <cellStyle name="백_02-배수공_포장조서_토공_토공_토공(고초골)_토공(고초골)" xfId="4953" xr:uid="{00000000-0005-0000-0000-0000884F0000}"/>
    <cellStyle name="백_02-배수공_포장조서_포장공" xfId="4954" xr:uid="{00000000-0005-0000-0000-0000894F0000}"/>
    <cellStyle name="백_02-배수공_포장조서_포장공_포장공" xfId="4955" xr:uid="{00000000-0005-0000-0000-00008A4F0000}"/>
    <cellStyle name="백_04-포장공" xfId="4956" xr:uid="{00000000-0005-0000-0000-00008B4F0000}"/>
    <cellStyle name="백_04-포장공_02-배수공" xfId="4957" xr:uid="{00000000-0005-0000-0000-00008C4F0000}"/>
    <cellStyle name="백_04-포장공_02-배수공_선단추진공" xfId="4958" xr:uid="{00000000-0005-0000-0000-00008D4F0000}"/>
    <cellStyle name="백_04-포장공_02-배수공_선단추진공_오수공1" xfId="4959" xr:uid="{00000000-0005-0000-0000-00008E4F0000}"/>
    <cellStyle name="백_04-포장공_02-배수공_오수공1" xfId="4960" xr:uid="{00000000-0005-0000-0000-00008F4F0000}"/>
    <cellStyle name="백_04-포장공_02-배수공_우수공1" xfId="4961" xr:uid="{00000000-0005-0000-0000-0000904F0000}"/>
    <cellStyle name="백_04-포장공_02-배수공_우수공1_토공" xfId="4962" xr:uid="{00000000-0005-0000-0000-0000914F0000}"/>
    <cellStyle name="백_04-포장공_02-배수공_우수공1_토공(고초골)" xfId="4963" xr:uid="{00000000-0005-0000-0000-0000924F0000}"/>
    <cellStyle name="백_04-포장공_02-배수공_우수공1_토공_토공(고초골)" xfId="4964" xr:uid="{00000000-0005-0000-0000-0000934F0000}"/>
    <cellStyle name="백_04-포장공_02-배수공_우수공1_토공_토공(고초골)_토공(고초골)" xfId="4965" xr:uid="{00000000-0005-0000-0000-0000944F0000}"/>
    <cellStyle name="백_04-포장공_02-배수공_토공" xfId="4966" xr:uid="{00000000-0005-0000-0000-0000954F0000}"/>
    <cellStyle name="백_04-포장공_02-배수공_토공(고초골)" xfId="4967" xr:uid="{00000000-0005-0000-0000-0000964F0000}"/>
    <cellStyle name="백_04-포장공_02-배수공_토공(고초골)_토공(고초골)" xfId="4968" xr:uid="{00000000-0005-0000-0000-0000974F0000}"/>
    <cellStyle name="백_04-포장공_02-배수공_토공_2.0토공3" xfId="4969" xr:uid="{00000000-0005-0000-0000-0000984F0000}"/>
    <cellStyle name="백_04-포장공_02-배수공_토공_보령깨기집계" xfId="4970" xr:uid="{00000000-0005-0000-0000-0000994F0000}"/>
    <cellStyle name="백_04-포장공_02-배수공_토공_정부장님토적" xfId="4971" xr:uid="{00000000-0005-0000-0000-00009A4F0000}"/>
    <cellStyle name="백_04-포장공_02-배수공_토공_토공" xfId="4972" xr:uid="{00000000-0005-0000-0000-00009B4F0000}"/>
    <cellStyle name="백_04-포장공_02-배수공_토공_토공(고초골)" xfId="4973" xr:uid="{00000000-0005-0000-0000-00009C4F0000}"/>
    <cellStyle name="백_04-포장공_02-배수공_토공_토공_토공(고초골)" xfId="4974" xr:uid="{00000000-0005-0000-0000-00009D4F0000}"/>
    <cellStyle name="백_04-포장공_02-배수공_토공_토공_토공(고초골)_토공(고초골)" xfId="4975" xr:uid="{00000000-0005-0000-0000-00009E4F0000}"/>
    <cellStyle name="백_04-포장공_02-배수공_토공_토적표" xfId="4976" xr:uid="{00000000-0005-0000-0000-00009F4F0000}"/>
    <cellStyle name="백_04-포장공_02-배수공_포장공" xfId="4977" xr:uid="{00000000-0005-0000-0000-0000A04F0000}"/>
    <cellStyle name="백_04-포장공_02-배수공_포장공_포장공" xfId="4978" xr:uid="{00000000-0005-0000-0000-0000A14F0000}"/>
    <cellStyle name="백_05 부대공" xfId="4979" xr:uid="{00000000-0005-0000-0000-0000A24F0000}"/>
    <cellStyle name="백_06-부대공_02-배수공" xfId="4980" xr:uid="{00000000-0005-0000-0000-0000A34F0000}"/>
    <cellStyle name="백_06-부대공_02-배수공_선단추진공" xfId="4981" xr:uid="{00000000-0005-0000-0000-0000A44F0000}"/>
    <cellStyle name="백_06-부대공_02-배수공_선단추진공_오수공1" xfId="4982" xr:uid="{00000000-0005-0000-0000-0000A54F0000}"/>
    <cellStyle name="백_06-부대공_02-배수공_오수공1" xfId="4983" xr:uid="{00000000-0005-0000-0000-0000A64F0000}"/>
    <cellStyle name="백_06-부대공_02-배수공_우수공1" xfId="4984" xr:uid="{00000000-0005-0000-0000-0000A74F0000}"/>
    <cellStyle name="백_06-부대공_02-배수공_우수공1_토공" xfId="4985" xr:uid="{00000000-0005-0000-0000-0000A84F0000}"/>
    <cellStyle name="백_06-부대공_02-배수공_우수공1_토공(고초골)" xfId="4986" xr:uid="{00000000-0005-0000-0000-0000A94F0000}"/>
    <cellStyle name="백_06-부대공_02-배수공_우수공1_토공_토공(고초골)" xfId="4987" xr:uid="{00000000-0005-0000-0000-0000AA4F0000}"/>
    <cellStyle name="백_06-부대공_02-배수공_우수공1_토공_토공(고초골)_토공(고초골)" xfId="4988" xr:uid="{00000000-0005-0000-0000-0000AB4F0000}"/>
    <cellStyle name="백_06-부대공_02-배수공_토공" xfId="4989" xr:uid="{00000000-0005-0000-0000-0000AC4F0000}"/>
    <cellStyle name="백_06-부대공_02-배수공_토공(고초골)" xfId="4990" xr:uid="{00000000-0005-0000-0000-0000AD4F0000}"/>
    <cellStyle name="백_06-부대공_02-배수공_토공(고초골)_토공(고초골)" xfId="4991" xr:uid="{00000000-0005-0000-0000-0000AE4F0000}"/>
    <cellStyle name="백_06-부대공_02-배수공_토공_2.0토공3" xfId="4992" xr:uid="{00000000-0005-0000-0000-0000AF4F0000}"/>
    <cellStyle name="백_06-부대공_02-배수공_토공_보령깨기집계" xfId="4993" xr:uid="{00000000-0005-0000-0000-0000B04F0000}"/>
    <cellStyle name="백_06-부대공_02-배수공_토공_정부장님토적" xfId="4994" xr:uid="{00000000-0005-0000-0000-0000B14F0000}"/>
    <cellStyle name="백_06-부대공_02-배수공_토공_토공" xfId="4995" xr:uid="{00000000-0005-0000-0000-0000B24F0000}"/>
    <cellStyle name="백_06-부대공_02-배수공_토공_토공(고초골)" xfId="4996" xr:uid="{00000000-0005-0000-0000-0000B34F0000}"/>
    <cellStyle name="백_06-부대공_02-배수공_토공_토공_토공(고초골)" xfId="4997" xr:uid="{00000000-0005-0000-0000-0000B44F0000}"/>
    <cellStyle name="백_06-부대공_02-배수공_토공_토공_토공(고초골)_토공(고초골)" xfId="4998" xr:uid="{00000000-0005-0000-0000-0000B54F0000}"/>
    <cellStyle name="백_06-부대공_02-배수공_토공_토적표" xfId="4999" xr:uid="{00000000-0005-0000-0000-0000B64F0000}"/>
    <cellStyle name="백_06-부대공_02-배수공_포장공" xfId="5000" xr:uid="{00000000-0005-0000-0000-0000B74F0000}"/>
    <cellStyle name="백_06-부대공_02-배수공_포장공_포장공" xfId="5001" xr:uid="{00000000-0005-0000-0000-0000B84F0000}"/>
    <cellStyle name="백_1.토공(C)" xfId="5002" xr:uid="{00000000-0005-0000-0000-0000B94F0000}"/>
    <cellStyle name="백_1.토공(D)" xfId="5003" xr:uid="{00000000-0005-0000-0000-0000BA4F0000}"/>
    <cellStyle name="백_2.배수공" xfId="5004" xr:uid="{00000000-0005-0000-0000-0000BB4F0000}"/>
    <cellStyle name="백_2.배수공_1.토공(C)" xfId="5005" xr:uid="{00000000-0005-0000-0000-0000BC4F0000}"/>
    <cellStyle name="백_2.배수공_1.토공(D)" xfId="5006" xr:uid="{00000000-0005-0000-0000-0000BD4F0000}"/>
    <cellStyle name="백_2.토공" xfId="5007" xr:uid="{00000000-0005-0000-0000-0000BE4F0000}"/>
    <cellStyle name="백_2.토공_1.토공(C)" xfId="5008" xr:uid="{00000000-0005-0000-0000-0000BF4F0000}"/>
    <cellStyle name="백_2.토공_1.토공(D)" xfId="5009" xr:uid="{00000000-0005-0000-0000-0000C04F0000}"/>
    <cellStyle name="백_2.토공_4.하수공" xfId="5010" xr:uid="{00000000-0005-0000-0000-0000C14F0000}"/>
    <cellStyle name="백_2.토공_4.하수공_1.토공(C)" xfId="5011" xr:uid="{00000000-0005-0000-0000-0000C24F0000}"/>
    <cellStyle name="백_2.토공_4.하수공_1.토공(D)" xfId="5012" xr:uid="{00000000-0005-0000-0000-0000C34F0000}"/>
    <cellStyle name="백_3.포장공" xfId="5013" xr:uid="{00000000-0005-0000-0000-0000C44F0000}"/>
    <cellStyle name="백_3.포장공_1.토공(C)" xfId="5014" xr:uid="{00000000-0005-0000-0000-0000C54F0000}"/>
    <cellStyle name="백_3.포장공_1.토공(D)" xfId="5015" xr:uid="{00000000-0005-0000-0000-0000C64F0000}"/>
    <cellStyle name="백_3.포장공_4.하수공" xfId="5016" xr:uid="{00000000-0005-0000-0000-0000C74F0000}"/>
    <cellStyle name="백_3.포장공_4.하수공_1.토공(C)" xfId="5017" xr:uid="{00000000-0005-0000-0000-0000C84F0000}"/>
    <cellStyle name="백_3.포장공_4.하수공_1.토공(D)" xfId="5018" xr:uid="{00000000-0005-0000-0000-0000C94F0000}"/>
    <cellStyle name="백_4.부대공" xfId="5019" xr:uid="{00000000-0005-0000-0000-0000CA4F0000}"/>
    <cellStyle name="백_4.부대공_1" xfId="5020" xr:uid="{00000000-0005-0000-0000-0000CB4F0000}"/>
    <cellStyle name="백_4.부대공_1.토공(C)" xfId="5021" xr:uid="{00000000-0005-0000-0000-0000CC4F0000}"/>
    <cellStyle name="백_4.부대공_1.토공(D)" xfId="5022" xr:uid="{00000000-0005-0000-0000-0000CD4F0000}"/>
    <cellStyle name="백_4.부대공_1_1.토공(C)" xfId="5023" xr:uid="{00000000-0005-0000-0000-0000CE4F0000}"/>
    <cellStyle name="백_4.부대공_1_1.토공(D)" xfId="5024" xr:uid="{00000000-0005-0000-0000-0000CF4F0000}"/>
    <cellStyle name="백_4.부대공_2.토공" xfId="5025" xr:uid="{00000000-0005-0000-0000-0000D04F0000}"/>
    <cellStyle name="백_4.부대공_2.토공_1.토공(C)" xfId="5026" xr:uid="{00000000-0005-0000-0000-0000D14F0000}"/>
    <cellStyle name="백_4.부대공_2.토공_1.토공(D)" xfId="5027" xr:uid="{00000000-0005-0000-0000-0000D24F0000}"/>
    <cellStyle name="백_4.부대공_2.토공_4.하수공" xfId="5028" xr:uid="{00000000-0005-0000-0000-0000D34F0000}"/>
    <cellStyle name="백_4.부대공_2.토공_4.하수공_1.토공(C)" xfId="5029" xr:uid="{00000000-0005-0000-0000-0000D44F0000}"/>
    <cellStyle name="백_4.부대공_2.토공_4.하수공_1.토공(D)" xfId="5030" xr:uid="{00000000-0005-0000-0000-0000D54F0000}"/>
    <cellStyle name="백_4.부대공_3.포장공" xfId="5031" xr:uid="{00000000-0005-0000-0000-0000D64F0000}"/>
    <cellStyle name="백_4.부대공_3.포장공_1.토공(C)" xfId="5032" xr:uid="{00000000-0005-0000-0000-0000D74F0000}"/>
    <cellStyle name="백_4.부대공_3.포장공_1.토공(D)" xfId="5033" xr:uid="{00000000-0005-0000-0000-0000D84F0000}"/>
    <cellStyle name="백_4.부대공_3.포장공_4.하수공" xfId="5034" xr:uid="{00000000-0005-0000-0000-0000D94F0000}"/>
    <cellStyle name="백_4.부대공_3.포장공_4.하수공_1.토공(C)" xfId="5035" xr:uid="{00000000-0005-0000-0000-0000DA4F0000}"/>
    <cellStyle name="백_4.부대공_3.포장공_4.하수공_1.토공(D)" xfId="5036" xr:uid="{00000000-0005-0000-0000-0000DB4F0000}"/>
    <cellStyle name="백_4.부대공_4.부대공" xfId="5037" xr:uid="{00000000-0005-0000-0000-0000DC4F0000}"/>
    <cellStyle name="백_4.부대공_4.부대공_1.토공(C)" xfId="5038" xr:uid="{00000000-0005-0000-0000-0000DD4F0000}"/>
    <cellStyle name="백_4.부대공_4.부대공_1.토공(D)" xfId="5039" xr:uid="{00000000-0005-0000-0000-0000DE4F0000}"/>
    <cellStyle name="백_4.부대공_4배관공" xfId="5040" xr:uid="{00000000-0005-0000-0000-0000DF4F0000}"/>
    <cellStyle name="백_4.부대공_4배관공_1.토공(C)" xfId="5041" xr:uid="{00000000-0005-0000-0000-0000E04F0000}"/>
    <cellStyle name="백_4.부대공_4배관공_1.토공(D)" xfId="5042" xr:uid="{00000000-0005-0000-0000-0000E14F0000}"/>
    <cellStyle name="백_4.부대공_4배관공_2.토공" xfId="5043" xr:uid="{00000000-0005-0000-0000-0000E24F0000}"/>
    <cellStyle name="백_4.부대공_4배관공_2.토공_1.토공(C)" xfId="5044" xr:uid="{00000000-0005-0000-0000-0000E34F0000}"/>
    <cellStyle name="백_4.부대공_4배관공_2.토공_1.토공(D)" xfId="5045" xr:uid="{00000000-0005-0000-0000-0000E44F0000}"/>
    <cellStyle name="백_4.부대공_4배관공_2.토공_4.하수공" xfId="5046" xr:uid="{00000000-0005-0000-0000-0000E54F0000}"/>
    <cellStyle name="백_4.부대공_4배관공_2.토공_4.하수공_1.토공(C)" xfId="5047" xr:uid="{00000000-0005-0000-0000-0000E64F0000}"/>
    <cellStyle name="백_4.부대공_4배관공_2.토공_4.하수공_1.토공(D)" xfId="5048" xr:uid="{00000000-0005-0000-0000-0000E74F0000}"/>
    <cellStyle name="백_4.부대공_4배관공_3.포장공" xfId="5049" xr:uid="{00000000-0005-0000-0000-0000E84F0000}"/>
    <cellStyle name="백_4.부대공_4배관공_3.포장공_1.토공(C)" xfId="5050" xr:uid="{00000000-0005-0000-0000-0000E94F0000}"/>
    <cellStyle name="백_4.부대공_4배관공_3.포장공_1.토공(D)" xfId="5051" xr:uid="{00000000-0005-0000-0000-0000EA4F0000}"/>
    <cellStyle name="백_4.부대공_4배관공_3.포장공_4.하수공" xfId="5052" xr:uid="{00000000-0005-0000-0000-0000EB4F0000}"/>
    <cellStyle name="백_4.부대공_4배관공_3.포장공_4.하수공_1.토공(C)" xfId="5053" xr:uid="{00000000-0005-0000-0000-0000EC4F0000}"/>
    <cellStyle name="백_4.부대공_4배관공_3.포장공_4.하수공_1.토공(D)" xfId="5054" xr:uid="{00000000-0005-0000-0000-0000ED4F0000}"/>
    <cellStyle name="백_4.부대공_5부대시설공" xfId="5055" xr:uid="{00000000-0005-0000-0000-0000EE4F0000}"/>
    <cellStyle name="백_4.부대공_5부대시설공_1.토공(C)" xfId="5056" xr:uid="{00000000-0005-0000-0000-0000EF4F0000}"/>
    <cellStyle name="백_4.부대공_5부대시설공_1.토공(D)" xfId="5057" xr:uid="{00000000-0005-0000-0000-0000F04F0000}"/>
    <cellStyle name="백_4.부대공_5부대시설공_2.토공" xfId="5058" xr:uid="{00000000-0005-0000-0000-0000F14F0000}"/>
    <cellStyle name="백_4.부대공_5부대시설공_2.토공_1.토공(C)" xfId="5059" xr:uid="{00000000-0005-0000-0000-0000F24F0000}"/>
    <cellStyle name="백_4.부대공_5부대시설공_2.토공_1.토공(D)" xfId="5060" xr:uid="{00000000-0005-0000-0000-0000F34F0000}"/>
    <cellStyle name="백_4.부대공_5부대시설공_2.토공_4.하수공" xfId="5061" xr:uid="{00000000-0005-0000-0000-0000F44F0000}"/>
    <cellStyle name="백_4.부대공_5부대시설공_2.토공_4.하수공_1.토공(C)" xfId="5062" xr:uid="{00000000-0005-0000-0000-0000F54F0000}"/>
    <cellStyle name="백_4.부대공_5부대시설공_2.토공_4.하수공_1.토공(D)" xfId="5063" xr:uid="{00000000-0005-0000-0000-0000F64F0000}"/>
    <cellStyle name="백_4.부대공_5부대시설공_3.포장공" xfId="5064" xr:uid="{00000000-0005-0000-0000-0000F74F0000}"/>
    <cellStyle name="백_4.부대공_5부대시설공_3.포장공_1.토공(C)" xfId="5065" xr:uid="{00000000-0005-0000-0000-0000F84F0000}"/>
    <cellStyle name="백_4.부대공_5부대시설공_3.포장공_1.토공(D)" xfId="5066" xr:uid="{00000000-0005-0000-0000-0000F94F0000}"/>
    <cellStyle name="백_4.부대공_5부대시설공_3.포장공_4.하수공" xfId="5067" xr:uid="{00000000-0005-0000-0000-0000FA4F0000}"/>
    <cellStyle name="백_4.부대공_5부대시설공_3.포장공_4.하수공_1.토공(C)" xfId="5068" xr:uid="{00000000-0005-0000-0000-0000FB4F0000}"/>
    <cellStyle name="백_4.부대공_5부대시설공_3.포장공_4.하수공_1.토공(D)" xfId="5069" xr:uid="{00000000-0005-0000-0000-0000FC4F0000}"/>
    <cellStyle name="백_4배관공" xfId="5070" xr:uid="{00000000-0005-0000-0000-0000FD4F0000}"/>
    <cellStyle name="백_4배관공_1.토공(C)" xfId="5071" xr:uid="{00000000-0005-0000-0000-0000FE4F0000}"/>
    <cellStyle name="백_4배관공_1.토공(D)" xfId="5072" xr:uid="{00000000-0005-0000-0000-0000FF4F0000}"/>
    <cellStyle name="백_4배관공_2.토공" xfId="5073" xr:uid="{00000000-0005-0000-0000-000000500000}"/>
    <cellStyle name="백_4배관공_2.토공_1.토공(C)" xfId="5074" xr:uid="{00000000-0005-0000-0000-000001500000}"/>
    <cellStyle name="백_4배관공_2.토공_1.토공(D)" xfId="5075" xr:uid="{00000000-0005-0000-0000-000002500000}"/>
    <cellStyle name="백_4배관공_2.토공_4.하수공" xfId="5076" xr:uid="{00000000-0005-0000-0000-000003500000}"/>
    <cellStyle name="백_4배관공_2.토공_4.하수공_1.토공(C)" xfId="5077" xr:uid="{00000000-0005-0000-0000-000004500000}"/>
    <cellStyle name="백_4배관공_2.토공_4.하수공_1.토공(D)" xfId="5078" xr:uid="{00000000-0005-0000-0000-000005500000}"/>
    <cellStyle name="백_4배관공_3.포장공" xfId="5079" xr:uid="{00000000-0005-0000-0000-000006500000}"/>
    <cellStyle name="백_4배관공_3.포장공_1.토공(C)" xfId="5080" xr:uid="{00000000-0005-0000-0000-000007500000}"/>
    <cellStyle name="백_4배관공_3.포장공_1.토공(D)" xfId="5081" xr:uid="{00000000-0005-0000-0000-000008500000}"/>
    <cellStyle name="백_4배관공_3.포장공_4.하수공" xfId="5082" xr:uid="{00000000-0005-0000-0000-000009500000}"/>
    <cellStyle name="백_4배관공_3.포장공_4.하수공_1.토공(C)" xfId="5083" xr:uid="{00000000-0005-0000-0000-00000A500000}"/>
    <cellStyle name="백_4배관공_3.포장공_4.하수공_1.토공(D)" xfId="5084" xr:uid="{00000000-0005-0000-0000-00000B500000}"/>
    <cellStyle name="백_500.논산 지구사업비" xfId="5085" xr:uid="{00000000-0005-0000-0000-00000C500000}"/>
    <cellStyle name="백_500.논산 지구사업비_00.세부_복심공사비v422" xfId="5086" xr:uid="{00000000-0005-0000-0000-00000D500000}"/>
    <cellStyle name="백_500.논산 지구사업비_10.세부_도림공사비v2" xfId="5087" xr:uid="{00000000-0005-0000-0000-00000E500000}"/>
    <cellStyle name="백_500.논산 지구사업비_10.세부_복심공사비v2" xfId="5088" xr:uid="{00000000-0005-0000-0000-00000F500000}"/>
    <cellStyle name="백_500.논산 지구사업비_50.계룡공사비(2009.11.12)" xfId="5089" xr:uid="{00000000-0005-0000-0000-000010500000}"/>
    <cellStyle name="백_500.논산 지구사업비_50.계룡공사비(2009.11.29사업시행계획 용지매수 증가)" xfId="5090" xr:uid="{00000000-0005-0000-0000-000011500000}"/>
    <cellStyle name="백_500.논산 지구사업비_Book1" xfId="5091" xr:uid="{00000000-0005-0000-0000-000012500000}"/>
    <cellStyle name="백_500.논산 지구사업비_계룡기본 공사비" xfId="5092" xr:uid="{00000000-0005-0000-0000-000013500000}"/>
    <cellStyle name="백_500.논산 지구사업비_계룡세부설계 공사비" xfId="5093" xr:uid="{00000000-0005-0000-0000-000014500000}"/>
    <cellStyle name="백_500.논산 지구사업비_기본조사비" xfId="5094" xr:uid="{00000000-0005-0000-0000-000015500000}"/>
    <cellStyle name="백_500.논산 지구사업비_생태보전협력금" xfId="5095" xr:uid="{00000000-0005-0000-0000-000016500000}"/>
    <cellStyle name="백_500.논산 지구사업비_지급자재대1118" xfId="5096" xr:uid="{00000000-0005-0000-0000-000017500000}"/>
    <cellStyle name="백_500.논산 지구사업비_지출(년차별)" xfId="5097" xr:uid="{00000000-0005-0000-0000-000018500000}"/>
    <cellStyle name="백_510.논산 지구사업비" xfId="5098" xr:uid="{00000000-0005-0000-0000-000019500000}"/>
    <cellStyle name="백_510.논산 지구사업비_00.세부_복심공사비v422" xfId="5099" xr:uid="{00000000-0005-0000-0000-00001A500000}"/>
    <cellStyle name="백_510.논산 지구사업비_10.세부_도림공사비v2" xfId="5100" xr:uid="{00000000-0005-0000-0000-00001B500000}"/>
    <cellStyle name="백_510.논산 지구사업비_10.세부_복심공사비v2" xfId="5101" xr:uid="{00000000-0005-0000-0000-00001C500000}"/>
    <cellStyle name="백_510.논산 지구사업비_50.계룡공사비(2009.11.12)" xfId="5102" xr:uid="{00000000-0005-0000-0000-00001D500000}"/>
    <cellStyle name="백_510.논산 지구사업비_50.계룡공사비(2009.11.29사업시행계획 용지매수 증가)" xfId="5103" xr:uid="{00000000-0005-0000-0000-00001E500000}"/>
    <cellStyle name="백_510.논산 지구사업비_Book1" xfId="5104" xr:uid="{00000000-0005-0000-0000-00001F500000}"/>
    <cellStyle name="백_510.논산 지구사업비_계룡기본 공사비" xfId="5105" xr:uid="{00000000-0005-0000-0000-000020500000}"/>
    <cellStyle name="백_510.논산 지구사업비_계룡세부설계 공사비" xfId="5106" xr:uid="{00000000-0005-0000-0000-000021500000}"/>
    <cellStyle name="백_510.논산 지구사업비_기본조사비" xfId="5107" xr:uid="{00000000-0005-0000-0000-000022500000}"/>
    <cellStyle name="백_510.논산 지구사업비_생태보전협력금" xfId="5108" xr:uid="{00000000-0005-0000-0000-000023500000}"/>
    <cellStyle name="백_510.논산 지구사업비_지급자재대1118" xfId="5109" xr:uid="{00000000-0005-0000-0000-000024500000}"/>
    <cellStyle name="백_510.논산 지구사업비_지출(년차별)" xfId="5110" xr:uid="{00000000-0005-0000-0000-000025500000}"/>
    <cellStyle name="백_5부대시설공" xfId="5111" xr:uid="{00000000-0005-0000-0000-000026500000}"/>
    <cellStyle name="백_5부대시설공_1.토공(C)" xfId="5112" xr:uid="{00000000-0005-0000-0000-000027500000}"/>
    <cellStyle name="백_5부대시설공_1.토공(D)" xfId="5113" xr:uid="{00000000-0005-0000-0000-000028500000}"/>
    <cellStyle name="백_5부대시설공_2.토공" xfId="5114" xr:uid="{00000000-0005-0000-0000-000029500000}"/>
    <cellStyle name="백_5부대시설공_2.토공_1.토공(C)" xfId="5115" xr:uid="{00000000-0005-0000-0000-00002A500000}"/>
    <cellStyle name="백_5부대시설공_2.토공_1.토공(D)" xfId="5116" xr:uid="{00000000-0005-0000-0000-00002B500000}"/>
    <cellStyle name="백_5부대시설공_2.토공_4.하수공" xfId="5117" xr:uid="{00000000-0005-0000-0000-00002C500000}"/>
    <cellStyle name="백_5부대시설공_2.토공_4.하수공_1.토공(C)" xfId="5118" xr:uid="{00000000-0005-0000-0000-00002D500000}"/>
    <cellStyle name="백_5부대시설공_2.토공_4.하수공_1.토공(D)" xfId="5119" xr:uid="{00000000-0005-0000-0000-00002E500000}"/>
    <cellStyle name="백_5부대시설공_3.포장공" xfId="5120" xr:uid="{00000000-0005-0000-0000-00002F500000}"/>
    <cellStyle name="백_5부대시설공_3.포장공_1.토공(C)" xfId="5121" xr:uid="{00000000-0005-0000-0000-000030500000}"/>
    <cellStyle name="백_5부대시설공_3.포장공_1.토공(D)" xfId="5122" xr:uid="{00000000-0005-0000-0000-000031500000}"/>
    <cellStyle name="백_5부대시설공_3.포장공_4.하수공" xfId="5123" xr:uid="{00000000-0005-0000-0000-000032500000}"/>
    <cellStyle name="백_5부대시설공_3.포장공_4.하수공_1.토공(C)" xfId="5124" xr:uid="{00000000-0005-0000-0000-000033500000}"/>
    <cellStyle name="백_5부대시설공_3.포장공_4.하수공_1.토공(D)" xfId="5125" xr:uid="{00000000-0005-0000-0000-000034500000}"/>
    <cellStyle name="백_6.전석" xfId="5126" xr:uid="{00000000-0005-0000-0000-000035500000}"/>
    <cellStyle name="백_6.토공" xfId="5127" xr:uid="{00000000-0005-0000-0000-000036500000}"/>
    <cellStyle name="백_6.포장공" xfId="5128" xr:uid="{00000000-0005-0000-0000-000037500000}"/>
    <cellStyle name="백_B2.배수공" xfId="5129" xr:uid="{00000000-0005-0000-0000-000038500000}"/>
    <cellStyle name="백_B2.배수공_1.토공(C)" xfId="5130" xr:uid="{00000000-0005-0000-0000-000039500000}"/>
    <cellStyle name="백_B2.배수공_1.토공(D)" xfId="5131" xr:uid="{00000000-0005-0000-0000-00003A500000}"/>
    <cellStyle name="백_Book1" xfId="5132" xr:uid="{00000000-0005-0000-0000-00003B500000}"/>
    <cellStyle name="백_Book2" xfId="5133" xr:uid="{00000000-0005-0000-0000-00003C500000}"/>
    <cellStyle name="백_Book2_1.토공(C)" xfId="5134" xr:uid="{00000000-0005-0000-0000-00003D500000}"/>
    <cellStyle name="백_Book2_1.토공(D)" xfId="5135" xr:uid="{00000000-0005-0000-0000-00003E500000}"/>
    <cellStyle name="백_Book2_2.배수공" xfId="5136" xr:uid="{00000000-0005-0000-0000-00003F500000}"/>
    <cellStyle name="백_Book2_2.배수공_1.토공(C)" xfId="5137" xr:uid="{00000000-0005-0000-0000-000040500000}"/>
    <cellStyle name="백_Book2_2.배수공_1.토공(D)" xfId="5138" xr:uid="{00000000-0005-0000-0000-000041500000}"/>
    <cellStyle name="백_Book2_2.토공" xfId="5139" xr:uid="{00000000-0005-0000-0000-000042500000}"/>
    <cellStyle name="백_Book2_2.토공_1.토공(C)" xfId="5140" xr:uid="{00000000-0005-0000-0000-000043500000}"/>
    <cellStyle name="백_Book2_2.토공_1.토공(D)" xfId="5141" xr:uid="{00000000-0005-0000-0000-000044500000}"/>
    <cellStyle name="백_Book2_2.토공_4.하수공" xfId="5142" xr:uid="{00000000-0005-0000-0000-000045500000}"/>
    <cellStyle name="백_Book2_2.토공_4.하수공_1.토공(C)" xfId="5143" xr:uid="{00000000-0005-0000-0000-000046500000}"/>
    <cellStyle name="백_Book2_2.토공_4.하수공_1.토공(D)" xfId="5144" xr:uid="{00000000-0005-0000-0000-000047500000}"/>
    <cellStyle name="백_Book2_3.포장공" xfId="5145" xr:uid="{00000000-0005-0000-0000-000048500000}"/>
    <cellStyle name="백_Book2_3.포장공_1.토공(C)" xfId="5146" xr:uid="{00000000-0005-0000-0000-000049500000}"/>
    <cellStyle name="백_Book2_3.포장공_1.토공(D)" xfId="5147" xr:uid="{00000000-0005-0000-0000-00004A500000}"/>
    <cellStyle name="백_Book2_3.포장공_4.하수공" xfId="5148" xr:uid="{00000000-0005-0000-0000-00004B500000}"/>
    <cellStyle name="백_Book2_3.포장공_4.하수공_1.토공(C)" xfId="5149" xr:uid="{00000000-0005-0000-0000-00004C500000}"/>
    <cellStyle name="백_Book2_3.포장공_4.하수공_1.토공(D)" xfId="5150" xr:uid="{00000000-0005-0000-0000-00004D500000}"/>
    <cellStyle name="백_Book2_4.부대공" xfId="5151" xr:uid="{00000000-0005-0000-0000-00004E500000}"/>
    <cellStyle name="백_Book2_4.부대공_1" xfId="5152" xr:uid="{00000000-0005-0000-0000-00004F500000}"/>
    <cellStyle name="백_Book2_4.부대공_1.토공(C)" xfId="5153" xr:uid="{00000000-0005-0000-0000-000050500000}"/>
    <cellStyle name="백_Book2_4.부대공_1.토공(D)" xfId="5154" xr:uid="{00000000-0005-0000-0000-000051500000}"/>
    <cellStyle name="백_Book2_4.부대공_1_1.토공(C)" xfId="5155" xr:uid="{00000000-0005-0000-0000-000052500000}"/>
    <cellStyle name="백_Book2_4.부대공_1_1.토공(D)" xfId="5156" xr:uid="{00000000-0005-0000-0000-000053500000}"/>
    <cellStyle name="백_Book2_4.부대공_2.토공" xfId="5157" xr:uid="{00000000-0005-0000-0000-000054500000}"/>
    <cellStyle name="백_Book2_4.부대공_2.토공_1.토공(C)" xfId="5158" xr:uid="{00000000-0005-0000-0000-000055500000}"/>
    <cellStyle name="백_Book2_4.부대공_2.토공_1.토공(D)" xfId="5159" xr:uid="{00000000-0005-0000-0000-000056500000}"/>
    <cellStyle name="백_Book2_4.부대공_2.토공_4.하수공" xfId="5160" xr:uid="{00000000-0005-0000-0000-000057500000}"/>
    <cellStyle name="백_Book2_4.부대공_2.토공_4.하수공_1.토공(C)" xfId="5161" xr:uid="{00000000-0005-0000-0000-000058500000}"/>
    <cellStyle name="백_Book2_4.부대공_2.토공_4.하수공_1.토공(D)" xfId="5162" xr:uid="{00000000-0005-0000-0000-000059500000}"/>
    <cellStyle name="백_Book2_4.부대공_3.포장공" xfId="5163" xr:uid="{00000000-0005-0000-0000-00005A500000}"/>
    <cellStyle name="백_Book2_4.부대공_3.포장공_1.토공(C)" xfId="5164" xr:uid="{00000000-0005-0000-0000-00005B500000}"/>
    <cellStyle name="백_Book2_4.부대공_3.포장공_1.토공(D)" xfId="5165" xr:uid="{00000000-0005-0000-0000-00005C500000}"/>
    <cellStyle name="백_Book2_4.부대공_3.포장공_4.하수공" xfId="5166" xr:uid="{00000000-0005-0000-0000-00005D500000}"/>
    <cellStyle name="백_Book2_4.부대공_3.포장공_4.하수공_1.토공(C)" xfId="5167" xr:uid="{00000000-0005-0000-0000-00005E500000}"/>
    <cellStyle name="백_Book2_4.부대공_3.포장공_4.하수공_1.토공(D)" xfId="5168" xr:uid="{00000000-0005-0000-0000-00005F500000}"/>
    <cellStyle name="백_Book2_4.부대공_4.부대공" xfId="5169" xr:uid="{00000000-0005-0000-0000-000060500000}"/>
    <cellStyle name="백_Book2_4.부대공_4.부대공_1.토공(C)" xfId="5170" xr:uid="{00000000-0005-0000-0000-000061500000}"/>
    <cellStyle name="백_Book2_4.부대공_4.부대공_1.토공(D)" xfId="5171" xr:uid="{00000000-0005-0000-0000-000062500000}"/>
    <cellStyle name="백_Book2_4.부대공_4배관공" xfId="5172" xr:uid="{00000000-0005-0000-0000-000063500000}"/>
    <cellStyle name="백_Book2_4.부대공_4배관공_1.토공(C)" xfId="5173" xr:uid="{00000000-0005-0000-0000-000064500000}"/>
    <cellStyle name="백_Book2_4.부대공_4배관공_1.토공(D)" xfId="5174" xr:uid="{00000000-0005-0000-0000-000065500000}"/>
    <cellStyle name="백_Book2_4.부대공_4배관공_2.토공" xfId="5175" xr:uid="{00000000-0005-0000-0000-000066500000}"/>
    <cellStyle name="백_Book2_4.부대공_4배관공_2.토공_1.토공(C)" xfId="5176" xr:uid="{00000000-0005-0000-0000-000067500000}"/>
    <cellStyle name="백_Book2_4.부대공_4배관공_2.토공_1.토공(D)" xfId="5177" xr:uid="{00000000-0005-0000-0000-000068500000}"/>
    <cellStyle name="백_Book2_4.부대공_4배관공_2.토공_4.하수공" xfId="5178" xr:uid="{00000000-0005-0000-0000-000069500000}"/>
    <cellStyle name="백_Book2_4.부대공_4배관공_2.토공_4.하수공_1.토공(C)" xfId="5179" xr:uid="{00000000-0005-0000-0000-00006A500000}"/>
    <cellStyle name="백_Book2_4.부대공_4배관공_2.토공_4.하수공_1.토공(D)" xfId="5180" xr:uid="{00000000-0005-0000-0000-00006B500000}"/>
    <cellStyle name="백_Book2_4.부대공_4배관공_3.포장공" xfId="5181" xr:uid="{00000000-0005-0000-0000-00006C500000}"/>
    <cellStyle name="백_Book2_4.부대공_4배관공_3.포장공_1.토공(C)" xfId="5182" xr:uid="{00000000-0005-0000-0000-00006D500000}"/>
    <cellStyle name="백_Book2_4.부대공_4배관공_3.포장공_1.토공(D)" xfId="5183" xr:uid="{00000000-0005-0000-0000-00006E500000}"/>
    <cellStyle name="백_Book2_4.부대공_4배관공_3.포장공_4.하수공" xfId="5184" xr:uid="{00000000-0005-0000-0000-00006F500000}"/>
    <cellStyle name="백_Book2_4.부대공_4배관공_3.포장공_4.하수공_1.토공(C)" xfId="5185" xr:uid="{00000000-0005-0000-0000-000070500000}"/>
    <cellStyle name="백_Book2_4.부대공_4배관공_3.포장공_4.하수공_1.토공(D)" xfId="5186" xr:uid="{00000000-0005-0000-0000-000071500000}"/>
    <cellStyle name="백_Book2_4.부대공_5부대시설공" xfId="5187" xr:uid="{00000000-0005-0000-0000-000072500000}"/>
    <cellStyle name="백_Book2_4.부대공_5부대시설공_1.토공(C)" xfId="5188" xr:uid="{00000000-0005-0000-0000-000073500000}"/>
    <cellStyle name="백_Book2_4.부대공_5부대시설공_1.토공(D)" xfId="5189" xr:uid="{00000000-0005-0000-0000-000074500000}"/>
    <cellStyle name="백_Book2_4.부대공_5부대시설공_2.토공" xfId="5190" xr:uid="{00000000-0005-0000-0000-000075500000}"/>
    <cellStyle name="백_Book2_4.부대공_5부대시설공_2.토공_1.토공(C)" xfId="5191" xr:uid="{00000000-0005-0000-0000-000076500000}"/>
    <cellStyle name="백_Book2_4.부대공_5부대시설공_2.토공_1.토공(D)" xfId="5192" xr:uid="{00000000-0005-0000-0000-000077500000}"/>
    <cellStyle name="백_Book2_4.부대공_5부대시설공_2.토공_4.하수공" xfId="5193" xr:uid="{00000000-0005-0000-0000-000078500000}"/>
    <cellStyle name="백_Book2_4.부대공_5부대시설공_2.토공_4.하수공_1.토공(C)" xfId="5194" xr:uid="{00000000-0005-0000-0000-000079500000}"/>
    <cellStyle name="백_Book2_4.부대공_5부대시설공_2.토공_4.하수공_1.토공(D)" xfId="5195" xr:uid="{00000000-0005-0000-0000-00007A500000}"/>
    <cellStyle name="백_Book2_4.부대공_5부대시설공_3.포장공" xfId="5196" xr:uid="{00000000-0005-0000-0000-00007B500000}"/>
    <cellStyle name="백_Book2_4.부대공_5부대시설공_3.포장공_1.토공(C)" xfId="5197" xr:uid="{00000000-0005-0000-0000-00007C500000}"/>
    <cellStyle name="백_Book2_4.부대공_5부대시설공_3.포장공_1.토공(D)" xfId="5198" xr:uid="{00000000-0005-0000-0000-00007D500000}"/>
    <cellStyle name="백_Book2_4.부대공_5부대시설공_3.포장공_4.하수공" xfId="5199" xr:uid="{00000000-0005-0000-0000-00007E500000}"/>
    <cellStyle name="백_Book2_4.부대공_5부대시설공_3.포장공_4.하수공_1.토공(C)" xfId="5200" xr:uid="{00000000-0005-0000-0000-00007F500000}"/>
    <cellStyle name="백_Book2_4.부대공_5부대시설공_3.포장공_4.하수공_1.토공(D)" xfId="5201" xr:uid="{00000000-0005-0000-0000-000080500000}"/>
    <cellStyle name="백_Book2_4배관공" xfId="5202" xr:uid="{00000000-0005-0000-0000-000081500000}"/>
    <cellStyle name="백_Book2_4배관공_1.토공(C)" xfId="5203" xr:uid="{00000000-0005-0000-0000-000082500000}"/>
    <cellStyle name="백_Book2_4배관공_1.토공(D)" xfId="5204" xr:uid="{00000000-0005-0000-0000-000083500000}"/>
    <cellStyle name="백_Book2_4배관공_2.토공" xfId="5205" xr:uid="{00000000-0005-0000-0000-000084500000}"/>
    <cellStyle name="백_Book2_4배관공_2.토공_1.토공(C)" xfId="5206" xr:uid="{00000000-0005-0000-0000-000085500000}"/>
    <cellStyle name="백_Book2_4배관공_2.토공_1.토공(D)" xfId="5207" xr:uid="{00000000-0005-0000-0000-000086500000}"/>
    <cellStyle name="백_Book2_4배관공_2.토공_4.하수공" xfId="5208" xr:uid="{00000000-0005-0000-0000-000087500000}"/>
    <cellStyle name="백_Book2_4배관공_2.토공_4.하수공_1.토공(C)" xfId="5209" xr:uid="{00000000-0005-0000-0000-000088500000}"/>
    <cellStyle name="백_Book2_4배관공_2.토공_4.하수공_1.토공(D)" xfId="5210" xr:uid="{00000000-0005-0000-0000-000089500000}"/>
    <cellStyle name="백_Book2_4배관공_3.포장공" xfId="5211" xr:uid="{00000000-0005-0000-0000-00008A500000}"/>
    <cellStyle name="백_Book2_4배관공_3.포장공_1.토공(C)" xfId="5212" xr:uid="{00000000-0005-0000-0000-00008B500000}"/>
    <cellStyle name="백_Book2_4배관공_3.포장공_1.토공(D)" xfId="5213" xr:uid="{00000000-0005-0000-0000-00008C500000}"/>
    <cellStyle name="백_Book2_4배관공_3.포장공_4.하수공" xfId="5214" xr:uid="{00000000-0005-0000-0000-00008D500000}"/>
    <cellStyle name="백_Book2_4배관공_3.포장공_4.하수공_1.토공(C)" xfId="5215" xr:uid="{00000000-0005-0000-0000-00008E500000}"/>
    <cellStyle name="백_Book2_4배관공_3.포장공_4.하수공_1.토공(D)" xfId="5216" xr:uid="{00000000-0005-0000-0000-00008F500000}"/>
    <cellStyle name="백_Book2_5부대시설공" xfId="5217" xr:uid="{00000000-0005-0000-0000-000090500000}"/>
    <cellStyle name="백_Book2_5부대시설공_1.토공(C)" xfId="5218" xr:uid="{00000000-0005-0000-0000-000091500000}"/>
    <cellStyle name="백_Book2_5부대시설공_1.토공(D)" xfId="5219" xr:uid="{00000000-0005-0000-0000-000092500000}"/>
    <cellStyle name="백_Book2_5부대시설공_2.토공" xfId="5220" xr:uid="{00000000-0005-0000-0000-000093500000}"/>
    <cellStyle name="백_Book2_5부대시설공_2.토공_1.토공(C)" xfId="5221" xr:uid="{00000000-0005-0000-0000-000094500000}"/>
    <cellStyle name="백_Book2_5부대시설공_2.토공_1.토공(D)" xfId="5222" xr:uid="{00000000-0005-0000-0000-000095500000}"/>
    <cellStyle name="백_Book2_5부대시설공_2.토공_4.하수공" xfId="5223" xr:uid="{00000000-0005-0000-0000-000096500000}"/>
    <cellStyle name="백_Book2_5부대시설공_2.토공_4.하수공_1.토공(C)" xfId="5224" xr:uid="{00000000-0005-0000-0000-000097500000}"/>
    <cellStyle name="백_Book2_5부대시설공_2.토공_4.하수공_1.토공(D)" xfId="5225" xr:uid="{00000000-0005-0000-0000-000098500000}"/>
    <cellStyle name="백_Book2_5부대시설공_3.포장공" xfId="5226" xr:uid="{00000000-0005-0000-0000-000099500000}"/>
    <cellStyle name="백_Book2_5부대시설공_3.포장공_1.토공(C)" xfId="5227" xr:uid="{00000000-0005-0000-0000-00009A500000}"/>
    <cellStyle name="백_Book2_5부대시설공_3.포장공_1.토공(D)" xfId="5228" xr:uid="{00000000-0005-0000-0000-00009B500000}"/>
    <cellStyle name="백_Book2_5부대시설공_3.포장공_4.하수공" xfId="5229" xr:uid="{00000000-0005-0000-0000-00009C500000}"/>
    <cellStyle name="백_Book2_5부대시설공_3.포장공_4.하수공_1.토공(C)" xfId="5230" xr:uid="{00000000-0005-0000-0000-00009D500000}"/>
    <cellStyle name="백_Book2_5부대시설공_3.포장공_4.하수공_1.토공(D)" xfId="5231" xr:uid="{00000000-0005-0000-0000-00009E500000}"/>
    <cellStyle name="백_Book2_B2.배수공" xfId="5232" xr:uid="{00000000-0005-0000-0000-00009F500000}"/>
    <cellStyle name="백_Book2_B2.배수공_1.토공(C)" xfId="5233" xr:uid="{00000000-0005-0000-0000-0000A0500000}"/>
    <cellStyle name="백_Book2_B2.배수공_1.토공(D)" xfId="5234" xr:uid="{00000000-0005-0000-0000-0000A1500000}"/>
    <cellStyle name="백_Book2_Book1" xfId="5235" xr:uid="{00000000-0005-0000-0000-0000A2500000}"/>
    <cellStyle name="백_Book2_Book1_토공" xfId="5236" xr:uid="{00000000-0005-0000-0000-0000A3500000}"/>
    <cellStyle name="백_Book2_내역서적용수량" xfId="5237" xr:uid="{00000000-0005-0000-0000-0000A4500000}"/>
    <cellStyle name="백_U형측구" xfId="5238" xr:uid="{00000000-0005-0000-0000-0000A5500000}"/>
    <cellStyle name="백_공종별자재집계" xfId="5239" xr:uid="{00000000-0005-0000-0000-0000A6500000}"/>
    <cellStyle name="백_공종별자재집계_내역서적용수량" xfId="5240" xr:uid="{00000000-0005-0000-0000-0000A7500000}"/>
    <cellStyle name="백_대비표(0828)" xfId="10964" xr:uid="{00000000-0005-0000-0000-0000A8500000}"/>
    <cellStyle name="백_대비표(0828)_2009년9월 물가조사" xfId="10965" xr:uid="{00000000-0005-0000-0000-0000A9500000}"/>
    <cellStyle name="백_배수공" xfId="5241" xr:uid="{00000000-0005-0000-0000-0000AA500000}"/>
    <cellStyle name="백_부대공" xfId="5242" xr:uid="{00000000-0005-0000-0000-0000AB500000}"/>
    <cellStyle name="백_부대공_토공" xfId="5243" xr:uid="{00000000-0005-0000-0000-0000AC500000}"/>
    <cellStyle name="백_부대동(습식)" xfId="10966" xr:uid="{00000000-0005-0000-0000-0000AD500000}"/>
    <cellStyle name="백_부대동(습식)_2009년9월 물가조사" xfId="10967" xr:uid="{00000000-0005-0000-0000-0000AE500000}"/>
    <cellStyle name="백_부대시설" xfId="10968" xr:uid="{00000000-0005-0000-0000-0000AF500000}"/>
    <cellStyle name="백_사본 - 6.전석" xfId="5244" xr:uid="{00000000-0005-0000-0000-0000B0500000}"/>
    <cellStyle name="백_사본 - 고련지구2004년변경공정계획(농조)" xfId="5245" xr:uid="{00000000-0005-0000-0000-0000B1500000}"/>
    <cellStyle name="백_사본 - 고련지구2004년변경공정계획(농조)_500.논산 지구사업비" xfId="5246" xr:uid="{00000000-0005-0000-0000-0000B2500000}"/>
    <cellStyle name="백_사본 - 고련지구2004년변경공정계획(농조)_500.논산 지구사업비_00.세부_복심공사비v422" xfId="5247" xr:uid="{00000000-0005-0000-0000-0000B3500000}"/>
    <cellStyle name="백_사본 - 고련지구2004년변경공정계획(농조)_500.논산 지구사업비_10.세부_도림공사비v2" xfId="5248" xr:uid="{00000000-0005-0000-0000-0000B4500000}"/>
    <cellStyle name="백_사본 - 고련지구2004년변경공정계획(농조)_500.논산 지구사업비_10.세부_복심공사비v2" xfId="5249" xr:uid="{00000000-0005-0000-0000-0000B5500000}"/>
    <cellStyle name="백_사본 - 고련지구2004년변경공정계획(농조)_500.논산 지구사업비_50.계룡공사비(2009.11.12)" xfId="5250" xr:uid="{00000000-0005-0000-0000-0000B6500000}"/>
    <cellStyle name="백_사본 - 고련지구2004년변경공정계획(농조)_500.논산 지구사업비_50.계룡공사비(2009.11.29사업시행계획 용지매수 증가)" xfId="5251" xr:uid="{00000000-0005-0000-0000-0000B7500000}"/>
    <cellStyle name="백_사본 - 고련지구2004년변경공정계획(농조)_500.논산 지구사업비_Book1" xfId="5252" xr:uid="{00000000-0005-0000-0000-0000B8500000}"/>
    <cellStyle name="백_사본 - 고련지구2004년변경공정계획(농조)_500.논산 지구사업비_계룡기본 공사비" xfId="5253" xr:uid="{00000000-0005-0000-0000-0000B9500000}"/>
    <cellStyle name="백_사본 - 고련지구2004년변경공정계획(농조)_500.논산 지구사업비_계룡세부설계 공사비" xfId="5254" xr:uid="{00000000-0005-0000-0000-0000BA500000}"/>
    <cellStyle name="백_사본 - 고련지구2004년변경공정계획(농조)_500.논산 지구사업비_기본조사비" xfId="5255" xr:uid="{00000000-0005-0000-0000-0000BB500000}"/>
    <cellStyle name="백_사본 - 고련지구2004년변경공정계획(농조)_500.논산 지구사업비_생태보전협력금" xfId="5256" xr:uid="{00000000-0005-0000-0000-0000BC500000}"/>
    <cellStyle name="백_사본 - 고련지구2004년변경공정계획(농조)_500.논산 지구사업비_지급자재대1118" xfId="5257" xr:uid="{00000000-0005-0000-0000-0000BD500000}"/>
    <cellStyle name="백_사본 - 고련지구2004년변경공정계획(농조)_500.논산 지구사업비_지출(년차별)" xfId="5258" xr:uid="{00000000-0005-0000-0000-0000BE500000}"/>
    <cellStyle name="백_사본 - 고련지구2004년변경공정계획(농조)_510.논산 지구사업비" xfId="5259" xr:uid="{00000000-0005-0000-0000-0000BF500000}"/>
    <cellStyle name="백_사본 - 고련지구2004년변경공정계획(농조)_510.논산 지구사업비_00.세부_복심공사비v422" xfId="5260" xr:uid="{00000000-0005-0000-0000-0000C0500000}"/>
    <cellStyle name="백_사본 - 고련지구2004년변경공정계획(농조)_510.논산 지구사업비_10.세부_도림공사비v2" xfId="5261" xr:uid="{00000000-0005-0000-0000-0000C1500000}"/>
    <cellStyle name="백_사본 - 고련지구2004년변경공정계획(농조)_510.논산 지구사업비_10.세부_복심공사비v2" xfId="5262" xr:uid="{00000000-0005-0000-0000-0000C2500000}"/>
    <cellStyle name="백_사본 - 고련지구2004년변경공정계획(농조)_510.논산 지구사업비_50.계룡공사비(2009.11.12)" xfId="5263" xr:uid="{00000000-0005-0000-0000-0000C3500000}"/>
    <cellStyle name="백_사본 - 고련지구2004년변경공정계획(농조)_510.논산 지구사업비_50.계룡공사비(2009.11.29사업시행계획 용지매수 증가)" xfId="5264" xr:uid="{00000000-0005-0000-0000-0000C4500000}"/>
    <cellStyle name="백_사본 - 고련지구2004년변경공정계획(농조)_510.논산 지구사업비_Book1" xfId="5265" xr:uid="{00000000-0005-0000-0000-0000C5500000}"/>
    <cellStyle name="백_사본 - 고련지구2004년변경공정계획(농조)_510.논산 지구사업비_계룡기본 공사비" xfId="5266" xr:uid="{00000000-0005-0000-0000-0000C6500000}"/>
    <cellStyle name="백_사본 - 고련지구2004년변경공정계획(농조)_510.논산 지구사업비_계룡세부설계 공사비" xfId="5267" xr:uid="{00000000-0005-0000-0000-0000C7500000}"/>
    <cellStyle name="백_사본 - 고련지구2004년변경공정계획(농조)_510.논산 지구사업비_기본조사비" xfId="5268" xr:uid="{00000000-0005-0000-0000-0000C8500000}"/>
    <cellStyle name="백_사본 - 고련지구2004년변경공정계획(농조)_510.논산 지구사업비_생태보전협력금" xfId="5269" xr:uid="{00000000-0005-0000-0000-0000C9500000}"/>
    <cellStyle name="백_사본 - 고련지구2004년변경공정계획(농조)_510.논산 지구사업비_지급자재대1118" xfId="5270" xr:uid="{00000000-0005-0000-0000-0000CA500000}"/>
    <cellStyle name="백_사본 - 고련지구2004년변경공정계획(농조)_510.논산 지구사업비_지출(년차별)" xfId="5271" xr:uid="{00000000-0005-0000-0000-0000CB500000}"/>
    <cellStyle name="백_사본 - 고련지구2004년변경공정계획(농조)_고련지추가변경(우치곡)" xfId="5272" xr:uid="{00000000-0005-0000-0000-0000CC500000}"/>
    <cellStyle name="백_사본 - 고련지구2004년변경공정계획(농조)_고련지추가변경(우치곡)_500.논산 지구사업비" xfId="5273" xr:uid="{00000000-0005-0000-0000-0000CD500000}"/>
    <cellStyle name="백_사본 - 고련지구2004년변경공정계획(농조)_고련지추가변경(우치곡)_500.논산 지구사업비_00.세부_복심공사비v422" xfId="5274" xr:uid="{00000000-0005-0000-0000-0000CE500000}"/>
    <cellStyle name="백_사본 - 고련지구2004년변경공정계획(농조)_고련지추가변경(우치곡)_500.논산 지구사업비_10.세부_도림공사비v2" xfId="5275" xr:uid="{00000000-0005-0000-0000-0000CF500000}"/>
    <cellStyle name="백_사본 - 고련지구2004년변경공정계획(농조)_고련지추가변경(우치곡)_500.논산 지구사업비_10.세부_복심공사비v2" xfId="5276" xr:uid="{00000000-0005-0000-0000-0000D0500000}"/>
    <cellStyle name="백_사본 - 고련지구2004년변경공정계획(농조)_고련지추가변경(우치곡)_500.논산 지구사업비_50.계룡공사비(2009.11.12)" xfId="5277" xr:uid="{00000000-0005-0000-0000-0000D1500000}"/>
    <cellStyle name="백_사본 - 고련지구2004년변경공정계획(농조)_고련지추가변경(우치곡)_500.논산 지구사업비_50.계룡공사비(2009.11.29사업시행계획 용지매수 증가)" xfId="5278" xr:uid="{00000000-0005-0000-0000-0000D2500000}"/>
    <cellStyle name="백_사본 - 고련지구2004년변경공정계획(농조)_고련지추가변경(우치곡)_500.논산 지구사업비_Book1" xfId="5279" xr:uid="{00000000-0005-0000-0000-0000D3500000}"/>
    <cellStyle name="백_사본 - 고련지구2004년변경공정계획(농조)_고련지추가변경(우치곡)_500.논산 지구사업비_계룡기본 공사비" xfId="5280" xr:uid="{00000000-0005-0000-0000-0000D4500000}"/>
    <cellStyle name="백_사본 - 고련지구2004년변경공정계획(농조)_고련지추가변경(우치곡)_500.논산 지구사업비_계룡세부설계 공사비" xfId="5281" xr:uid="{00000000-0005-0000-0000-0000D5500000}"/>
    <cellStyle name="백_사본 - 고련지구2004년변경공정계획(농조)_고련지추가변경(우치곡)_500.논산 지구사업비_기본조사비" xfId="5282" xr:uid="{00000000-0005-0000-0000-0000D6500000}"/>
    <cellStyle name="백_사본 - 고련지구2004년변경공정계획(농조)_고련지추가변경(우치곡)_500.논산 지구사업비_생태보전협력금" xfId="5283" xr:uid="{00000000-0005-0000-0000-0000D7500000}"/>
    <cellStyle name="백_사본 - 고련지구2004년변경공정계획(농조)_고련지추가변경(우치곡)_500.논산 지구사업비_지급자재대1118" xfId="5284" xr:uid="{00000000-0005-0000-0000-0000D8500000}"/>
    <cellStyle name="백_사본 - 고련지구2004년변경공정계획(농조)_고련지추가변경(우치곡)_500.논산 지구사업비_지출(년차별)" xfId="5285" xr:uid="{00000000-0005-0000-0000-0000D9500000}"/>
    <cellStyle name="백_사본 - 고련지구2004년변경공정계획(농조)_고련지추가변경(우치곡)_510.논산 지구사업비" xfId="5286" xr:uid="{00000000-0005-0000-0000-0000DA500000}"/>
    <cellStyle name="백_사본 - 고련지구2004년변경공정계획(농조)_고련지추가변경(우치곡)_510.논산 지구사업비_00.세부_복심공사비v422" xfId="5287" xr:uid="{00000000-0005-0000-0000-0000DB500000}"/>
    <cellStyle name="백_사본 - 고련지구2004년변경공정계획(농조)_고련지추가변경(우치곡)_510.논산 지구사업비_10.세부_도림공사비v2" xfId="5288" xr:uid="{00000000-0005-0000-0000-0000DC500000}"/>
    <cellStyle name="백_사본 - 고련지구2004년변경공정계획(농조)_고련지추가변경(우치곡)_510.논산 지구사업비_10.세부_복심공사비v2" xfId="5289" xr:uid="{00000000-0005-0000-0000-0000DD500000}"/>
    <cellStyle name="백_사본 - 고련지구2004년변경공정계획(농조)_고련지추가변경(우치곡)_510.논산 지구사업비_50.계룡공사비(2009.11.12)" xfId="5290" xr:uid="{00000000-0005-0000-0000-0000DE500000}"/>
    <cellStyle name="백_사본 - 고련지구2004년변경공정계획(농조)_고련지추가변경(우치곡)_510.논산 지구사업비_50.계룡공사비(2009.11.29사업시행계획 용지매수 증가)" xfId="5291" xr:uid="{00000000-0005-0000-0000-0000DF500000}"/>
    <cellStyle name="백_사본 - 고련지구2004년변경공정계획(농조)_고련지추가변경(우치곡)_510.논산 지구사업비_Book1" xfId="5292" xr:uid="{00000000-0005-0000-0000-0000E0500000}"/>
    <cellStyle name="백_사본 - 고련지구2004년변경공정계획(농조)_고련지추가변경(우치곡)_510.논산 지구사업비_계룡기본 공사비" xfId="5293" xr:uid="{00000000-0005-0000-0000-0000E1500000}"/>
    <cellStyle name="백_사본 - 고련지구2004년변경공정계획(농조)_고련지추가변경(우치곡)_510.논산 지구사업비_계룡세부설계 공사비" xfId="5294" xr:uid="{00000000-0005-0000-0000-0000E2500000}"/>
    <cellStyle name="백_사본 - 고련지구2004년변경공정계획(농조)_고련지추가변경(우치곡)_510.논산 지구사업비_기본조사비" xfId="5295" xr:uid="{00000000-0005-0000-0000-0000E3500000}"/>
    <cellStyle name="백_사본 - 고련지구2004년변경공정계획(농조)_고련지추가변경(우치곡)_510.논산 지구사업비_생태보전협력금" xfId="5296" xr:uid="{00000000-0005-0000-0000-0000E4500000}"/>
    <cellStyle name="백_사본 - 고련지구2004년변경공정계획(농조)_고련지추가변경(우치곡)_510.논산 지구사업비_지급자재대1118" xfId="5297" xr:uid="{00000000-0005-0000-0000-0000E5500000}"/>
    <cellStyle name="백_사본 - 고련지구2004년변경공정계획(농조)_고련지추가변경(우치곡)_510.논산 지구사업비_지출(년차별)" xfId="5298" xr:uid="{00000000-0005-0000-0000-0000E6500000}"/>
    <cellStyle name="백_사본 - 고련지구2004년변경공정계획(농조)_고련지추가변경(우치곡)_신기2지구 수지예산서" xfId="5299" xr:uid="{00000000-0005-0000-0000-0000E7500000}"/>
    <cellStyle name="백_사본 - 고련지구2004년변경공정계획(농조)_신기2지구 수지예산서" xfId="5300" xr:uid="{00000000-0005-0000-0000-0000E8500000}"/>
    <cellStyle name="백_선단추진공" xfId="5301" xr:uid="{00000000-0005-0000-0000-0000E9500000}"/>
    <cellStyle name="백_선단추진공_오수공1" xfId="5302" xr:uid="{00000000-0005-0000-0000-0000EA500000}"/>
    <cellStyle name="백_수량산출서(수정)" xfId="5303" xr:uid="{00000000-0005-0000-0000-0000EB500000}"/>
    <cellStyle name="백_수량산출서(수정)_01-토공_02-배수공" xfId="5304" xr:uid="{00000000-0005-0000-0000-0000EC500000}"/>
    <cellStyle name="백_수량산출서(수정)_01-토공_02-배수공_선단추진공" xfId="5305" xr:uid="{00000000-0005-0000-0000-0000ED500000}"/>
    <cellStyle name="백_수량산출서(수정)_01-토공_02-배수공_선단추진공_오수공1" xfId="5306" xr:uid="{00000000-0005-0000-0000-0000EE500000}"/>
    <cellStyle name="백_수량산출서(수정)_01-토공_02-배수공_오수공1" xfId="5307" xr:uid="{00000000-0005-0000-0000-0000EF500000}"/>
    <cellStyle name="백_수량산출서(수정)_01-토공_02-배수공_우수공1" xfId="5308" xr:uid="{00000000-0005-0000-0000-0000F0500000}"/>
    <cellStyle name="백_수량산출서(수정)_01-토공_02-배수공_우수공1_토공" xfId="5309" xr:uid="{00000000-0005-0000-0000-0000F1500000}"/>
    <cellStyle name="백_수량산출서(수정)_01-토공_02-배수공_우수공1_토공(고초골)" xfId="5310" xr:uid="{00000000-0005-0000-0000-0000F2500000}"/>
    <cellStyle name="백_수량산출서(수정)_01-토공_02-배수공_우수공1_토공_토공(고초골)" xfId="5311" xr:uid="{00000000-0005-0000-0000-0000F3500000}"/>
    <cellStyle name="백_수량산출서(수정)_01-토공_02-배수공_우수공1_토공_토공(고초골)_토공(고초골)" xfId="5312" xr:uid="{00000000-0005-0000-0000-0000F4500000}"/>
    <cellStyle name="백_수량산출서(수정)_01-토공_02-배수공_토공" xfId="5313" xr:uid="{00000000-0005-0000-0000-0000F5500000}"/>
    <cellStyle name="백_수량산출서(수정)_01-토공_02-배수공_토공(고초골)" xfId="5314" xr:uid="{00000000-0005-0000-0000-0000F6500000}"/>
    <cellStyle name="백_수량산출서(수정)_01-토공_02-배수공_토공(고초골)_토공(고초골)" xfId="5315" xr:uid="{00000000-0005-0000-0000-0000F7500000}"/>
    <cellStyle name="백_수량산출서(수정)_01-토공_02-배수공_토공_2.0토공3" xfId="5316" xr:uid="{00000000-0005-0000-0000-0000F8500000}"/>
    <cellStyle name="백_수량산출서(수정)_01-토공_02-배수공_토공_보령깨기집계" xfId="5317" xr:uid="{00000000-0005-0000-0000-0000F9500000}"/>
    <cellStyle name="백_수량산출서(수정)_01-토공_02-배수공_토공_정부장님토적" xfId="5318" xr:uid="{00000000-0005-0000-0000-0000FA500000}"/>
    <cellStyle name="백_수량산출서(수정)_01-토공_02-배수공_토공_토공" xfId="5319" xr:uid="{00000000-0005-0000-0000-0000FB500000}"/>
    <cellStyle name="백_수량산출서(수정)_01-토공_02-배수공_토공_토공(고초골)" xfId="5320" xr:uid="{00000000-0005-0000-0000-0000FC500000}"/>
    <cellStyle name="백_수량산출서(수정)_01-토공_02-배수공_토공_토공_토공(고초골)" xfId="5321" xr:uid="{00000000-0005-0000-0000-0000FD500000}"/>
    <cellStyle name="백_수량산출서(수정)_01-토공_02-배수공_토공_토공_토공(고초골)_토공(고초골)" xfId="5322" xr:uid="{00000000-0005-0000-0000-0000FE500000}"/>
    <cellStyle name="백_수량산출서(수정)_01-토공_02-배수공_토공_토적표" xfId="5323" xr:uid="{00000000-0005-0000-0000-0000FF500000}"/>
    <cellStyle name="백_수량산출서(수정)_01-토공_02-배수공_포장공" xfId="5324" xr:uid="{00000000-0005-0000-0000-000000510000}"/>
    <cellStyle name="백_수량산출서(수정)_01-토공_02-배수공_포장공_포장공" xfId="5325" xr:uid="{00000000-0005-0000-0000-000001510000}"/>
    <cellStyle name="백_수량산출서(수정)_02-배수공" xfId="5326" xr:uid="{00000000-0005-0000-0000-000002510000}"/>
    <cellStyle name="백_수량산출서(수정)_02-배수공_02-반중력식옹벽" xfId="5327" xr:uid="{00000000-0005-0000-0000-000003510000}"/>
    <cellStyle name="백_수량산출서(수정)_02-배수공_02-반중력식옹벽_선단추진공" xfId="5328" xr:uid="{00000000-0005-0000-0000-000004510000}"/>
    <cellStyle name="백_수량산출서(수정)_02-배수공_02-반중력식옹벽_선단추진공_오수공1" xfId="5329" xr:uid="{00000000-0005-0000-0000-000005510000}"/>
    <cellStyle name="백_수량산출서(수정)_02-배수공_02-반중력식옹벽_오수공1" xfId="5330" xr:uid="{00000000-0005-0000-0000-000006510000}"/>
    <cellStyle name="백_수량산출서(수정)_02-배수공_02-반중력식옹벽_우수공1" xfId="5331" xr:uid="{00000000-0005-0000-0000-000007510000}"/>
    <cellStyle name="백_수량산출서(수정)_02-배수공_02-반중력식옹벽_우수공1_토공" xfId="5332" xr:uid="{00000000-0005-0000-0000-000008510000}"/>
    <cellStyle name="백_수량산출서(수정)_02-배수공_02-반중력식옹벽_우수공1_토공(고초골)" xfId="5333" xr:uid="{00000000-0005-0000-0000-000009510000}"/>
    <cellStyle name="백_수량산출서(수정)_02-배수공_02-반중력식옹벽_우수공1_토공_토공(고초골)" xfId="5334" xr:uid="{00000000-0005-0000-0000-00000A510000}"/>
    <cellStyle name="백_수량산출서(수정)_02-배수공_02-반중력식옹벽_우수공1_토공_토공(고초골)_토공(고초골)" xfId="5335" xr:uid="{00000000-0005-0000-0000-00000B510000}"/>
    <cellStyle name="백_수량산출서(수정)_02-배수공_02-반중력식옹벽_토공" xfId="5336" xr:uid="{00000000-0005-0000-0000-00000C510000}"/>
    <cellStyle name="백_수량산출서(수정)_02-배수공_02-반중력식옹벽_토공(고초골)" xfId="5337" xr:uid="{00000000-0005-0000-0000-00000D510000}"/>
    <cellStyle name="백_수량산출서(수정)_02-배수공_02-반중력식옹벽_토공(고초골)_토공(고초골)" xfId="5338" xr:uid="{00000000-0005-0000-0000-00000E510000}"/>
    <cellStyle name="백_수량산출서(수정)_02-배수공_02-반중력식옹벽_토공_2.0토공3" xfId="5339" xr:uid="{00000000-0005-0000-0000-00000F510000}"/>
    <cellStyle name="백_수량산출서(수정)_02-배수공_02-반중력식옹벽_토공_보령깨기집계" xfId="5340" xr:uid="{00000000-0005-0000-0000-000010510000}"/>
    <cellStyle name="백_수량산출서(수정)_02-배수공_02-반중력식옹벽_토공_정부장님토적" xfId="5341" xr:uid="{00000000-0005-0000-0000-000011510000}"/>
    <cellStyle name="백_수량산출서(수정)_02-배수공_02-반중력식옹벽_토공_토공" xfId="5342" xr:uid="{00000000-0005-0000-0000-000012510000}"/>
    <cellStyle name="백_수량산출서(수정)_02-배수공_02-반중력식옹벽_토공_토공(고초골)" xfId="5343" xr:uid="{00000000-0005-0000-0000-000013510000}"/>
    <cellStyle name="백_수량산출서(수정)_02-배수공_02-반중력식옹벽_토공_토공_토공(고초골)" xfId="5344" xr:uid="{00000000-0005-0000-0000-000014510000}"/>
    <cellStyle name="백_수량산출서(수정)_02-배수공_02-반중력식옹벽_토공_토공_토공(고초골)_토공(고초골)" xfId="5345" xr:uid="{00000000-0005-0000-0000-000015510000}"/>
    <cellStyle name="백_수량산출서(수정)_02-배수공_02-반중력식옹벽_토공_토적표" xfId="5346" xr:uid="{00000000-0005-0000-0000-000016510000}"/>
    <cellStyle name="백_수량산출서(수정)_02-배수공_02-반중력식옹벽_포장공" xfId="5347" xr:uid="{00000000-0005-0000-0000-000017510000}"/>
    <cellStyle name="백_수량산출서(수정)_02-배수공_02-반중력식옹벽_포장공_포장공" xfId="5348" xr:uid="{00000000-0005-0000-0000-000018510000}"/>
    <cellStyle name="백_수량산출서(수정)_02-배수공_02-배수공" xfId="5349" xr:uid="{00000000-0005-0000-0000-000019510000}"/>
    <cellStyle name="백_수량산출서(수정)_02-배수공_02-배수공_선단추진공" xfId="5350" xr:uid="{00000000-0005-0000-0000-00001A510000}"/>
    <cellStyle name="백_수량산출서(수정)_02-배수공_02-배수공_선단추진공_오수공1" xfId="5351" xr:uid="{00000000-0005-0000-0000-00001B510000}"/>
    <cellStyle name="백_수량산출서(수정)_02-배수공_02-배수공_오수공1" xfId="5352" xr:uid="{00000000-0005-0000-0000-00001C510000}"/>
    <cellStyle name="백_수량산출서(수정)_02-배수공_02-배수공_우수공1" xfId="5353" xr:uid="{00000000-0005-0000-0000-00001D510000}"/>
    <cellStyle name="백_수량산출서(수정)_02-배수공_02-배수공_우수공1_토공" xfId="5354" xr:uid="{00000000-0005-0000-0000-00001E510000}"/>
    <cellStyle name="백_수량산출서(수정)_02-배수공_02-배수공_우수공1_토공(고초골)" xfId="5355" xr:uid="{00000000-0005-0000-0000-00001F510000}"/>
    <cellStyle name="백_수량산출서(수정)_02-배수공_02-배수공_우수공1_토공_토공(고초골)" xfId="5356" xr:uid="{00000000-0005-0000-0000-000020510000}"/>
    <cellStyle name="백_수량산출서(수정)_02-배수공_02-배수공_우수공1_토공_토공(고초골)_토공(고초골)" xfId="5357" xr:uid="{00000000-0005-0000-0000-000021510000}"/>
    <cellStyle name="백_수량산출서(수정)_02-배수공_02-배수공_토공" xfId="5358" xr:uid="{00000000-0005-0000-0000-000022510000}"/>
    <cellStyle name="백_수량산출서(수정)_02-배수공_02-배수공_토공(고초골)" xfId="5359" xr:uid="{00000000-0005-0000-0000-000023510000}"/>
    <cellStyle name="백_수량산출서(수정)_02-배수공_02-배수공_토공(고초골)_토공(고초골)" xfId="5360" xr:uid="{00000000-0005-0000-0000-000024510000}"/>
    <cellStyle name="백_수량산출서(수정)_02-배수공_02-배수공_토공_2.0토공3" xfId="5361" xr:uid="{00000000-0005-0000-0000-000025510000}"/>
    <cellStyle name="백_수량산출서(수정)_02-배수공_02-배수공_토공_보령깨기집계" xfId="5362" xr:uid="{00000000-0005-0000-0000-000026510000}"/>
    <cellStyle name="백_수량산출서(수정)_02-배수공_02-배수공_토공_정부장님토적" xfId="5363" xr:uid="{00000000-0005-0000-0000-000027510000}"/>
    <cellStyle name="백_수량산출서(수정)_02-배수공_02-배수공_토공_토공" xfId="5364" xr:uid="{00000000-0005-0000-0000-000028510000}"/>
    <cellStyle name="백_수량산출서(수정)_02-배수공_02-배수공_토공_토공(고초골)" xfId="5365" xr:uid="{00000000-0005-0000-0000-000029510000}"/>
    <cellStyle name="백_수량산출서(수정)_02-배수공_02-배수공_토공_토공_토공(고초골)" xfId="5366" xr:uid="{00000000-0005-0000-0000-00002A510000}"/>
    <cellStyle name="백_수량산출서(수정)_02-배수공_02-배수공_토공_토공_토공(고초골)_토공(고초골)" xfId="5367" xr:uid="{00000000-0005-0000-0000-00002B510000}"/>
    <cellStyle name="백_수량산출서(수정)_02-배수공_02-배수공_토공_토적표" xfId="5368" xr:uid="{00000000-0005-0000-0000-00002C510000}"/>
    <cellStyle name="백_수량산출서(수정)_02-배수공_02-배수공_포장공" xfId="5369" xr:uid="{00000000-0005-0000-0000-00002D510000}"/>
    <cellStyle name="백_수량산출서(수정)_02-배수공_02-배수공_포장공_포장공" xfId="5370" xr:uid="{00000000-0005-0000-0000-00002E510000}"/>
    <cellStyle name="백_수량산출서(수정)_02-배수공_가평조서" xfId="5371" xr:uid="{00000000-0005-0000-0000-00002F510000}"/>
    <cellStyle name="백_수량산출서(수정)_02-배수공_가평조서_선단추진공" xfId="5372" xr:uid="{00000000-0005-0000-0000-000030510000}"/>
    <cellStyle name="백_수량산출서(수정)_02-배수공_가평조서_선단추진공_오수공1" xfId="5373" xr:uid="{00000000-0005-0000-0000-000031510000}"/>
    <cellStyle name="백_수량산출서(수정)_02-배수공_가평조서_오수공1" xfId="5374" xr:uid="{00000000-0005-0000-0000-000032510000}"/>
    <cellStyle name="백_수량산출서(수정)_02-배수공_가평조서_우수공1" xfId="5375" xr:uid="{00000000-0005-0000-0000-000033510000}"/>
    <cellStyle name="백_수량산출서(수정)_02-배수공_가평조서_우수공1_토공" xfId="5376" xr:uid="{00000000-0005-0000-0000-000034510000}"/>
    <cellStyle name="백_수량산출서(수정)_02-배수공_가평조서_우수공1_토공(고초골)" xfId="5377" xr:uid="{00000000-0005-0000-0000-000035510000}"/>
    <cellStyle name="백_수량산출서(수정)_02-배수공_가평조서_우수공1_토공_토공(고초골)" xfId="5378" xr:uid="{00000000-0005-0000-0000-000036510000}"/>
    <cellStyle name="백_수량산출서(수정)_02-배수공_가평조서_우수공1_토공_토공(고초골)_토공(고초골)" xfId="5379" xr:uid="{00000000-0005-0000-0000-000037510000}"/>
    <cellStyle name="백_수량산출서(수정)_02-배수공_가평조서_토공" xfId="5380" xr:uid="{00000000-0005-0000-0000-000038510000}"/>
    <cellStyle name="백_수량산출서(수정)_02-배수공_가평조서_토공(고초골)" xfId="5381" xr:uid="{00000000-0005-0000-0000-000039510000}"/>
    <cellStyle name="백_수량산출서(수정)_02-배수공_가평조서_토공(고초골)_토공(고초골)" xfId="5382" xr:uid="{00000000-0005-0000-0000-00003A510000}"/>
    <cellStyle name="백_수량산출서(수정)_02-배수공_가평조서_토공_토공" xfId="5383" xr:uid="{00000000-0005-0000-0000-00003B510000}"/>
    <cellStyle name="백_수량산출서(수정)_02-배수공_가평조서_토공_토공(고초골)" xfId="5384" xr:uid="{00000000-0005-0000-0000-00003C510000}"/>
    <cellStyle name="백_수량산출서(수정)_02-배수공_가평조서_토공_토공_토공(고초골)" xfId="5385" xr:uid="{00000000-0005-0000-0000-00003D510000}"/>
    <cellStyle name="백_수량산출서(수정)_02-배수공_가평조서_토공_토공_토공(고초골)_토공(고초골)" xfId="5386" xr:uid="{00000000-0005-0000-0000-00003E510000}"/>
    <cellStyle name="백_수량산출서(수정)_02-배수공_가평조서_포장공" xfId="5387" xr:uid="{00000000-0005-0000-0000-00003F510000}"/>
    <cellStyle name="백_수량산출서(수정)_02-배수공_가평조서_포장공_포장공" xfId="5388" xr:uid="{00000000-0005-0000-0000-000040510000}"/>
    <cellStyle name="백_수량산출서(수정)_02-배수공_반중력" xfId="5389" xr:uid="{00000000-0005-0000-0000-000041510000}"/>
    <cellStyle name="백_수량산출서(수정)_02-배수공_반중력_선단추진공" xfId="5390" xr:uid="{00000000-0005-0000-0000-000042510000}"/>
    <cellStyle name="백_수량산출서(수정)_02-배수공_반중력_선단추진공_오수공1" xfId="5391" xr:uid="{00000000-0005-0000-0000-000043510000}"/>
    <cellStyle name="백_수량산출서(수정)_02-배수공_반중력_오수공1" xfId="5392" xr:uid="{00000000-0005-0000-0000-000044510000}"/>
    <cellStyle name="백_수량산출서(수정)_02-배수공_반중력_우수공1" xfId="5393" xr:uid="{00000000-0005-0000-0000-000045510000}"/>
    <cellStyle name="백_수량산출서(수정)_02-배수공_반중력_우수공1_토공" xfId="5394" xr:uid="{00000000-0005-0000-0000-000046510000}"/>
    <cellStyle name="백_수량산출서(수정)_02-배수공_반중력_우수공1_토공(고초골)" xfId="5395" xr:uid="{00000000-0005-0000-0000-000047510000}"/>
    <cellStyle name="백_수량산출서(수정)_02-배수공_반중력_우수공1_토공_토공(고초골)" xfId="5396" xr:uid="{00000000-0005-0000-0000-000048510000}"/>
    <cellStyle name="백_수량산출서(수정)_02-배수공_반중력_우수공1_토공_토공(고초골)_토공(고초골)" xfId="5397" xr:uid="{00000000-0005-0000-0000-000049510000}"/>
    <cellStyle name="백_수량산출서(수정)_02-배수공_반중력_토공" xfId="5398" xr:uid="{00000000-0005-0000-0000-00004A510000}"/>
    <cellStyle name="백_수량산출서(수정)_02-배수공_반중력_토공(고초골)" xfId="5399" xr:uid="{00000000-0005-0000-0000-00004B510000}"/>
    <cellStyle name="백_수량산출서(수정)_02-배수공_반중력_토공(고초골)_토공(고초골)" xfId="5400" xr:uid="{00000000-0005-0000-0000-00004C510000}"/>
    <cellStyle name="백_수량산출서(수정)_02-배수공_반중력_토공_2.0토공3" xfId="5401" xr:uid="{00000000-0005-0000-0000-00004D510000}"/>
    <cellStyle name="백_수량산출서(수정)_02-배수공_반중력_토공_보령깨기집계" xfId="5402" xr:uid="{00000000-0005-0000-0000-00004E510000}"/>
    <cellStyle name="백_수량산출서(수정)_02-배수공_반중력_토공_정부장님토적" xfId="5403" xr:uid="{00000000-0005-0000-0000-00004F510000}"/>
    <cellStyle name="백_수량산출서(수정)_02-배수공_반중력_토공_토공" xfId="5404" xr:uid="{00000000-0005-0000-0000-000050510000}"/>
    <cellStyle name="백_수량산출서(수정)_02-배수공_반중력_토공_토공(고초골)" xfId="5405" xr:uid="{00000000-0005-0000-0000-000051510000}"/>
    <cellStyle name="백_수량산출서(수정)_02-배수공_반중력_토공_토공_토공(고초골)" xfId="5406" xr:uid="{00000000-0005-0000-0000-000052510000}"/>
    <cellStyle name="백_수량산출서(수정)_02-배수공_반중력_토공_토공_토공(고초골)_토공(고초골)" xfId="5407" xr:uid="{00000000-0005-0000-0000-000053510000}"/>
    <cellStyle name="백_수량산출서(수정)_02-배수공_반중력_토공_토적표" xfId="5408" xr:uid="{00000000-0005-0000-0000-000054510000}"/>
    <cellStyle name="백_수량산출서(수정)_02-배수공_반중력_포장공" xfId="5409" xr:uid="{00000000-0005-0000-0000-000055510000}"/>
    <cellStyle name="백_수량산출서(수정)_02-배수공_반중력_포장공_포장공" xfId="5410" xr:uid="{00000000-0005-0000-0000-000056510000}"/>
    <cellStyle name="백_수량산출서(수정)_02-배수공_선단추진공" xfId="5411" xr:uid="{00000000-0005-0000-0000-000057510000}"/>
    <cellStyle name="백_수량산출서(수정)_02-배수공_선단추진공_오수공1" xfId="5412" xr:uid="{00000000-0005-0000-0000-000058510000}"/>
    <cellStyle name="백_수량산출서(수정)_02-배수공_오수공1" xfId="5413" xr:uid="{00000000-0005-0000-0000-000059510000}"/>
    <cellStyle name="백_수량산출서(수정)_02-배수공_우수공1" xfId="5414" xr:uid="{00000000-0005-0000-0000-00005A510000}"/>
    <cellStyle name="백_수량산출서(수정)_02-배수공_우수공1_토공" xfId="5415" xr:uid="{00000000-0005-0000-0000-00005B510000}"/>
    <cellStyle name="백_수량산출서(수정)_02-배수공_우수공1_토공(고초골)" xfId="5416" xr:uid="{00000000-0005-0000-0000-00005C510000}"/>
    <cellStyle name="백_수량산출서(수정)_02-배수공_우수공1_토공_토공(고초골)" xfId="5417" xr:uid="{00000000-0005-0000-0000-00005D510000}"/>
    <cellStyle name="백_수량산출서(수정)_02-배수공_우수공1_토공_토공(고초골)_토공(고초골)" xfId="5418" xr:uid="{00000000-0005-0000-0000-00005E510000}"/>
    <cellStyle name="백_수량산출서(수정)_02-배수공_토공" xfId="5419" xr:uid="{00000000-0005-0000-0000-00005F510000}"/>
    <cellStyle name="백_수량산출서(수정)_02-배수공_토공(고초골)" xfId="5420" xr:uid="{00000000-0005-0000-0000-000060510000}"/>
    <cellStyle name="백_수량산출서(수정)_02-배수공_토공(고초골)_토공(고초골)" xfId="5421" xr:uid="{00000000-0005-0000-0000-000061510000}"/>
    <cellStyle name="백_수량산출서(수정)_02-배수공_토공_2.0토공3" xfId="5422" xr:uid="{00000000-0005-0000-0000-000062510000}"/>
    <cellStyle name="백_수량산출서(수정)_02-배수공_토공_보령깨기집계" xfId="5423" xr:uid="{00000000-0005-0000-0000-000063510000}"/>
    <cellStyle name="백_수량산출서(수정)_02-배수공_토공_정부장님토적" xfId="5424" xr:uid="{00000000-0005-0000-0000-000064510000}"/>
    <cellStyle name="백_수량산출서(수정)_02-배수공_토공_토공" xfId="5425" xr:uid="{00000000-0005-0000-0000-000065510000}"/>
    <cellStyle name="백_수량산출서(수정)_02-배수공_토공_토공(고초골)" xfId="5426" xr:uid="{00000000-0005-0000-0000-000066510000}"/>
    <cellStyle name="백_수량산출서(수정)_02-배수공_토공_토공_토공(고초골)" xfId="5427" xr:uid="{00000000-0005-0000-0000-000067510000}"/>
    <cellStyle name="백_수량산출서(수정)_02-배수공_토공_토공_토공(고초골)_토공(고초골)" xfId="5428" xr:uid="{00000000-0005-0000-0000-000068510000}"/>
    <cellStyle name="백_수량산출서(수정)_02-배수공_토공_토적표" xfId="5429" xr:uid="{00000000-0005-0000-0000-000069510000}"/>
    <cellStyle name="백_수량산출서(수정)_02-배수공_포장공" xfId="5430" xr:uid="{00000000-0005-0000-0000-00006A510000}"/>
    <cellStyle name="백_수량산출서(수정)_02-배수공_포장공_포장공" xfId="5431" xr:uid="{00000000-0005-0000-0000-00006B510000}"/>
    <cellStyle name="백_수량산출서(수정)_02-배수공_포장조서" xfId="5432" xr:uid="{00000000-0005-0000-0000-00006C510000}"/>
    <cellStyle name="백_수량산출서(수정)_02-배수공_포장조서_선단추진공" xfId="5433" xr:uid="{00000000-0005-0000-0000-00006D510000}"/>
    <cellStyle name="백_수량산출서(수정)_02-배수공_포장조서_선단추진공_오수공1" xfId="5434" xr:uid="{00000000-0005-0000-0000-00006E510000}"/>
    <cellStyle name="백_수량산출서(수정)_02-배수공_포장조서_오수공1" xfId="5435" xr:uid="{00000000-0005-0000-0000-00006F510000}"/>
    <cellStyle name="백_수량산출서(수정)_02-배수공_포장조서_우수공1" xfId="5436" xr:uid="{00000000-0005-0000-0000-000070510000}"/>
    <cellStyle name="백_수량산출서(수정)_02-배수공_포장조서_우수공1_토공" xfId="5437" xr:uid="{00000000-0005-0000-0000-000071510000}"/>
    <cellStyle name="백_수량산출서(수정)_02-배수공_포장조서_우수공1_토공(고초골)" xfId="5438" xr:uid="{00000000-0005-0000-0000-000072510000}"/>
    <cellStyle name="백_수량산출서(수정)_02-배수공_포장조서_우수공1_토공_토공(고초골)" xfId="5439" xr:uid="{00000000-0005-0000-0000-000073510000}"/>
    <cellStyle name="백_수량산출서(수정)_02-배수공_포장조서_우수공1_토공_토공(고초골)_토공(고초골)" xfId="5440" xr:uid="{00000000-0005-0000-0000-000074510000}"/>
    <cellStyle name="백_수량산출서(수정)_02-배수공_포장조서_토공" xfId="5441" xr:uid="{00000000-0005-0000-0000-000075510000}"/>
    <cellStyle name="백_수량산출서(수정)_02-배수공_포장조서_토공(고초골)" xfId="5442" xr:uid="{00000000-0005-0000-0000-000076510000}"/>
    <cellStyle name="백_수량산출서(수정)_02-배수공_포장조서_토공(고초골)_토공(고초골)" xfId="5443" xr:uid="{00000000-0005-0000-0000-000077510000}"/>
    <cellStyle name="백_수량산출서(수정)_02-배수공_포장조서_토공_토공" xfId="5444" xr:uid="{00000000-0005-0000-0000-000078510000}"/>
    <cellStyle name="백_수량산출서(수정)_02-배수공_포장조서_토공_토공(고초골)" xfId="5445" xr:uid="{00000000-0005-0000-0000-000079510000}"/>
    <cellStyle name="백_수량산출서(수정)_02-배수공_포장조서_토공_토공_토공(고초골)" xfId="5446" xr:uid="{00000000-0005-0000-0000-00007A510000}"/>
    <cellStyle name="백_수량산출서(수정)_02-배수공_포장조서_토공_토공_토공(고초골)_토공(고초골)" xfId="5447" xr:uid="{00000000-0005-0000-0000-00007B510000}"/>
    <cellStyle name="백_수량산출서(수정)_02-배수공_포장조서_포장공" xfId="5448" xr:uid="{00000000-0005-0000-0000-00007C510000}"/>
    <cellStyle name="백_수량산출서(수정)_02-배수공_포장조서_포장공_포장공" xfId="5449" xr:uid="{00000000-0005-0000-0000-00007D510000}"/>
    <cellStyle name="백_수량산출서(수정)_04-포장공_02-배수공" xfId="5450" xr:uid="{00000000-0005-0000-0000-00007E510000}"/>
    <cellStyle name="백_수량산출서(수정)_04-포장공_02-배수공_선단추진공" xfId="5451" xr:uid="{00000000-0005-0000-0000-00007F510000}"/>
    <cellStyle name="백_수량산출서(수정)_04-포장공_02-배수공_선단추진공_오수공1" xfId="5452" xr:uid="{00000000-0005-0000-0000-000080510000}"/>
    <cellStyle name="백_수량산출서(수정)_04-포장공_02-배수공_오수공1" xfId="5453" xr:uid="{00000000-0005-0000-0000-000081510000}"/>
    <cellStyle name="백_수량산출서(수정)_04-포장공_02-배수공_우수공1" xfId="5454" xr:uid="{00000000-0005-0000-0000-000082510000}"/>
    <cellStyle name="백_수량산출서(수정)_04-포장공_02-배수공_우수공1_토공" xfId="5455" xr:uid="{00000000-0005-0000-0000-000083510000}"/>
    <cellStyle name="백_수량산출서(수정)_04-포장공_02-배수공_우수공1_토공(고초골)" xfId="5456" xr:uid="{00000000-0005-0000-0000-000084510000}"/>
    <cellStyle name="백_수량산출서(수정)_04-포장공_02-배수공_우수공1_토공_토공(고초골)" xfId="5457" xr:uid="{00000000-0005-0000-0000-000085510000}"/>
    <cellStyle name="백_수량산출서(수정)_04-포장공_02-배수공_우수공1_토공_토공(고초골)_토공(고초골)" xfId="5458" xr:uid="{00000000-0005-0000-0000-000086510000}"/>
    <cellStyle name="백_수량산출서(수정)_04-포장공_02-배수공_토공" xfId="5459" xr:uid="{00000000-0005-0000-0000-000087510000}"/>
    <cellStyle name="백_수량산출서(수정)_04-포장공_02-배수공_토공(고초골)" xfId="5460" xr:uid="{00000000-0005-0000-0000-000088510000}"/>
    <cellStyle name="백_수량산출서(수정)_04-포장공_02-배수공_토공(고초골)_토공(고초골)" xfId="5461" xr:uid="{00000000-0005-0000-0000-000089510000}"/>
    <cellStyle name="백_수량산출서(수정)_04-포장공_02-배수공_토공_2.0토공3" xfId="5462" xr:uid="{00000000-0005-0000-0000-00008A510000}"/>
    <cellStyle name="백_수량산출서(수정)_04-포장공_02-배수공_토공_보령깨기집계" xfId="5463" xr:uid="{00000000-0005-0000-0000-00008B510000}"/>
    <cellStyle name="백_수량산출서(수정)_04-포장공_02-배수공_토공_정부장님토적" xfId="5464" xr:uid="{00000000-0005-0000-0000-00008C510000}"/>
    <cellStyle name="백_수량산출서(수정)_04-포장공_02-배수공_토공_토공" xfId="5465" xr:uid="{00000000-0005-0000-0000-00008D510000}"/>
    <cellStyle name="백_수량산출서(수정)_04-포장공_02-배수공_토공_토공(고초골)" xfId="5466" xr:uid="{00000000-0005-0000-0000-00008E510000}"/>
    <cellStyle name="백_수량산출서(수정)_04-포장공_02-배수공_토공_토공_토공(고초골)" xfId="5467" xr:uid="{00000000-0005-0000-0000-00008F510000}"/>
    <cellStyle name="백_수량산출서(수정)_04-포장공_02-배수공_토공_토공_토공(고초골)_토공(고초골)" xfId="5468" xr:uid="{00000000-0005-0000-0000-000090510000}"/>
    <cellStyle name="백_수량산출서(수정)_04-포장공_02-배수공_토공_토적표" xfId="5469" xr:uid="{00000000-0005-0000-0000-000091510000}"/>
    <cellStyle name="백_수량산출서(수정)_04-포장공_02-배수공_포장공" xfId="5470" xr:uid="{00000000-0005-0000-0000-000092510000}"/>
    <cellStyle name="백_수량산출서(수정)_04-포장공_02-배수공_포장공_포장공" xfId="5471" xr:uid="{00000000-0005-0000-0000-000093510000}"/>
    <cellStyle name="백_수량산출서(수정)_06-부대공_02-배수공" xfId="5472" xr:uid="{00000000-0005-0000-0000-000094510000}"/>
    <cellStyle name="백_수량산출서(수정)_06-부대공_02-배수공_선단추진공" xfId="5473" xr:uid="{00000000-0005-0000-0000-000095510000}"/>
    <cellStyle name="백_수량산출서(수정)_06-부대공_02-배수공_선단추진공_오수공1" xfId="5474" xr:uid="{00000000-0005-0000-0000-000096510000}"/>
    <cellStyle name="백_수량산출서(수정)_06-부대공_02-배수공_오수공1" xfId="5475" xr:uid="{00000000-0005-0000-0000-000097510000}"/>
    <cellStyle name="백_수량산출서(수정)_06-부대공_02-배수공_우수공1" xfId="5476" xr:uid="{00000000-0005-0000-0000-000098510000}"/>
    <cellStyle name="백_수량산출서(수정)_06-부대공_02-배수공_우수공1_토공" xfId="5477" xr:uid="{00000000-0005-0000-0000-000099510000}"/>
    <cellStyle name="백_수량산출서(수정)_06-부대공_02-배수공_우수공1_토공(고초골)" xfId="5478" xr:uid="{00000000-0005-0000-0000-00009A510000}"/>
    <cellStyle name="백_수량산출서(수정)_06-부대공_02-배수공_우수공1_토공_토공(고초골)" xfId="5479" xr:uid="{00000000-0005-0000-0000-00009B510000}"/>
    <cellStyle name="백_수량산출서(수정)_06-부대공_02-배수공_우수공1_토공_토공(고초골)_토공(고초골)" xfId="5480" xr:uid="{00000000-0005-0000-0000-00009C510000}"/>
    <cellStyle name="백_수량산출서(수정)_06-부대공_02-배수공_토공" xfId="5481" xr:uid="{00000000-0005-0000-0000-00009D510000}"/>
    <cellStyle name="백_수량산출서(수정)_06-부대공_02-배수공_토공(고초골)" xfId="5482" xr:uid="{00000000-0005-0000-0000-00009E510000}"/>
    <cellStyle name="백_수량산출서(수정)_06-부대공_02-배수공_토공(고초골)_토공(고초골)" xfId="5483" xr:uid="{00000000-0005-0000-0000-00009F510000}"/>
    <cellStyle name="백_수량산출서(수정)_06-부대공_02-배수공_토공_2.0토공3" xfId="5484" xr:uid="{00000000-0005-0000-0000-0000A0510000}"/>
    <cellStyle name="백_수량산출서(수정)_06-부대공_02-배수공_토공_보령깨기집계" xfId="5485" xr:uid="{00000000-0005-0000-0000-0000A1510000}"/>
    <cellStyle name="백_수량산출서(수정)_06-부대공_02-배수공_토공_정부장님토적" xfId="5486" xr:uid="{00000000-0005-0000-0000-0000A2510000}"/>
    <cellStyle name="백_수량산출서(수정)_06-부대공_02-배수공_토공_토공" xfId="5487" xr:uid="{00000000-0005-0000-0000-0000A3510000}"/>
    <cellStyle name="백_수량산출서(수정)_06-부대공_02-배수공_토공_토공(고초골)" xfId="5488" xr:uid="{00000000-0005-0000-0000-0000A4510000}"/>
    <cellStyle name="백_수량산출서(수정)_06-부대공_02-배수공_토공_토공_토공(고초골)" xfId="5489" xr:uid="{00000000-0005-0000-0000-0000A5510000}"/>
    <cellStyle name="백_수량산출서(수정)_06-부대공_02-배수공_토공_토공_토공(고초골)_토공(고초골)" xfId="5490" xr:uid="{00000000-0005-0000-0000-0000A6510000}"/>
    <cellStyle name="백_수량산출서(수정)_06-부대공_02-배수공_토공_토적표" xfId="5491" xr:uid="{00000000-0005-0000-0000-0000A7510000}"/>
    <cellStyle name="백_수량산출서(수정)_06-부대공_02-배수공_포장공" xfId="5492" xr:uid="{00000000-0005-0000-0000-0000A8510000}"/>
    <cellStyle name="백_수량산출서(수정)_06-부대공_02-배수공_포장공_포장공" xfId="5493" xr:uid="{00000000-0005-0000-0000-0000A9510000}"/>
    <cellStyle name="백_수량산출서(수정)_500.논산 지구사업비" xfId="5494" xr:uid="{00000000-0005-0000-0000-0000AA510000}"/>
    <cellStyle name="백_수량산출서(수정)_500.논산 지구사업비_00.세부_복심공사비v422" xfId="5495" xr:uid="{00000000-0005-0000-0000-0000AB510000}"/>
    <cellStyle name="백_수량산출서(수정)_500.논산 지구사업비_10.세부_도림공사비v2" xfId="5496" xr:uid="{00000000-0005-0000-0000-0000AC510000}"/>
    <cellStyle name="백_수량산출서(수정)_500.논산 지구사업비_10.세부_복심공사비v2" xfId="5497" xr:uid="{00000000-0005-0000-0000-0000AD510000}"/>
    <cellStyle name="백_수량산출서(수정)_500.논산 지구사업비_50.계룡공사비(2009.11.12)" xfId="5498" xr:uid="{00000000-0005-0000-0000-0000AE510000}"/>
    <cellStyle name="백_수량산출서(수정)_500.논산 지구사업비_50.계룡공사비(2009.11.29사업시행계획 용지매수 증가)" xfId="5499" xr:uid="{00000000-0005-0000-0000-0000AF510000}"/>
    <cellStyle name="백_수량산출서(수정)_500.논산 지구사업비_Book1" xfId="5500" xr:uid="{00000000-0005-0000-0000-0000B0510000}"/>
    <cellStyle name="백_수량산출서(수정)_500.논산 지구사업비_계룡기본 공사비" xfId="5501" xr:uid="{00000000-0005-0000-0000-0000B1510000}"/>
    <cellStyle name="백_수량산출서(수정)_500.논산 지구사업비_계룡세부설계 공사비" xfId="5502" xr:uid="{00000000-0005-0000-0000-0000B2510000}"/>
    <cellStyle name="백_수량산출서(수정)_500.논산 지구사업비_기본조사비" xfId="5503" xr:uid="{00000000-0005-0000-0000-0000B3510000}"/>
    <cellStyle name="백_수량산출서(수정)_500.논산 지구사업비_생태보전협력금" xfId="5504" xr:uid="{00000000-0005-0000-0000-0000B4510000}"/>
    <cellStyle name="백_수량산출서(수정)_500.논산 지구사업비_지급자재대1118" xfId="5505" xr:uid="{00000000-0005-0000-0000-0000B5510000}"/>
    <cellStyle name="백_수량산출서(수정)_500.논산 지구사업비_지출(년차별)" xfId="5506" xr:uid="{00000000-0005-0000-0000-0000B6510000}"/>
    <cellStyle name="백_수량산출서(수정)_510.논산 지구사업비" xfId="5507" xr:uid="{00000000-0005-0000-0000-0000B7510000}"/>
    <cellStyle name="백_수량산출서(수정)_510.논산 지구사업비_00.세부_복심공사비v422" xfId="5508" xr:uid="{00000000-0005-0000-0000-0000B8510000}"/>
    <cellStyle name="백_수량산출서(수정)_510.논산 지구사업비_10.세부_도림공사비v2" xfId="5509" xr:uid="{00000000-0005-0000-0000-0000B9510000}"/>
    <cellStyle name="백_수량산출서(수정)_510.논산 지구사업비_10.세부_복심공사비v2" xfId="5510" xr:uid="{00000000-0005-0000-0000-0000BA510000}"/>
    <cellStyle name="백_수량산출서(수정)_510.논산 지구사업비_50.계룡공사비(2009.11.12)" xfId="5511" xr:uid="{00000000-0005-0000-0000-0000BB510000}"/>
    <cellStyle name="백_수량산출서(수정)_510.논산 지구사업비_50.계룡공사비(2009.11.29사업시행계획 용지매수 증가)" xfId="5512" xr:uid="{00000000-0005-0000-0000-0000BC510000}"/>
    <cellStyle name="백_수량산출서(수정)_510.논산 지구사업비_Book1" xfId="5513" xr:uid="{00000000-0005-0000-0000-0000BD510000}"/>
    <cellStyle name="백_수량산출서(수정)_510.논산 지구사업비_계룡기본 공사비" xfId="5514" xr:uid="{00000000-0005-0000-0000-0000BE510000}"/>
    <cellStyle name="백_수량산출서(수정)_510.논산 지구사업비_계룡세부설계 공사비" xfId="5515" xr:uid="{00000000-0005-0000-0000-0000BF510000}"/>
    <cellStyle name="백_수량산출서(수정)_510.논산 지구사업비_기본조사비" xfId="5516" xr:uid="{00000000-0005-0000-0000-0000C0510000}"/>
    <cellStyle name="백_수량산출서(수정)_510.논산 지구사업비_생태보전협력금" xfId="5517" xr:uid="{00000000-0005-0000-0000-0000C1510000}"/>
    <cellStyle name="백_수량산출서(수정)_510.논산 지구사업비_지급자재대1118" xfId="5518" xr:uid="{00000000-0005-0000-0000-0000C2510000}"/>
    <cellStyle name="백_수량산출서(수정)_510.논산 지구사업비_지출(년차별)" xfId="5519" xr:uid="{00000000-0005-0000-0000-0000C3510000}"/>
    <cellStyle name="백_수량산출서(수정)_사본 - 고련지구2004년변경공정계획(농조)" xfId="5520" xr:uid="{00000000-0005-0000-0000-0000C4510000}"/>
    <cellStyle name="백_수량산출서(수정)_사본 - 고련지구2004년변경공정계획(농조)_500.논산 지구사업비" xfId="5521" xr:uid="{00000000-0005-0000-0000-0000C5510000}"/>
    <cellStyle name="백_수량산출서(수정)_사본 - 고련지구2004년변경공정계획(농조)_500.논산 지구사업비_00.세부_복심공사비v422" xfId="5522" xr:uid="{00000000-0005-0000-0000-0000C6510000}"/>
    <cellStyle name="백_수량산출서(수정)_사본 - 고련지구2004년변경공정계획(농조)_500.논산 지구사업비_10.세부_도림공사비v2" xfId="5523" xr:uid="{00000000-0005-0000-0000-0000C7510000}"/>
    <cellStyle name="백_수량산출서(수정)_사본 - 고련지구2004년변경공정계획(농조)_500.논산 지구사업비_10.세부_복심공사비v2" xfId="5524" xr:uid="{00000000-0005-0000-0000-0000C8510000}"/>
    <cellStyle name="백_수량산출서(수정)_사본 - 고련지구2004년변경공정계획(농조)_500.논산 지구사업비_50.계룡공사비(2009.11.12)" xfId="5525" xr:uid="{00000000-0005-0000-0000-0000C9510000}"/>
    <cellStyle name="백_수량산출서(수정)_사본 - 고련지구2004년변경공정계획(농조)_500.논산 지구사업비_50.계룡공사비(2009.11.29사업시행계획 용지매수 증가)" xfId="5526" xr:uid="{00000000-0005-0000-0000-0000CA510000}"/>
    <cellStyle name="백_수량산출서(수정)_사본 - 고련지구2004년변경공정계획(농조)_500.논산 지구사업비_Book1" xfId="5527" xr:uid="{00000000-0005-0000-0000-0000CB510000}"/>
    <cellStyle name="백_수량산출서(수정)_사본 - 고련지구2004년변경공정계획(농조)_500.논산 지구사업비_계룡기본 공사비" xfId="5528" xr:uid="{00000000-0005-0000-0000-0000CC510000}"/>
    <cellStyle name="백_수량산출서(수정)_사본 - 고련지구2004년변경공정계획(농조)_500.논산 지구사업비_계룡세부설계 공사비" xfId="5529" xr:uid="{00000000-0005-0000-0000-0000CD510000}"/>
    <cellStyle name="백_수량산출서(수정)_사본 - 고련지구2004년변경공정계획(농조)_500.논산 지구사업비_기본조사비" xfId="5530" xr:uid="{00000000-0005-0000-0000-0000CE510000}"/>
    <cellStyle name="백_수량산출서(수정)_사본 - 고련지구2004년변경공정계획(농조)_500.논산 지구사업비_생태보전협력금" xfId="5531" xr:uid="{00000000-0005-0000-0000-0000CF510000}"/>
    <cellStyle name="백_수량산출서(수정)_사본 - 고련지구2004년변경공정계획(농조)_500.논산 지구사업비_지급자재대1118" xfId="5532" xr:uid="{00000000-0005-0000-0000-0000D0510000}"/>
    <cellStyle name="백_수량산출서(수정)_사본 - 고련지구2004년변경공정계획(농조)_500.논산 지구사업비_지출(년차별)" xfId="5533" xr:uid="{00000000-0005-0000-0000-0000D1510000}"/>
    <cellStyle name="백_수량산출서(수정)_사본 - 고련지구2004년변경공정계획(농조)_510.논산 지구사업비" xfId="5534" xr:uid="{00000000-0005-0000-0000-0000D2510000}"/>
    <cellStyle name="백_수량산출서(수정)_사본 - 고련지구2004년변경공정계획(농조)_510.논산 지구사업비_00.세부_복심공사비v422" xfId="5535" xr:uid="{00000000-0005-0000-0000-0000D3510000}"/>
    <cellStyle name="백_수량산출서(수정)_사본 - 고련지구2004년변경공정계획(농조)_510.논산 지구사업비_10.세부_도림공사비v2" xfId="5536" xr:uid="{00000000-0005-0000-0000-0000D4510000}"/>
    <cellStyle name="백_수량산출서(수정)_사본 - 고련지구2004년변경공정계획(농조)_510.논산 지구사업비_10.세부_복심공사비v2" xfId="5537" xr:uid="{00000000-0005-0000-0000-0000D5510000}"/>
    <cellStyle name="백_수량산출서(수정)_사본 - 고련지구2004년변경공정계획(농조)_510.논산 지구사업비_50.계룡공사비(2009.11.12)" xfId="5538" xr:uid="{00000000-0005-0000-0000-0000D6510000}"/>
    <cellStyle name="백_수량산출서(수정)_사본 - 고련지구2004년변경공정계획(농조)_510.논산 지구사업비_50.계룡공사비(2009.11.29사업시행계획 용지매수 증가)" xfId="5539" xr:uid="{00000000-0005-0000-0000-0000D7510000}"/>
    <cellStyle name="백_수량산출서(수정)_사본 - 고련지구2004년변경공정계획(농조)_510.논산 지구사업비_Book1" xfId="5540" xr:uid="{00000000-0005-0000-0000-0000D8510000}"/>
    <cellStyle name="백_수량산출서(수정)_사본 - 고련지구2004년변경공정계획(농조)_510.논산 지구사업비_계룡기본 공사비" xfId="5541" xr:uid="{00000000-0005-0000-0000-0000D9510000}"/>
    <cellStyle name="백_수량산출서(수정)_사본 - 고련지구2004년변경공정계획(농조)_510.논산 지구사업비_계룡세부설계 공사비" xfId="5542" xr:uid="{00000000-0005-0000-0000-0000DA510000}"/>
    <cellStyle name="백_수량산출서(수정)_사본 - 고련지구2004년변경공정계획(농조)_510.논산 지구사업비_기본조사비" xfId="5543" xr:uid="{00000000-0005-0000-0000-0000DB510000}"/>
    <cellStyle name="백_수량산출서(수정)_사본 - 고련지구2004년변경공정계획(농조)_510.논산 지구사업비_생태보전협력금" xfId="5544" xr:uid="{00000000-0005-0000-0000-0000DC510000}"/>
    <cellStyle name="백_수량산출서(수정)_사본 - 고련지구2004년변경공정계획(농조)_510.논산 지구사업비_지급자재대1118" xfId="5545" xr:uid="{00000000-0005-0000-0000-0000DD510000}"/>
    <cellStyle name="백_수량산출서(수정)_사본 - 고련지구2004년변경공정계획(농조)_510.논산 지구사업비_지출(년차별)" xfId="5546" xr:uid="{00000000-0005-0000-0000-0000DE510000}"/>
    <cellStyle name="백_수량산출서(수정)_사본 - 고련지구2004년변경공정계획(농조)_고련지추가변경(우치곡)" xfId="5547" xr:uid="{00000000-0005-0000-0000-0000DF510000}"/>
    <cellStyle name="백_수량산출서(수정)_사본 - 고련지구2004년변경공정계획(농조)_고련지추가변경(우치곡)_500.논산 지구사업비" xfId="5548" xr:uid="{00000000-0005-0000-0000-0000E0510000}"/>
    <cellStyle name="백_수량산출서(수정)_사본 - 고련지구2004년변경공정계획(농조)_고련지추가변경(우치곡)_500.논산 지구사업비_00.세부_복심공사비v422" xfId="5549" xr:uid="{00000000-0005-0000-0000-0000E1510000}"/>
    <cellStyle name="백_수량산출서(수정)_사본 - 고련지구2004년변경공정계획(농조)_고련지추가변경(우치곡)_500.논산 지구사업비_10.세부_도림공사비v2" xfId="5550" xr:uid="{00000000-0005-0000-0000-0000E2510000}"/>
    <cellStyle name="백_수량산출서(수정)_사본 - 고련지구2004년변경공정계획(농조)_고련지추가변경(우치곡)_500.논산 지구사업비_10.세부_복심공사비v2" xfId="5551" xr:uid="{00000000-0005-0000-0000-0000E3510000}"/>
    <cellStyle name="백_수량산출서(수정)_사본 - 고련지구2004년변경공정계획(농조)_고련지추가변경(우치곡)_500.논산 지구사업비_50.계룡공사비(2009.11.12)" xfId="5552" xr:uid="{00000000-0005-0000-0000-0000E4510000}"/>
    <cellStyle name="백_수량산출서(수정)_사본 - 고련지구2004년변경공정계획(농조)_고련지추가변경(우치곡)_500.논산 지구사업비_50.계룡공사비(2009.11.29사업시행계획 용지매수 증가)" xfId="5553" xr:uid="{00000000-0005-0000-0000-0000E5510000}"/>
    <cellStyle name="백_수량산출서(수정)_사본 - 고련지구2004년변경공정계획(농조)_고련지추가변경(우치곡)_500.논산 지구사업비_Book1" xfId="5554" xr:uid="{00000000-0005-0000-0000-0000E6510000}"/>
    <cellStyle name="백_수량산출서(수정)_사본 - 고련지구2004년변경공정계획(농조)_고련지추가변경(우치곡)_500.논산 지구사업비_계룡기본 공사비" xfId="5555" xr:uid="{00000000-0005-0000-0000-0000E7510000}"/>
    <cellStyle name="백_수량산출서(수정)_사본 - 고련지구2004년변경공정계획(농조)_고련지추가변경(우치곡)_500.논산 지구사업비_계룡세부설계 공사비" xfId="5556" xr:uid="{00000000-0005-0000-0000-0000E8510000}"/>
    <cellStyle name="백_수량산출서(수정)_사본 - 고련지구2004년변경공정계획(농조)_고련지추가변경(우치곡)_500.논산 지구사업비_기본조사비" xfId="5557" xr:uid="{00000000-0005-0000-0000-0000E9510000}"/>
    <cellStyle name="백_수량산출서(수정)_사본 - 고련지구2004년변경공정계획(농조)_고련지추가변경(우치곡)_500.논산 지구사업비_생태보전협력금" xfId="5558" xr:uid="{00000000-0005-0000-0000-0000EA510000}"/>
    <cellStyle name="백_수량산출서(수정)_사본 - 고련지구2004년변경공정계획(농조)_고련지추가변경(우치곡)_500.논산 지구사업비_지급자재대1118" xfId="5559" xr:uid="{00000000-0005-0000-0000-0000EB510000}"/>
    <cellStyle name="백_수량산출서(수정)_사본 - 고련지구2004년변경공정계획(농조)_고련지추가변경(우치곡)_500.논산 지구사업비_지출(년차별)" xfId="5560" xr:uid="{00000000-0005-0000-0000-0000EC510000}"/>
    <cellStyle name="백_수량산출서(수정)_사본 - 고련지구2004년변경공정계획(농조)_고련지추가변경(우치곡)_510.논산 지구사업비" xfId="5561" xr:uid="{00000000-0005-0000-0000-0000ED510000}"/>
    <cellStyle name="백_수량산출서(수정)_사본 - 고련지구2004년변경공정계획(농조)_고련지추가변경(우치곡)_510.논산 지구사업비_00.세부_복심공사비v422" xfId="5562" xr:uid="{00000000-0005-0000-0000-0000EE510000}"/>
    <cellStyle name="백_수량산출서(수정)_사본 - 고련지구2004년변경공정계획(농조)_고련지추가변경(우치곡)_510.논산 지구사업비_10.세부_도림공사비v2" xfId="5563" xr:uid="{00000000-0005-0000-0000-0000EF510000}"/>
    <cellStyle name="백_수량산출서(수정)_사본 - 고련지구2004년변경공정계획(농조)_고련지추가변경(우치곡)_510.논산 지구사업비_10.세부_복심공사비v2" xfId="5564" xr:uid="{00000000-0005-0000-0000-0000F0510000}"/>
    <cellStyle name="백_수량산출서(수정)_사본 - 고련지구2004년변경공정계획(농조)_고련지추가변경(우치곡)_510.논산 지구사업비_50.계룡공사비(2009.11.12)" xfId="5565" xr:uid="{00000000-0005-0000-0000-0000F1510000}"/>
    <cellStyle name="백_수량산출서(수정)_사본 - 고련지구2004년변경공정계획(농조)_고련지추가변경(우치곡)_510.논산 지구사업비_50.계룡공사비(2009.11.29사업시행계획 용지매수 증가)" xfId="5566" xr:uid="{00000000-0005-0000-0000-0000F2510000}"/>
    <cellStyle name="백_수량산출서(수정)_사본 - 고련지구2004년변경공정계획(농조)_고련지추가변경(우치곡)_510.논산 지구사업비_Book1" xfId="5567" xr:uid="{00000000-0005-0000-0000-0000F3510000}"/>
    <cellStyle name="백_수량산출서(수정)_사본 - 고련지구2004년변경공정계획(농조)_고련지추가변경(우치곡)_510.논산 지구사업비_계룡기본 공사비" xfId="5568" xr:uid="{00000000-0005-0000-0000-0000F4510000}"/>
    <cellStyle name="백_수량산출서(수정)_사본 - 고련지구2004년변경공정계획(농조)_고련지추가변경(우치곡)_510.논산 지구사업비_계룡세부설계 공사비" xfId="5569" xr:uid="{00000000-0005-0000-0000-0000F5510000}"/>
    <cellStyle name="백_수량산출서(수정)_사본 - 고련지구2004년변경공정계획(농조)_고련지추가변경(우치곡)_510.논산 지구사업비_기본조사비" xfId="5570" xr:uid="{00000000-0005-0000-0000-0000F6510000}"/>
    <cellStyle name="백_수량산출서(수정)_사본 - 고련지구2004년변경공정계획(농조)_고련지추가변경(우치곡)_510.논산 지구사업비_생태보전협력금" xfId="5571" xr:uid="{00000000-0005-0000-0000-0000F7510000}"/>
    <cellStyle name="백_수량산출서(수정)_사본 - 고련지구2004년변경공정계획(농조)_고련지추가변경(우치곡)_510.논산 지구사업비_지급자재대1118" xfId="5572" xr:uid="{00000000-0005-0000-0000-0000F8510000}"/>
    <cellStyle name="백_수량산출서(수정)_사본 - 고련지구2004년변경공정계획(농조)_고련지추가변경(우치곡)_510.논산 지구사업비_지출(년차별)" xfId="5573" xr:uid="{00000000-0005-0000-0000-0000F9510000}"/>
    <cellStyle name="백_수량산출서(수정)_사본 - 고련지구2004년변경공정계획(농조)_고련지추가변경(우치곡)_신기2지구 수지예산서" xfId="5574" xr:uid="{00000000-0005-0000-0000-0000FA510000}"/>
    <cellStyle name="백_수량산출서(수정)_사본 - 고련지구2004년변경공정계획(농조)_신기2지구 수지예산서" xfId="5575" xr:uid="{00000000-0005-0000-0000-0000FB510000}"/>
    <cellStyle name="백_수량산출서(수정)_선단추진공" xfId="5576" xr:uid="{00000000-0005-0000-0000-0000FC510000}"/>
    <cellStyle name="백_수량산출서(수정)_선단추진공_오수공1" xfId="5577" xr:uid="{00000000-0005-0000-0000-0000FD510000}"/>
    <cellStyle name="백_수량산출서(수정)_신기2지구 수지예산서" xfId="5578" xr:uid="{00000000-0005-0000-0000-0000FE510000}"/>
    <cellStyle name="백_수량산출서(수정)_오수공" xfId="5579" xr:uid="{00000000-0005-0000-0000-0000FF510000}"/>
    <cellStyle name="백_수량산출서(수정)_오수공_선단추진공" xfId="5580" xr:uid="{00000000-0005-0000-0000-000000520000}"/>
    <cellStyle name="백_수량산출서(수정)_오수공_선단추진공_오수공1" xfId="5581" xr:uid="{00000000-0005-0000-0000-000001520000}"/>
    <cellStyle name="백_수량산출서(수정)_오수공_오수공" xfId="5582" xr:uid="{00000000-0005-0000-0000-000002520000}"/>
    <cellStyle name="백_수량산출서(수정)_오수공_오수공_선단추진공" xfId="5583" xr:uid="{00000000-0005-0000-0000-000003520000}"/>
    <cellStyle name="백_수량산출서(수정)_오수공_오수공_선단추진공_오수공1" xfId="5584" xr:uid="{00000000-0005-0000-0000-000004520000}"/>
    <cellStyle name="백_수량산출서(수정)_오수공_오수공_오수공1" xfId="5585" xr:uid="{00000000-0005-0000-0000-000005520000}"/>
    <cellStyle name="백_수량산출서(수정)_오수공_오수공_우수공1" xfId="5586" xr:uid="{00000000-0005-0000-0000-000006520000}"/>
    <cellStyle name="백_수량산출서(수정)_오수공_오수공_우수공1_토공" xfId="5587" xr:uid="{00000000-0005-0000-0000-000007520000}"/>
    <cellStyle name="백_수량산출서(수정)_오수공_오수공_우수공1_토공(고초골)" xfId="5588" xr:uid="{00000000-0005-0000-0000-000008520000}"/>
    <cellStyle name="백_수량산출서(수정)_오수공_오수공_우수공1_토공_토공(고초골)" xfId="5589" xr:uid="{00000000-0005-0000-0000-000009520000}"/>
    <cellStyle name="백_수량산출서(수정)_오수공_오수공_우수공1_토공_토공(고초골)_토공(고초골)" xfId="5590" xr:uid="{00000000-0005-0000-0000-00000A520000}"/>
    <cellStyle name="백_수량산출서(수정)_오수공_오수공_토공" xfId="5591" xr:uid="{00000000-0005-0000-0000-00000B520000}"/>
    <cellStyle name="백_수량산출서(수정)_오수공_오수공_토공(고초골)" xfId="5592" xr:uid="{00000000-0005-0000-0000-00000C520000}"/>
    <cellStyle name="백_수량산출서(수정)_오수공_오수공_토공(고초골)_토공(고초골)" xfId="5593" xr:uid="{00000000-0005-0000-0000-00000D520000}"/>
    <cellStyle name="백_수량산출서(수정)_오수공_오수공_토공_토공" xfId="5594" xr:uid="{00000000-0005-0000-0000-00000E520000}"/>
    <cellStyle name="백_수량산출서(수정)_오수공_오수공_토공_토공(고초골)" xfId="5595" xr:uid="{00000000-0005-0000-0000-00000F520000}"/>
    <cellStyle name="백_수량산출서(수정)_오수공_오수공_토공_토공_토공(고초골)" xfId="5596" xr:uid="{00000000-0005-0000-0000-000010520000}"/>
    <cellStyle name="백_수량산출서(수정)_오수공_오수공_토공_토공_토공(고초골)_토공(고초골)" xfId="5597" xr:uid="{00000000-0005-0000-0000-000011520000}"/>
    <cellStyle name="백_수량산출서(수정)_오수공_오수공_포장공" xfId="5598" xr:uid="{00000000-0005-0000-0000-000012520000}"/>
    <cellStyle name="백_수량산출서(수정)_오수공_오수공_포장공_포장공" xfId="5599" xr:uid="{00000000-0005-0000-0000-000013520000}"/>
    <cellStyle name="백_수량산출서(수정)_오수공_오수공1" xfId="5600" xr:uid="{00000000-0005-0000-0000-000014520000}"/>
    <cellStyle name="백_수량산출서(수정)_오수공_오수공1_선단추진공" xfId="5601" xr:uid="{00000000-0005-0000-0000-000015520000}"/>
    <cellStyle name="백_수량산출서(수정)_오수공_오수공1_선단추진공_오수공1" xfId="5602" xr:uid="{00000000-0005-0000-0000-000016520000}"/>
    <cellStyle name="백_수량산출서(수정)_오수공_오수공1_오수공1" xfId="5603" xr:uid="{00000000-0005-0000-0000-000017520000}"/>
    <cellStyle name="백_수량산출서(수정)_오수공_오수공1_우수공1" xfId="5604" xr:uid="{00000000-0005-0000-0000-000018520000}"/>
    <cellStyle name="백_수량산출서(수정)_오수공_오수공1_우수공1_토공" xfId="5605" xr:uid="{00000000-0005-0000-0000-000019520000}"/>
    <cellStyle name="백_수량산출서(수정)_오수공_오수공1_우수공1_토공(고초골)" xfId="5606" xr:uid="{00000000-0005-0000-0000-00001A520000}"/>
    <cellStyle name="백_수량산출서(수정)_오수공_오수공1_우수공1_토공_토공(고초골)" xfId="5607" xr:uid="{00000000-0005-0000-0000-00001B520000}"/>
    <cellStyle name="백_수량산출서(수정)_오수공_오수공1_우수공1_토공_토공(고초골)_토공(고초골)" xfId="5608" xr:uid="{00000000-0005-0000-0000-00001C520000}"/>
    <cellStyle name="백_수량산출서(수정)_오수공_오수공1_토공" xfId="5609" xr:uid="{00000000-0005-0000-0000-00001D520000}"/>
    <cellStyle name="백_수량산출서(수정)_오수공_오수공1_토공(고초골)" xfId="5610" xr:uid="{00000000-0005-0000-0000-00001E520000}"/>
    <cellStyle name="백_수량산출서(수정)_오수공_오수공1_토공(고초골)_토공(고초골)" xfId="5611" xr:uid="{00000000-0005-0000-0000-00001F520000}"/>
    <cellStyle name="백_수량산출서(수정)_오수공_오수공1_토공_토공" xfId="5612" xr:uid="{00000000-0005-0000-0000-000020520000}"/>
    <cellStyle name="백_수량산출서(수정)_오수공_오수공1_토공_토공(고초골)" xfId="5613" xr:uid="{00000000-0005-0000-0000-000021520000}"/>
    <cellStyle name="백_수량산출서(수정)_오수공_오수공1_토공_토공_토공(고초골)" xfId="5614" xr:uid="{00000000-0005-0000-0000-000022520000}"/>
    <cellStyle name="백_수량산출서(수정)_오수공_오수공1_토공_토공_토공(고초골)_토공(고초골)" xfId="5615" xr:uid="{00000000-0005-0000-0000-000023520000}"/>
    <cellStyle name="백_수량산출서(수정)_오수공_오수공1_포장공" xfId="5616" xr:uid="{00000000-0005-0000-0000-000024520000}"/>
    <cellStyle name="백_수량산출서(수정)_오수공_오수공1_포장공_포장공" xfId="5617" xr:uid="{00000000-0005-0000-0000-000025520000}"/>
    <cellStyle name="백_수량산출서(수정)_오수공_우수공" xfId="5618" xr:uid="{00000000-0005-0000-0000-000026520000}"/>
    <cellStyle name="백_수량산출서(수정)_오수공_우수공_선단추진공" xfId="5619" xr:uid="{00000000-0005-0000-0000-000027520000}"/>
    <cellStyle name="백_수량산출서(수정)_오수공_우수공_선단추진공_오수공1" xfId="5620" xr:uid="{00000000-0005-0000-0000-000028520000}"/>
    <cellStyle name="백_수량산출서(수정)_오수공_우수공_오수공1" xfId="5621" xr:uid="{00000000-0005-0000-0000-000029520000}"/>
    <cellStyle name="백_수량산출서(수정)_오수공_우수공1" xfId="5622" xr:uid="{00000000-0005-0000-0000-00002A520000}"/>
    <cellStyle name="백_수량산출서(수정)_오수공_우수공1_선단추진공" xfId="5623" xr:uid="{00000000-0005-0000-0000-00002B520000}"/>
    <cellStyle name="백_수량산출서(수정)_오수공_우수공1_선단추진공_오수공1" xfId="5624" xr:uid="{00000000-0005-0000-0000-00002C520000}"/>
    <cellStyle name="백_수량산출서(수정)_오수공_우수공1_오수공1" xfId="5625" xr:uid="{00000000-0005-0000-0000-00002D520000}"/>
    <cellStyle name="백_수량산출서(수정)_오수공_우수공1_토공" xfId="5626" xr:uid="{00000000-0005-0000-0000-00002E520000}"/>
    <cellStyle name="백_수량산출서(수정)_오수공_우수공1_토공(고초골)" xfId="5627" xr:uid="{00000000-0005-0000-0000-00002F520000}"/>
    <cellStyle name="백_수량산출서(수정)_오수공_우수공1_토공_토공(고초골)" xfId="5628" xr:uid="{00000000-0005-0000-0000-000030520000}"/>
    <cellStyle name="백_수량산출서(수정)_오수공_우수공1_토공_토공(고초골)_토공(고초골)" xfId="5629" xr:uid="{00000000-0005-0000-0000-000031520000}"/>
    <cellStyle name="백_수량산출서(수정)_오수공_토공" xfId="5630" xr:uid="{00000000-0005-0000-0000-000032520000}"/>
    <cellStyle name="백_수량산출서(수정)_오수공_토공(고초골)" xfId="5631" xr:uid="{00000000-0005-0000-0000-000033520000}"/>
    <cellStyle name="백_수량산출서(수정)_오수공_토공(고초골)_토공(고초골)" xfId="5632" xr:uid="{00000000-0005-0000-0000-000034520000}"/>
    <cellStyle name="백_수량산출서(수정)_오수공_토공_토공" xfId="5633" xr:uid="{00000000-0005-0000-0000-000035520000}"/>
    <cellStyle name="백_수량산출서(수정)_오수공_토공_토공(고초골)" xfId="5634" xr:uid="{00000000-0005-0000-0000-000036520000}"/>
    <cellStyle name="백_수량산출서(수정)_오수공_토공_토공_토공(고초골)" xfId="5635" xr:uid="{00000000-0005-0000-0000-000037520000}"/>
    <cellStyle name="백_수량산출서(수정)_오수공_토공_토공_토공(고초골)_토공(고초골)" xfId="5636" xr:uid="{00000000-0005-0000-0000-000038520000}"/>
    <cellStyle name="백_수량산출서(수정)_오수공_포장공" xfId="5637" xr:uid="{00000000-0005-0000-0000-000039520000}"/>
    <cellStyle name="백_수량산출서(수정)_오수공_포장공_포장공" xfId="5638" xr:uid="{00000000-0005-0000-0000-00003A520000}"/>
    <cellStyle name="백_수량산출서(수정)_오수공1" xfId="5639" xr:uid="{00000000-0005-0000-0000-00003B520000}"/>
    <cellStyle name="백_수량산출서(수정)_우수공1" xfId="5640" xr:uid="{00000000-0005-0000-0000-00003C520000}"/>
    <cellStyle name="백_수량산출서(수정)_우수공1_토공" xfId="5641" xr:uid="{00000000-0005-0000-0000-00003D520000}"/>
    <cellStyle name="백_수량산출서(수정)_우수공1_토공(고초골)" xfId="5642" xr:uid="{00000000-0005-0000-0000-00003E520000}"/>
    <cellStyle name="백_수량산출서(수정)_우수공1_토공_토공(고초골)" xfId="5643" xr:uid="{00000000-0005-0000-0000-00003F520000}"/>
    <cellStyle name="백_수량산출서(수정)_우수공1_토공_토공(고초골)_토공(고초골)" xfId="5644" xr:uid="{00000000-0005-0000-0000-000040520000}"/>
    <cellStyle name="백_수량산출서(수정)_토공" xfId="5645" xr:uid="{00000000-0005-0000-0000-000041520000}"/>
    <cellStyle name="백_수량산출서(수정)_토공(고초골)" xfId="5646" xr:uid="{00000000-0005-0000-0000-000042520000}"/>
    <cellStyle name="백_수량산출서(수정)_토공(고초골)_토공(고초골)" xfId="5647" xr:uid="{00000000-0005-0000-0000-000043520000}"/>
    <cellStyle name="백_수량산출서(수정)_토공_토공" xfId="5648" xr:uid="{00000000-0005-0000-0000-000044520000}"/>
    <cellStyle name="백_수량산출서(수정)_토공_토공(고초골)" xfId="5649" xr:uid="{00000000-0005-0000-0000-000045520000}"/>
    <cellStyle name="백_수량산출서(수정)_토공_토공_토공(고초골)" xfId="5650" xr:uid="{00000000-0005-0000-0000-000046520000}"/>
    <cellStyle name="백_수량산출서(수정)_토공_토공_토공(고초골)_토공(고초골)" xfId="5651" xr:uid="{00000000-0005-0000-0000-000047520000}"/>
    <cellStyle name="백_수량산출서(수정)_포장공" xfId="5652" xr:uid="{00000000-0005-0000-0000-000048520000}"/>
    <cellStyle name="백_수량산출서(수정)_포장공_포장공" xfId="5653" xr:uid="{00000000-0005-0000-0000-000049520000}"/>
    <cellStyle name="백_수완8-1 가실행" xfId="10969" xr:uid="{00000000-0005-0000-0000-00004A520000}"/>
    <cellStyle name="백_수완8-1 가실행_2009년9월 물가조사" xfId="10970" xr:uid="{00000000-0005-0000-0000-00004B520000}"/>
    <cellStyle name="백_수완8-1보활공정표(12월)" xfId="10971" xr:uid="{00000000-0005-0000-0000-00004C520000}"/>
    <cellStyle name="백_수완8-1보활공정표(12월)_2009년9월 물가조사" xfId="10972" xr:uid="{00000000-0005-0000-0000-00004D520000}"/>
    <cellStyle name="백_신기2지구 수지예산서" xfId="5654" xr:uid="{00000000-0005-0000-0000-00004E520000}"/>
    <cellStyle name="백_오수공" xfId="5655" xr:uid="{00000000-0005-0000-0000-00004F520000}"/>
    <cellStyle name="백_오수공_선단추진공" xfId="5656" xr:uid="{00000000-0005-0000-0000-000050520000}"/>
    <cellStyle name="백_오수공_선단추진공_오수공1" xfId="5657" xr:uid="{00000000-0005-0000-0000-000051520000}"/>
    <cellStyle name="백_오수공_오수공" xfId="5658" xr:uid="{00000000-0005-0000-0000-000052520000}"/>
    <cellStyle name="백_오수공_오수공_선단추진공" xfId="5659" xr:uid="{00000000-0005-0000-0000-000053520000}"/>
    <cellStyle name="백_오수공_오수공_선단추진공_오수공1" xfId="5660" xr:uid="{00000000-0005-0000-0000-000054520000}"/>
    <cellStyle name="백_오수공_오수공_오수공1" xfId="5661" xr:uid="{00000000-0005-0000-0000-000055520000}"/>
    <cellStyle name="백_오수공_오수공_우수공1" xfId="5662" xr:uid="{00000000-0005-0000-0000-000056520000}"/>
    <cellStyle name="백_오수공_오수공_우수공1_토공" xfId="5663" xr:uid="{00000000-0005-0000-0000-000057520000}"/>
    <cellStyle name="백_오수공_오수공_우수공1_토공(고초골)" xfId="5664" xr:uid="{00000000-0005-0000-0000-000058520000}"/>
    <cellStyle name="백_오수공_오수공_우수공1_토공_토공(고초골)" xfId="5665" xr:uid="{00000000-0005-0000-0000-000059520000}"/>
    <cellStyle name="백_오수공_오수공_우수공1_토공_토공(고초골)_토공(고초골)" xfId="5666" xr:uid="{00000000-0005-0000-0000-00005A520000}"/>
    <cellStyle name="백_오수공_오수공_토공" xfId="5667" xr:uid="{00000000-0005-0000-0000-00005B520000}"/>
    <cellStyle name="백_오수공_오수공_토공(고초골)" xfId="5668" xr:uid="{00000000-0005-0000-0000-00005C520000}"/>
    <cellStyle name="백_오수공_오수공_토공(고초골)_토공(고초골)" xfId="5669" xr:uid="{00000000-0005-0000-0000-00005D520000}"/>
    <cellStyle name="백_오수공_오수공_토공_토공" xfId="5670" xr:uid="{00000000-0005-0000-0000-00005E520000}"/>
    <cellStyle name="백_오수공_오수공_토공_토공(고초골)" xfId="5671" xr:uid="{00000000-0005-0000-0000-00005F520000}"/>
    <cellStyle name="백_오수공_오수공_토공_토공_토공(고초골)" xfId="5672" xr:uid="{00000000-0005-0000-0000-000060520000}"/>
    <cellStyle name="백_오수공_오수공_토공_토공_토공(고초골)_토공(고초골)" xfId="5673" xr:uid="{00000000-0005-0000-0000-000061520000}"/>
    <cellStyle name="백_오수공_오수공_포장공" xfId="5674" xr:uid="{00000000-0005-0000-0000-000062520000}"/>
    <cellStyle name="백_오수공_오수공_포장공_포장공" xfId="5675" xr:uid="{00000000-0005-0000-0000-000063520000}"/>
    <cellStyle name="백_오수공_오수공1" xfId="5676" xr:uid="{00000000-0005-0000-0000-000064520000}"/>
    <cellStyle name="백_오수공_오수공1_선단추진공" xfId="5677" xr:uid="{00000000-0005-0000-0000-000065520000}"/>
    <cellStyle name="백_오수공_오수공1_선단추진공_오수공1" xfId="5678" xr:uid="{00000000-0005-0000-0000-000066520000}"/>
    <cellStyle name="백_오수공_오수공1_오수공1" xfId="5679" xr:uid="{00000000-0005-0000-0000-000067520000}"/>
    <cellStyle name="백_오수공_오수공1_우수공1" xfId="5680" xr:uid="{00000000-0005-0000-0000-000068520000}"/>
    <cellStyle name="백_오수공_오수공1_우수공1_토공" xfId="5681" xr:uid="{00000000-0005-0000-0000-000069520000}"/>
    <cellStyle name="백_오수공_오수공1_우수공1_토공(고초골)" xfId="5682" xr:uid="{00000000-0005-0000-0000-00006A520000}"/>
    <cellStyle name="백_오수공_오수공1_우수공1_토공_토공(고초골)" xfId="5683" xr:uid="{00000000-0005-0000-0000-00006B520000}"/>
    <cellStyle name="백_오수공_오수공1_우수공1_토공_토공(고초골)_토공(고초골)" xfId="5684" xr:uid="{00000000-0005-0000-0000-00006C520000}"/>
    <cellStyle name="백_오수공_오수공1_토공" xfId="5685" xr:uid="{00000000-0005-0000-0000-00006D520000}"/>
    <cellStyle name="백_오수공_오수공1_토공(고초골)" xfId="5686" xr:uid="{00000000-0005-0000-0000-00006E520000}"/>
    <cellStyle name="백_오수공_오수공1_토공(고초골)_토공(고초골)" xfId="5687" xr:uid="{00000000-0005-0000-0000-00006F520000}"/>
    <cellStyle name="백_오수공_오수공1_토공_토공" xfId="5688" xr:uid="{00000000-0005-0000-0000-000070520000}"/>
    <cellStyle name="백_오수공_오수공1_토공_토공(고초골)" xfId="5689" xr:uid="{00000000-0005-0000-0000-000071520000}"/>
    <cellStyle name="백_오수공_오수공1_토공_토공_토공(고초골)" xfId="5690" xr:uid="{00000000-0005-0000-0000-000072520000}"/>
    <cellStyle name="백_오수공_오수공1_토공_토공_토공(고초골)_토공(고초골)" xfId="5691" xr:uid="{00000000-0005-0000-0000-000073520000}"/>
    <cellStyle name="백_오수공_오수공1_포장공" xfId="5692" xr:uid="{00000000-0005-0000-0000-000074520000}"/>
    <cellStyle name="백_오수공_오수공1_포장공_포장공" xfId="5693" xr:uid="{00000000-0005-0000-0000-000075520000}"/>
    <cellStyle name="백_오수공_우수공" xfId="5694" xr:uid="{00000000-0005-0000-0000-000076520000}"/>
    <cellStyle name="백_오수공_우수공_선단추진공" xfId="5695" xr:uid="{00000000-0005-0000-0000-000077520000}"/>
    <cellStyle name="백_오수공_우수공_선단추진공_오수공1" xfId="5696" xr:uid="{00000000-0005-0000-0000-000078520000}"/>
    <cellStyle name="백_오수공_우수공_오수공1" xfId="5697" xr:uid="{00000000-0005-0000-0000-000079520000}"/>
    <cellStyle name="백_오수공_우수공1" xfId="5698" xr:uid="{00000000-0005-0000-0000-00007A520000}"/>
    <cellStyle name="백_오수공_우수공1_선단추진공" xfId="5699" xr:uid="{00000000-0005-0000-0000-00007B520000}"/>
    <cellStyle name="백_오수공_우수공1_선단추진공_오수공1" xfId="5700" xr:uid="{00000000-0005-0000-0000-00007C520000}"/>
    <cellStyle name="백_오수공_우수공1_오수공1" xfId="5701" xr:uid="{00000000-0005-0000-0000-00007D520000}"/>
    <cellStyle name="백_오수공_우수공1_토공" xfId="5702" xr:uid="{00000000-0005-0000-0000-00007E520000}"/>
    <cellStyle name="백_오수공_우수공1_토공(고초골)" xfId="5703" xr:uid="{00000000-0005-0000-0000-00007F520000}"/>
    <cellStyle name="백_오수공_우수공1_토공_토공(고초골)" xfId="5704" xr:uid="{00000000-0005-0000-0000-000080520000}"/>
    <cellStyle name="백_오수공_우수공1_토공_토공(고초골)_토공(고초골)" xfId="5705" xr:uid="{00000000-0005-0000-0000-000081520000}"/>
    <cellStyle name="백_오수공_토공" xfId="5706" xr:uid="{00000000-0005-0000-0000-000082520000}"/>
    <cellStyle name="백_오수공_토공(고초골)" xfId="5707" xr:uid="{00000000-0005-0000-0000-000083520000}"/>
    <cellStyle name="백_오수공_토공(고초골)_토공(고초골)" xfId="5708" xr:uid="{00000000-0005-0000-0000-000084520000}"/>
    <cellStyle name="백_오수공_토공_토공" xfId="5709" xr:uid="{00000000-0005-0000-0000-000085520000}"/>
    <cellStyle name="백_오수공_토공_토공(고초골)" xfId="5710" xr:uid="{00000000-0005-0000-0000-000086520000}"/>
    <cellStyle name="백_오수공_토공_토공_토공(고초골)" xfId="5711" xr:uid="{00000000-0005-0000-0000-000087520000}"/>
    <cellStyle name="백_오수공_토공_토공_토공(고초골)_토공(고초골)" xfId="5712" xr:uid="{00000000-0005-0000-0000-000088520000}"/>
    <cellStyle name="백_오수공_포장공" xfId="5713" xr:uid="{00000000-0005-0000-0000-000089520000}"/>
    <cellStyle name="백_오수공_포장공_포장공" xfId="5714" xr:uid="{00000000-0005-0000-0000-00008A520000}"/>
    <cellStyle name="백_오수공1" xfId="5715" xr:uid="{00000000-0005-0000-0000-00008B520000}"/>
    <cellStyle name="백_우수공1" xfId="5716" xr:uid="{00000000-0005-0000-0000-00008C520000}"/>
    <cellStyle name="백_우수공1_토공" xfId="5717" xr:uid="{00000000-0005-0000-0000-00008D520000}"/>
    <cellStyle name="백_우수공1_토공(고초골)" xfId="5718" xr:uid="{00000000-0005-0000-0000-00008E520000}"/>
    <cellStyle name="백_우수공1_토공_토공(고초골)" xfId="5719" xr:uid="{00000000-0005-0000-0000-00008F520000}"/>
    <cellStyle name="백_우수공1_토공_토공(고초골)_토공(고초골)" xfId="5720" xr:uid="{00000000-0005-0000-0000-000090520000}"/>
    <cellStyle name="백_주요자재집계" xfId="5721" xr:uid="{00000000-0005-0000-0000-000091520000}"/>
    <cellStyle name="백_집수정" xfId="5722" xr:uid="{00000000-0005-0000-0000-000092520000}"/>
    <cellStyle name="백_천안실행(06.09.12결재)" xfId="10973" xr:uid="{00000000-0005-0000-0000-000093520000}"/>
    <cellStyle name="백_천안실행(06.09.12결재)_2009년9월 물가조사" xfId="10974" xr:uid="{00000000-0005-0000-0000-000094520000}"/>
    <cellStyle name="백_토공" xfId="5723" xr:uid="{00000000-0005-0000-0000-000095520000}"/>
    <cellStyle name="백_토공(고초골)" xfId="5724" xr:uid="{00000000-0005-0000-0000-000096520000}"/>
    <cellStyle name="백_토공(고초골)_토공(고초골)" xfId="5725" xr:uid="{00000000-0005-0000-0000-000097520000}"/>
    <cellStyle name="백_토공_토공" xfId="5726" xr:uid="{00000000-0005-0000-0000-000098520000}"/>
    <cellStyle name="백_토공_토공(고초골)" xfId="5727" xr:uid="{00000000-0005-0000-0000-000099520000}"/>
    <cellStyle name="백_토공_토공_토공(고초골)" xfId="5728" xr:uid="{00000000-0005-0000-0000-00009A520000}"/>
    <cellStyle name="백_토공_토공_토공(고초골)_토공(고초골)" xfId="5729" xr:uid="{00000000-0005-0000-0000-00009B520000}"/>
    <cellStyle name="백_폐기물" xfId="5730" xr:uid="{00000000-0005-0000-0000-00009C520000}"/>
    <cellStyle name="백_폐기물-1" xfId="5731" xr:uid="{00000000-0005-0000-0000-00009D520000}"/>
    <cellStyle name="백_포장공" xfId="5732" xr:uid="{00000000-0005-0000-0000-00009E520000}"/>
    <cellStyle name="백_포장공 2" xfId="5733" xr:uid="{00000000-0005-0000-0000-00009F520000}"/>
    <cellStyle name="백_포장공_포장공" xfId="5734" xr:uid="{00000000-0005-0000-0000-0000A0520000}"/>
    <cellStyle name="백분율" xfId="25257" builtinId="5"/>
    <cellStyle name="백분율 [△1]" xfId="10975" xr:uid="{00000000-0005-0000-0000-0000A2520000}"/>
    <cellStyle name="백분율 [△2]" xfId="10976" xr:uid="{00000000-0005-0000-0000-0000A3520000}"/>
    <cellStyle name="백분율 [0]" xfId="289" xr:uid="{00000000-0005-0000-0000-0000A4520000}"/>
    <cellStyle name="백분율 [2]" xfId="290" xr:uid="{00000000-0005-0000-0000-0000A5520000}"/>
    <cellStyle name="백분율 10" xfId="10977" xr:uid="{00000000-0005-0000-0000-0000A6520000}"/>
    <cellStyle name="백분율 11" xfId="10978" xr:uid="{00000000-0005-0000-0000-0000A7520000}"/>
    <cellStyle name="백분율 12" xfId="10979" xr:uid="{00000000-0005-0000-0000-0000A8520000}"/>
    <cellStyle name="백분율 12 2" xfId="10980" xr:uid="{00000000-0005-0000-0000-0000A9520000}"/>
    <cellStyle name="백분율 13" xfId="10981" xr:uid="{00000000-0005-0000-0000-0000AA520000}"/>
    <cellStyle name="백분율 14" xfId="10982" xr:uid="{00000000-0005-0000-0000-0000AB520000}"/>
    <cellStyle name="백분율 15" xfId="10983" xr:uid="{00000000-0005-0000-0000-0000AC520000}"/>
    <cellStyle name="백분율 16" xfId="10984" xr:uid="{00000000-0005-0000-0000-0000AD520000}"/>
    <cellStyle name="백분율 17" xfId="10985" xr:uid="{00000000-0005-0000-0000-0000AE520000}"/>
    <cellStyle name="백분율 18" xfId="10986" xr:uid="{00000000-0005-0000-0000-0000AF520000}"/>
    <cellStyle name="백분율 19" xfId="10987" xr:uid="{00000000-0005-0000-0000-0000B0520000}"/>
    <cellStyle name="백분율 2" xfId="5735" xr:uid="{00000000-0005-0000-0000-0000B1520000}"/>
    <cellStyle name="백분율 2 2" xfId="35" xr:uid="{00000000-0005-0000-0000-0000B2520000}"/>
    <cellStyle name="백분율 2 3" xfId="2040" xr:uid="{00000000-0005-0000-0000-0000B3520000}"/>
    <cellStyle name="백분율 20" xfId="10988" xr:uid="{00000000-0005-0000-0000-0000B4520000}"/>
    <cellStyle name="백분율 21" xfId="10989" xr:uid="{00000000-0005-0000-0000-0000B5520000}"/>
    <cellStyle name="백분율 22" xfId="10990" xr:uid="{00000000-0005-0000-0000-0000B6520000}"/>
    <cellStyle name="백분율 23" xfId="10991" xr:uid="{00000000-0005-0000-0000-0000B7520000}"/>
    <cellStyle name="백분율 24" xfId="10992" xr:uid="{00000000-0005-0000-0000-0000B8520000}"/>
    <cellStyle name="백분율 25" xfId="10993" xr:uid="{00000000-0005-0000-0000-0000B9520000}"/>
    <cellStyle name="백분율 26" xfId="10994" xr:uid="{00000000-0005-0000-0000-0000BA520000}"/>
    <cellStyle name="백분율 27" xfId="10995" xr:uid="{00000000-0005-0000-0000-0000BB520000}"/>
    <cellStyle name="백분율 28" xfId="10996" xr:uid="{00000000-0005-0000-0000-0000BC520000}"/>
    <cellStyle name="백분율 29" xfId="10997" xr:uid="{00000000-0005-0000-0000-0000BD520000}"/>
    <cellStyle name="백분율 3" xfId="36" xr:uid="{00000000-0005-0000-0000-0000BE520000}"/>
    <cellStyle name="백분율 3 2" xfId="5736" xr:uid="{00000000-0005-0000-0000-0000BF520000}"/>
    <cellStyle name="백분율 30" xfId="10998" xr:uid="{00000000-0005-0000-0000-0000C0520000}"/>
    <cellStyle name="백분율 31" xfId="10999" xr:uid="{00000000-0005-0000-0000-0000C1520000}"/>
    <cellStyle name="백분율 32" xfId="11000" xr:uid="{00000000-0005-0000-0000-0000C2520000}"/>
    <cellStyle name="백분율 33" xfId="11001" xr:uid="{00000000-0005-0000-0000-0000C3520000}"/>
    <cellStyle name="백분율 34" xfId="11002" xr:uid="{00000000-0005-0000-0000-0000C4520000}"/>
    <cellStyle name="백분율 35" xfId="11003" xr:uid="{00000000-0005-0000-0000-0000C5520000}"/>
    <cellStyle name="백분율 36" xfId="11004" xr:uid="{00000000-0005-0000-0000-0000C6520000}"/>
    <cellStyle name="백분율 37" xfId="11005" xr:uid="{00000000-0005-0000-0000-0000C7520000}"/>
    <cellStyle name="백분율 38" xfId="11006" xr:uid="{00000000-0005-0000-0000-0000C8520000}"/>
    <cellStyle name="백분율 39" xfId="11007" xr:uid="{00000000-0005-0000-0000-0000C9520000}"/>
    <cellStyle name="백분율 4" xfId="5737" xr:uid="{00000000-0005-0000-0000-0000CA520000}"/>
    <cellStyle name="백분율 4 2" xfId="5738" xr:uid="{00000000-0005-0000-0000-0000CB520000}"/>
    <cellStyle name="백분율 40" xfId="11008" xr:uid="{00000000-0005-0000-0000-0000CC520000}"/>
    <cellStyle name="백분율 41" xfId="11009" xr:uid="{00000000-0005-0000-0000-0000CD520000}"/>
    <cellStyle name="백분율 42" xfId="11010" xr:uid="{00000000-0005-0000-0000-0000CE520000}"/>
    <cellStyle name="백분율 43" xfId="11011" xr:uid="{00000000-0005-0000-0000-0000CF520000}"/>
    <cellStyle name="백분율 44" xfId="11012" xr:uid="{00000000-0005-0000-0000-0000D0520000}"/>
    <cellStyle name="백분율 45" xfId="11013" xr:uid="{00000000-0005-0000-0000-0000D1520000}"/>
    <cellStyle name="백분율 46" xfId="11014" xr:uid="{00000000-0005-0000-0000-0000D2520000}"/>
    <cellStyle name="백분율 47" xfId="11015" xr:uid="{00000000-0005-0000-0000-0000D3520000}"/>
    <cellStyle name="백분율 48" xfId="11016" xr:uid="{00000000-0005-0000-0000-0000D4520000}"/>
    <cellStyle name="백분율 49" xfId="11017" xr:uid="{00000000-0005-0000-0000-0000D5520000}"/>
    <cellStyle name="백분율 5" xfId="5739" xr:uid="{00000000-0005-0000-0000-0000D6520000}"/>
    <cellStyle name="백분율 50" xfId="11018" xr:uid="{00000000-0005-0000-0000-0000D7520000}"/>
    <cellStyle name="백분율 51" xfId="11019" xr:uid="{00000000-0005-0000-0000-0000D8520000}"/>
    <cellStyle name="백분율 52" xfId="11020" xr:uid="{00000000-0005-0000-0000-0000D9520000}"/>
    <cellStyle name="백분율 53" xfId="11021" xr:uid="{00000000-0005-0000-0000-0000DA520000}"/>
    <cellStyle name="백분율 54" xfId="11022" xr:uid="{00000000-0005-0000-0000-0000DB520000}"/>
    <cellStyle name="백분율 55" xfId="11023" xr:uid="{00000000-0005-0000-0000-0000DC520000}"/>
    <cellStyle name="백분율 56" xfId="11024" xr:uid="{00000000-0005-0000-0000-0000DD520000}"/>
    <cellStyle name="백분율 57" xfId="11025" xr:uid="{00000000-0005-0000-0000-0000DE520000}"/>
    <cellStyle name="백분율 58" xfId="11026" xr:uid="{00000000-0005-0000-0000-0000DF520000}"/>
    <cellStyle name="백분율 59" xfId="11027" xr:uid="{00000000-0005-0000-0000-0000E0520000}"/>
    <cellStyle name="백분율 6" xfId="11028" xr:uid="{00000000-0005-0000-0000-0000E1520000}"/>
    <cellStyle name="백분율 60" xfId="11029" xr:uid="{00000000-0005-0000-0000-0000E2520000}"/>
    <cellStyle name="백분율 61" xfId="11030" xr:uid="{00000000-0005-0000-0000-0000E3520000}"/>
    <cellStyle name="백분율 62" xfId="11031" xr:uid="{00000000-0005-0000-0000-0000E4520000}"/>
    <cellStyle name="백분율 63" xfId="11032" xr:uid="{00000000-0005-0000-0000-0000E5520000}"/>
    <cellStyle name="백분율 64" xfId="11033" xr:uid="{00000000-0005-0000-0000-0000E6520000}"/>
    <cellStyle name="백분율 65" xfId="11034" xr:uid="{00000000-0005-0000-0000-0000E7520000}"/>
    <cellStyle name="백분율 66" xfId="11035" xr:uid="{00000000-0005-0000-0000-0000E8520000}"/>
    <cellStyle name="백분율 67" xfId="11036" xr:uid="{00000000-0005-0000-0000-0000E9520000}"/>
    <cellStyle name="백분율 68" xfId="11037" xr:uid="{00000000-0005-0000-0000-0000EA520000}"/>
    <cellStyle name="백분율 69" xfId="11038" xr:uid="{00000000-0005-0000-0000-0000EB520000}"/>
    <cellStyle name="백분율 7" xfId="11039" xr:uid="{00000000-0005-0000-0000-0000EC520000}"/>
    <cellStyle name="백분율 70" xfId="11040" xr:uid="{00000000-0005-0000-0000-0000ED520000}"/>
    <cellStyle name="백분율 71" xfId="11041" xr:uid="{00000000-0005-0000-0000-0000EE520000}"/>
    <cellStyle name="백분율 8" xfId="11042" xr:uid="{00000000-0005-0000-0000-0000EF520000}"/>
    <cellStyle name="백분율 9" xfId="11043" xr:uid="{00000000-0005-0000-0000-0000F0520000}"/>
    <cellStyle name="백분율(2no%)" xfId="11044" xr:uid="{00000000-0005-0000-0000-0000F1520000}"/>
    <cellStyle name="백분율(3no%)" xfId="11045" xr:uid="{00000000-0005-0000-0000-0000F2520000}"/>
    <cellStyle name="백분율［△1］" xfId="5740" xr:uid="{00000000-0005-0000-0000-0000F3520000}"/>
    <cellStyle name="백분율［△2］" xfId="5741" xr:uid="{00000000-0005-0000-0000-0000F4520000}"/>
    <cellStyle name="보통" xfId="37" builtinId="28" customBuiltin="1"/>
    <cellStyle name="보통 2" xfId="94" xr:uid="{00000000-0005-0000-0000-0000F6520000}"/>
    <cellStyle name="보통 2 2" xfId="5742" xr:uid="{00000000-0005-0000-0000-0000F7520000}"/>
    <cellStyle name="凤준" xfId="5743" xr:uid="{00000000-0005-0000-0000-0000F8520000}"/>
    <cellStyle name="뷭?_BOOKSHIP" xfId="291" xr:uid="{00000000-0005-0000-0000-0000F9520000}"/>
    <cellStyle name="빨강" xfId="292" xr:uid="{00000000-0005-0000-0000-0000FA520000}"/>
    <cellStyle name="빨강 2" xfId="5744" xr:uid="{00000000-0005-0000-0000-0000FB520000}"/>
    <cellStyle name="빨강다시" xfId="5745" xr:uid="{00000000-0005-0000-0000-0000FC520000}"/>
    <cellStyle name="상단배분" xfId="5746" xr:uid="{00000000-0005-0000-0000-0000FD520000}"/>
    <cellStyle name="선택영역" xfId="5747" xr:uid="{00000000-0005-0000-0000-0000FE520000}"/>
    <cellStyle name="선택영역 가운데" xfId="5748" xr:uid="{00000000-0005-0000-0000-0000FF520000}"/>
    <cellStyle name="선택영역_토공수량" xfId="5749" xr:uid="{00000000-0005-0000-0000-000000530000}"/>
    <cellStyle name="선택영역의 가운데" xfId="5750" xr:uid="{00000000-0005-0000-0000-000001530000}"/>
    <cellStyle name="선택영역의 가운데로" xfId="5751" xr:uid="{00000000-0005-0000-0000-000002530000}"/>
    <cellStyle name="선택영영" xfId="5752" xr:uid="{00000000-0005-0000-0000-000003530000}"/>
    <cellStyle name="설계변경_여건보고용내역" xfId="5753" xr:uid="{00000000-0005-0000-0000-000004530000}"/>
    <cellStyle name="설계서" xfId="5754" xr:uid="{00000000-0005-0000-0000-000005530000}"/>
    <cellStyle name="설계서-내용" xfId="5755" xr:uid="{00000000-0005-0000-0000-000006530000}"/>
    <cellStyle name="설계서-내용-소수점" xfId="5756" xr:uid="{00000000-0005-0000-0000-000007530000}"/>
    <cellStyle name="설계서-내용-우" xfId="5757" xr:uid="{00000000-0005-0000-0000-000008530000}"/>
    <cellStyle name="설계서-내용-좌" xfId="5758" xr:uid="{00000000-0005-0000-0000-000009530000}"/>
    <cellStyle name="설계서-소제목" xfId="5759" xr:uid="{00000000-0005-0000-0000-00000A530000}"/>
    <cellStyle name="설계서-타이틀" xfId="5760" xr:uid="{00000000-0005-0000-0000-00000B530000}"/>
    <cellStyle name="설계서-항목" xfId="5761" xr:uid="{00000000-0005-0000-0000-00000C530000}"/>
    <cellStyle name="설명 텍스트" xfId="38" builtinId="53" customBuiltin="1"/>
    <cellStyle name="설명 텍스트 2" xfId="95" xr:uid="{00000000-0005-0000-0000-00000E530000}"/>
    <cellStyle name="설명 텍스트 2 2" xfId="5762" xr:uid="{00000000-0005-0000-0000-00000F530000}"/>
    <cellStyle name="셀 확인" xfId="39" builtinId="23" customBuiltin="1"/>
    <cellStyle name="셀 확인 2" xfId="96" xr:uid="{00000000-0005-0000-0000-000011530000}"/>
    <cellStyle name="셀 확인 2 2" xfId="5763" xr:uid="{00000000-0005-0000-0000-000012530000}"/>
    <cellStyle name="소계(소수점0,10포)" xfId="5764" xr:uid="{00000000-0005-0000-0000-000013530000}"/>
    <cellStyle name="소계무늬" xfId="5765" xr:uid="{00000000-0005-0000-0000-000014530000}"/>
    <cellStyle name="소수" xfId="5766" xr:uid="{00000000-0005-0000-0000-000015530000}"/>
    <cellStyle name="소수 2" xfId="5767" xr:uid="{00000000-0005-0000-0000-000016530000}"/>
    <cellStyle name="소수3" xfId="5768" xr:uid="{00000000-0005-0000-0000-000017530000}"/>
    <cellStyle name="소수4" xfId="5769" xr:uid="{00000000-0005-0000-0000-000018530000}"/>
    <cellStyle name="소수4 2" xfId="5770" xr:uid="{00000000-0005-0000-0000-000019530000}"/>
    <cellStyle name="소수점" xfId="5771" xr:uid="{00000000-0005-0000-0000-00001A530000}"/>
    <cellStyle name="소수점 2" xfId="5772" xr:uid="{00000000-0005-0000-0000-00001B530000}"/>
    <cellStyle name="소숫점0" xfId="5773" xr:uid="{00000000-0005-0000-0000-00001C530000}"/>
    <cellStyle name="소숫점3" xfId="5774" xr:uid="{00000000-0005-0000-0000-00001D530000}"/>
    <cellStyle name="수량" xfId="5775" xr:uid="{00000000-0005-0000-0000-00001E530000}"/>
    <cellStyle name="수량 2" xfId="5776" xr:uid="{00000000-0005-0000-0000-00001F530000}"/>
    <cellStyle name="수량 3" xfId="5777" xr:uid="{00000000-0005-0000-0000-000020530000}"/>
    <cellStyle name="수량용" xfId="5778" xr:uid="{00000000-0005-0000-0000-000021530000}"/>
    <cellStyle name="숨김" xfId="5779" xr:uid="{00000000-0005-0000-0000-000022530000}"/>
    <cellStyle name="숫자" xfId="5780" xr:uid="{00000000-0005-0000-0000-000023530000}"/>
    <cellStyle name="숫자 2" xfId="5781" xr:uid="{00000000-0005-0000-0000-000024530000}"/>
    <cellStyle name="숫자(R)" xfId="293" xr:uid="{00000000-0005-0000-0000-000025530000}"/>
    <cellStyle name="숫자(R) 2" xfId="5782" xr:uid="{00000000-0005-0000-0000-000026530000}"/>
    <cellStyle name="숫자(R) 3" xfId="5783" xr:uid="{00000000-0005-0000-0000-000027530000}"/>
    <cellStyle name="숫자1" xfId="5784" xr:uid="{00000000-0005-0000-0000-000028530000}"/>
    <cellStyle name="숫자3" xfId="5785" xr:uid="{00000000-0005-0000-0000-000029530000}"/>
    <cellStyle name="숫자3R" xfId="5786" xr:uid="{00000000-0005-0000-0000-00002A530000}"/>
    <cellStyle name="숫자3자리" xfId="5787" xr:uid="{00000000-0005-0000-0000-00002B530000}"/>
    <cellStyle name="쉼표 [0]" xfId="65" xr:uid="{00000000-0005-0000-0000-00002C530000}"/>
    <cellStyle name="쉼표 [0] 10" xfId="5788" xr:uid="{00000000-0005-0000-0000-00002D530000}"/>
    <cellStyle name="쉼표 [0] 10 2" xfId="25268" xr:uid="{00000000-0005-0000-0000-00002E530000}"/>
    <cellStyle name="쉼표 [0] 11" xfId="5789" xr:uid="{00000000-0005-0000-0000-00002F530000}"/>
    <cellStyle name="쉼표 [0] 12" xfId="5790" xr:uid="{00000000-0005-0000-0000-000030530000}"/>
    <cellStyle name="쉼표 [0] 13" xfId="5791" xr:uid="{00000000-0005-0000-0000-000031530000}"/>
    <cellStyle name="쉼표 [0] 14" xfId="5792" xr:uid="{00000000-0005-0000-0000-000032530000}"/>
    <cellStyle name="쉼표 [0] 14 2" xfId="12400" xr:uid="{00000000-0005-0000-0000-000033530000}"/>
    <cellStyle name="쉼표 [0] 15" xfId="11047" xr:uid="{00000000-0005-0000-0000-000034530000}"/>
    <cellStyle name="쉼표 [0] 15 2" xfId="12398" xr:uid="{00000000-0005-0000-0000-000035530000}"/>
    <cellStyle name="쉼표 [0] 15 2 2" xfId="12399" xr:uid="{00000000-0005-0000-0000-000036530000}"/>
    <cellStyle name="쉼표 [0] 16" xfId="11117" xr:uid="{00000000-0005-0000-0000-000037530000}"/>
    <cellStyle name="쉼표 [0] 19" xfId="5793" xr:uid="{00000000-0005-0000-0000-000038530000}"/>
    <cellStyle name="쉼표 [0] 2" xfId="294" xr:uid="{00000000-0005-0000-0000-000039530000}"/>
    <cellStyle name="쉼표 [0] 2 10" xfId="5794" xr:uid="{00000000-0005-0000-0000-00003A530000}"/>
    <cellStyle name="쉼표 [0] 2 11" xfId="5795" xr:uid="{00000000-0005-0000-0000-00003B530000}"/>
    <cellStyle name="쉼표 [0] 2 2" xfId="2034" xr:uid="{00000000-0005-0000-0000-00003C530000}"/>
    <cellStyle name="쉼표 [0] 2 2 10" xfId="5796" xr:uid="{00000000-0005-0000-0000-00003D530000}"/>
    <cellStyle name="쉼표 [0] 2 2 11" xfId="5797" xr:uid="{00000000-0005-0000-0000-00003E530000}"/>
    <cellStyle name="쉼표 [0] 2 2 12" xfId="5798" xr:uid="{00000000-0005-0000-0000-00003F530000}"/>
    <cellStyle name="쉼표 [0] 2 2 13" xfId="5799" xr:uid="{00000000-0005-0000-0000-000040530000}"/>
    <cellStyle name="쉼표 [0] 2 2 14" xfId="5800" xr:uid="{00000000-0005-0000-0000-000041530000}"/>
    <cellStyle name="쉼표 [0] 2 2 2" xfId="5801" xr:uid="{00000000-0005-0000-0000-000042530000}"/>
    <cellStyle name="쉼표 [0] 2 2 2 2" xfId="5802" xr:uid="{00000000-0005-0000-0000-000043530000}"/>
    <cellStyle name="쉼표 [0] 2 2 2 2 2" xfId="5803" xr:uid="{00000000-0005-0000-0000-000044530000}"/>
    <cellStyle name="쉼표 [0] 2 2 2 3" xfId="5804" xr:uid="{00000000-0005-0000-0000-000045530000}"/>
    <cellStyle name="쉼표 [0] 2 2 3" xfId="5805" xr:uid="{00000000-0005-0000-0000-000046530000}"/>
    <cellStyle name="쉼표 [0] 2 2 4" xfId="5806" xr:uid="{00000000-0005-0000-0000-000047530000}"/>
    <cellStyle name="쉼표 [0] 2 2 5" xfId="5807" xr:uid="{00000000-0005-0000-0000-000048530000}"/>
    <cellStyle name="쉼표 [0] 2 2 6" xfId="5808" xr:uid="{00000000-0005-0000-0000-000049530000}"/>
    <cellStyle name="쉼표 [0] 2 2 7" xfId="5809" xr:uid="{00000000-0005-0000-0000-00004A530000}"/>
    <cellStyle name="쉼표 [0] 2 2 8" xfId="5810" xr:uid="{00000000-0005-0000-0000-00004B530000}"/>
    <cellStyle name="쉼표 [0] 2 2 9" xfId="5811" xr:uid="{00000000-0005-0000-0000-00004C530000}"/>
    <cellStyle name="쉼표 [0] 2 3" xfId="5812" xr:uid="{00000000-0005-0000-0000-00004D530000}"/>
    <cellStyle name="쉼표 [0] 2 3 2" xfId="5813" xr:uid="{00000000-0005-0000-0000-00004E530000}"/>
    <cellStyle name="쉼표 [0] 2 3 2 2" xfId="5814" xr:uid="{00000000-0005-0000-0000-00004F530000}"/>
    <cellStyle name="쉼표 [0] 2 3 2 3" xfId="5815" xr:uid="{00000000-0005-0000-0000-000050530000}"/>
    <cellStyle name="쉼표 [0] 2 3 2 4" xfId="5816" xr:uid="{00000000-0005-0000-0000-000051530000}"/>
    <cellStyle name="쉼표 [0] 2 3 2 5" xfId="5817" xr:uid="{00000000-0005-0000-0000-000052530000}"/>
    <cellStyle name="쉼표 [0] 2 3 2 6" xfId="5818" xr:uid="{00000000-0005-0000-0000-000053530000}"/>
    <cellStyle name="쉼표 [0] 2 3 3" xfId="5819" xr:uid="{00000000-0005-0000-0000-000054530000}"/>
    <cellStyle name="쉼표 [0] 2 3 4" xfId="5820" xr:uid="{00000000-0005-0000-0000-000055530000}"/>
    <cellStyle name="쉼표 [0] 2 3 5" xfId="5821" xr:uid="{00000000-0005-0000-0000-000056530000}"/>
    <cellStyle name="쉼표 [0] 2 3 6" xfId="5822" xr:uid="{00000000-0005-0000-0000-000057530000}"/>
    <cellStyle name="쉼표 [0] 2 4" xfId="5823" xr:uid="{00000000-0005-0000-0000-000058530000}"/>
    <cellStyle name="쉼표 [0] 2 4 2" xfId="5824" xr:uid="{00000000-0005-0000-0000-000059530000}"/>
    <cellStyle name="쉼표 [0] 2 4 2 10" xfId="5825" xr:uid="{00000000-0005-0000-0000-00005A530000}"/>
    <cellStyle name="쉼표 [0] 2 4 2 11" xfId="5826" xr:uid="{00000000-0005-0000-0000-00005B530000}"/>
    <cellStyle name="쉼표 [0] 2 4 2 12" xfId="5827" xr:uid="{00000000-0005-0000-0000-00005C530000}"/>
    <cellStyle name="쉼표 [0] 2 4 2 2" xfId="5828" xr:uid="{00000000-0005-0000-0000-00005D530000}"/>
    <cellStyle name="쉼표 [0] 2 4 2 2 2" xfId="5829" xr:uid="{00000000-0005-0000-0000-00005E530000}"/>
    <cellStyle name="쉼표 [0] 2 4 2 3" xfId="5830" xr:uid="{00000000-0005-0000-0000-00005F530000}"/>
    <cellStyle name="쉼표 [0] 2 4 2 4" xfId="5831" xr:uid="{00000000-0005-0000-0000-000060530000}"/>
    <cellStyle name="쉼표 [0] 2 4 2 5" xfId="5832" xr:uid="{00000000-0005-0000-0000-000061530000}"/>
    <cellStyle name="쉼표 [0] 2 4 2 6" xfId="5833" xr:uid="{00000000-0005-0000-0000-000062530000}"/>
    <cellStyle name="쉼표 [0] 2 4 2 7" xfId="5834" xr:uid="{00000000-0005-0000-0000-000063530000}"/>
    <cellStyle name="쉼표 [0] 2 4 2 8" xfId="5835" xr:uid="{00000000-0005-0000-0000-000064530000}"/>
    <cellStyle name="쉼표 [0] 2 4 2 9" xfId="5836" xr:uid="{00000000-0005-0000-0000-000065530000}"/>
    <cellStyle name="쉼표 [0] 2 4 3" xfId="5837" xr:uid="{00000000-0005-0000-0000-000066530000}"/>
    <cellStyle name="쉼표 [0] 2 4 4" xfId="5838" xr:uid="{00000000-0005-0000-0000-000067530000}"/>
    <cellStyle name="쉼표 [0] 2 4 5" xfId="5839" xr:uid="{00000000-0005-0000-0000-000068530000}"/>
    <cellStyle name="쉼표 [0] 2 4 6" xfId="5840" xr:uid="{00000000-0005-0000-0000-000069530000}"/>
    <cellStyle name="쉼표 [0] 2 4 7" xfId="5841" xr:uid="{00000000-0005-0000-0000-00006A530000}"/>
    <cellStyle name="쉼표 [0] 2 5" xfId="5842" xr:uid="{00000000-0005-0000-0000-00006B530000}"/>
    <cellStyle name="쉼표 [0] 2 5 2" xfId="5843" xr:uid="{00000000-0005-0000-0000-00006C530000}"/>
    <cellStyle name="쉼표 [0] 2 5 2 2" xfId="5844" xr:uid="{00000000-0005-0000-0000-00006D530000}"/>
    <cellStyle name="쉼표 [0] 2 5 3" xfId="5845" xr:uid="{00000000-0005-0000-0000-00006E530000}"/>
    <cellStyle name="쉼표 [0] 2 5 4" xfId="5846" xr:uid="{00000000-0005-0000-0000-00006F530000}"/>
    <cellStyle name="쉼표 [0] 2 5 5" xfId="5847" xr:uid="{00000000-0005-0000-0000-000070530000}"/>
    <cellStyle name="쉼표 [0] 2 5 6" xfId="5848" xr:uid="{00000000-0005-0000-0000-000071530000}"/>
    <cellStyle name="쉼표 [0] 2 5 7" xfId="5849" xr:uid="{00000000-0005-0000-0000-000072530000}"/>
    <cellStyle name="쉼표 [0] 2 6" xfId="2039" xr:uid="{00000000-0005-0000-0000-000073530000}"/>
    <cellStyle name="쉼표 [0] 2 6 2" xfId="5850" xr:uid="{00000000-0005-0000-0000-000074530000}"/>
    <cellStyle name="쉼표 [0] 2 7" xfId="5851" xr:uid="{00000000-0005-0000-0000-000075530000}"/>
    <cellStyle name="쉼표 [0] 2 8" xfId="5852" xr:uid="{00000000-0005-0000-0000-000076530000}"/>
    <cellStyle name="쉼표 [0] 2 9" xfId="5853" xr:uid="{00000000-0005-0000-0000-000077530000}"/>
    <cellStyle name="쉼표 [0] 3" xfId="40" xr:uid="{00000000-0005-0000-0000-000078530000}"/>
    <cellStyle name="쉼표 [0] 3 2" xfId="5854" xr:uid="{00000000-0005-0000-0000-000079530000}"/>
    <cellStyle name="쉼표 [0] 3 2 2" xfId="11119" xr:uid="{00000000-0005-0000-0000-00007A530000}"/>
    <cellStyle name="쉼표 [0] 3 3" xfId="5855" xr:uid="{00000000-0005-0000-0000-00007B530000}"/>
    <cellStyle name="쉼표 [0] 3 4" xfId="5856" xr:uid="{00000000-0005-0000-0000-00007C530000}"/>
    <cellStyle name="쉼표 [0] 3 5" xfId="5857" xr:uid="{00000000-0005-0000-0000-00007D530000}"/>
    <cellStyle name="쉼표 [0] 4" xfId="41" xr:uid="{00000000-0005-0000-0000-00007E530000}"/>
    <cellStyle name="쉼표 [0] 4 10" xfId="5858" xr:uid="{00000000-0005-0000-0000-00007F530000}"/>
    <cellStyle name="쉼표 [0] 4 11" xfId="5859" xr:uid="{00000000-0005-0000-0000-000080530000}"/>
    <cellStyle name="쉼표 [0] 4 12" xfId="5860" xr:uid="{00000000-0005-0000-0000-000081530000}"/>
    <cellStyle name="쉼표 [0] 4 13" xfId="5861" xr:uid="{00000000-0005-0000-0000-000082530000}"/>
    <cellStyle name="쉼표 [0] 4 2" xfId="540" xr:uid="{00000000-0005-0000-0000-000083530000}"/>
    <cellStyle name="쉼표 [0] 4 2 2" xfId="5862" xr:uid="{00000000-0005-0000-0000-000084530000}"/>
    <cellStyle name="쉼표 [0] 4 2 2 2" xfId="5863" xr:uid="{00000000-0005-0000-0000-000085530000}"/>
    <cellStyle name="쉼표 [0] 4 2 3" xfId="5864" xr:uid="{00000000-0005-0000-0000-000086530000}"/>
    <cellStyle name="쉼표 [0] 4 2 4" xfId="5865" xr:uid="{00000000-0005-0000-0000-000087530000}"/>
    <cellStyle name="쉼표 [0] 4 2 5" xfId="5866" xr:uid="{00000000-0005-0000-0000-000088530000}"/>
    <cellStyle name="쉼표 [0] 4 2 6" xfId="5867" xr:uid="{00000000-0005-0000-0000-000089530000}"/>
    <cellStyle name="쉼표 [0] 4 3" xfId="5868" xr:uid="{00000000-0005-0000-0000-00008A530000}"/>
    <cellStyle name="쉼표 [0] 4 3 2" xfId="5869" xr:uid="{00000000-0005-0000-0000-00008B530000}"/>
    <cellStyle name="쉼표 [0] 4 4" xfId="5870" xr:uid="{00000000-0005-0000-0000-00008C530000}"/>
    <cellStyle name="쉼표 [0] 4 5" xfId="5871" xr:uid="{00000000-0005-0000-0000-00008D530000}"/>
    <cellStyle name="쉼표 [0] 4 6" xfId="5872" xr:uid="{00000000-0005-0000-0000-00008E530000}"/>
    <cellStyle name="쉼표 [0] 4 7" xfId="5873" xr:uid="{00000000-0005-0000-0000-00008F530000}"/>
    <cellStyle name="쉼표 [0] 4 8" xfId="5874" xr:uid="{00000000-0005-0000-0000-000090530000}"/>
    <cellStyle name="쉼표 [0] 4 9" xfId="5875" xr:uid="{00000000-0005-0000-0000-000091530000}"/>
    <cellStyle name="쉼표 [0] 5" xfId="295" xr:uid="{00000000-0005-0000-0000-000092530000}"/>
    <cellStyle name="쉼표 [0] 5 2" xfId="5876" xr:uid="{00000000-0005-0000-0000-000093530000}"/>
    <cellStyle name="쉼표 [0] 5 3" xfId="5877" xr:uid="{00000000-0005-0000-0000-000094530000}"/>
    <cellStyle name="쉼표 [0] 5 3 2" xfId="5878" xr:uid="{00000000-0005-0000-0000-000095530000}"/>
    <cellStyle name="쉼표 [0] 5 4" xfId="5879" xr:uid="{00000000-0005-0000-0000-000096530000}"/>
    <cellStyle name="쉼표 [0] 5 5" xfId="5880" xr:uid="{00000000-0005-0000-0000-000097530000}"/>
    <cellStyle name="쉼표 [0] 5 6" xfId="5881" xr:uid="{00000000-0005-0000-0000-000098530000}"/>
    <cellStyle name="쉼표 [0] 5 7" xfId="5882" xr:uid="{00000000-0005-0000-0000-000099530000}"/>
    <cellStyle name="쉼표 [0] 6" xfId="296" xr:uid="{00000000-0005-0000-0000-00009A530000}"/>
    <cellStyle name="쉼표 [0] 6 2" xfId="5883" xr:uid="{00000000-0005-0000-0000-00009B530000}"/>
    <cellStyle name="쉼표 [0] 6 3" xfId="5884" xr:uid="{00000000-0005-0000-0000-00009C530000}"/>
    <cellStyle name="쉼표 [0] 7" xfId="541" xr:uid="{00000000-0005-0000-0000-00009D530000}"/>
    <cellStyle name="쉼표 [0] 7 2" xfId="5885" xr:uid="{00000000-0005-0000-0000-00009E530000}"/>
    <cellStyle name="쉼표 [0] 8" xfId="550" xr:uid="{00000000-0005-0000-0000-00009F530000}"/>
    <cellStyle name="쉼표 [0] 9" xfId="5886" xr:uid="{00000000-0005-0000-0000-0000A0530000}"/>
    <cellStyle name="쉼표 [0] 9 2" xfId="11120" xr:uid="{00000000-0005-0000-0000-0000A1530000}"/>
    <cellStyle name="쉼표 [0]_00.늑구 사업계획서(1205)_수정중" xfId="42" xr:uid="{00000000-0005-0000-0000-0000A2530000}"/>
    <cellStyle name="쉼표 [0]_닭목이부대공사집계" xfId="43" xr:uid="{00000000-0005-0000-0000-0000A3530000}"/>
    <cellStyle name="쉼표 [0]_적각사업수지(71ha)" xfId="552" xr:uid="{00000000-0005-0000-0000-0000A4530000}"/>
    <cellStyle name="쉼표 [0]_하갈1지구부대공사" xfId="44" xr:uid="{00000000-0005-0000-0000-0000A5530000}"/>
    <cellStyle name="쉼표 3" xfId="297" xr:uid="{00000000-0005-0000-0000-0000A6530000}"/>
    <cellStyle name="쉼표[0]" xfId="5887" xr:uid="{00000000-0005-0000-0000-0000A7530000}"/>
    <cellStyle name="'쉼표[0]'" xfId="5888" xr:uid="{00000000-0005-0000-0000-0000A8530000}"/>
    <cellStyle name="스타일 1" xfId="298" xr:uid="{00000000-0005-0000-0000-0000A9530000}"/>
    <cellStyle name="스타일 1 2" xfId="5889" xr:uid="{00000000-0005-0000-0000-0000AA530000}"/>
    <cellStyle name="스타일 10" xfId="5890" xr:uid="{00000000-0005-0000-0000-0000AB530000}"/>
    <cellStyle name="스타일 2" xfId="299" xr:uid="{00000000-0005-0000-0000-0000AC530000}"/>
    <cellStyle name="스타일 3" xfId="5891" xr:uid="{00000000-0005-0000-0000-0000AD530000}"/>
    <cellStyle name="스타일 4" xfId="5892" xr:uid="{00000000-0005-0000-0000-0000AE530000}"/>
    <cellStyle name="스타일 5" xfId="5893" xr:uid="{00000000-0005-0000-0000-0000AF530000}"/>
    <cellStyle name="스타일 6" xfId="5894" xr:uid="{00000000-0005-0000-0000-0000B0530000}"/>
    <cellStyle name="스타일 7" xfId="5895" xr:uid="{00000000-0005-0000-0000-0000B1530000}"/>
    <cellStyle name="스타일 8" xfId="5896" xr:uid="{00000000-0005-0000-0000-0000B2530000}"/>
    <cellStyle name="스타일 9" xfId="5897" xr:uid="{00000000-0005-0000-0000-0000B3530000}"/>
    <cellStyle name="안건회계법인" xfId="300" xr:uid="{00000000-0005-0000-0000-0000B4530000}"/>
    <cellStyle name="안건회계법인 2" xfId="5898" xr:uid="{00000000-0005-0000-0000-0000B5530000}"/>
    <cellStyle name="안상수10" xfId="5899" xr:uid="{00000000-0005-0000-0000-0000B6530000}"/>
    <cellStyle name="안상수10 2" xfId="5900" xr:uid="{00000000-0005-0000-0000-0000B7530000}"/>
    <cellStyle name="안상수10 3" xfId="5901" xr:uid="{00000000-0005-0000-0000-0000B8530000}"/>
    <cellStyle name="연결된 셀" xfId="45" builtinId="24" customBuiltin="1"/>
    <cellStyle name="연결된 셀 2" xfId="97" xr:uid="{00000000-0005-0000-0000-0000BA530000}"/>
    <cellStyle name="연결된 셀 2 2" xfId="5902" xr:uid="{00000000-0005-0000-0000-0000BB530000}"/>
    <cellStyle name="왼쪽2" xfId="5903" xr:uid="{00000000-0005-0000-0000-0000BC530000}"/>
    <cellStyle name="왼쪽2 2" xfId="5904" xr:uid="{00000000-0005-0000-0000-0000BD530000}"/>
    <cellStyle name="요약" xfId="46" builtinId="25" customBuiltin="1"/>
    <cellStyle name="요약 2" xfId="98" xr:uid="{00000000-0005-0000-0000-0000BF530000}"/>
    <cellStyle name="요약 2 2" xfId="5905" xr:uid="{00000000-0005-0000-0000-0000C0530000}"/>
    <cellStyle name="우괄호_박심배수구조물공" xfId="5906" xr:uid="{00000000-0005-0000-0000-0000C1530000}"/>
    <cellStyle name="우측양괄호" xfId="5907" xr:uid="{00000000-0005-0000-0000-0000C2530000}"/>
    <cellStyle name="우측양괄호 2" xfId="5908" xr:uid="{00000000-0005-0000-0000-0000C3530000}"/>
    <cellStyle name="원" xfId="301" xr:uid="{00000000-0005-0000-0000-0000C4530000}"/>
    <cellStyle name="원 10" xfId="5909" xr:uid="{00000000-0005-0000-0000-0000C5530000}"/>
    <cellStyle name="원 11" xfId="5910" xr:uid="{00000000-0005-0000-0000-0000C6530000}"/>
    <cellStyle name="원 12" xfId="5911" xr:uid="{00000000-0005-0000-0000-0000C7530000}"/>
    <cellStyle name="원 13" xfId="5912" xr:uid="{00000000-0005-0000-0000-0000C8530000}"/>
    <cellStyle name="원 14" xfId="5913" xr:uid="{00000000-0005-0000-0000-0000C9530000}"/>
    <cellStyle name="원 15" xfId="5914" xr:uid="{00000000-0005-0000-0000-0000CA530000}"/>
    <cellStyle name="원 16" xfId="5915" xr:uid="{00000000-0005-0000-0000-0000CB530000}"/>
    <cellStyle name="원 17" xfId="5916" xr:uid="{00000000-0005-0000-0000-0000CC530000}"/>
    <cellStyle name="원 18" xfId="5917" xr:uid="{00000000-0005-0000-0000-0000CD530000}"/>
    <cellStyle name="원 2" xfId="5918" xr:uid="{00000000-0005-0000-0000-0000CE530000}"/>
    <cellStyle name="원 3" xfId="5919" xr:uid="{00000000-0005-0000-0000-0000CF530000}"/>
    <cellStyle name="원 4" xfId="5920" xr:uid="{00000000-0005-0000-0000-0000D0530000}"/>
    <cellStyle name="원 5" xfId="5921" xr:uid="{00000000-0005-0000-0000-0000D1530000}"/>
    <cellStyle name="원 6" xfId="5922" xr:uid="{00000000-0005-0000-0000-0000D2530000}"/>
    <cellStyle name="원 7" xfId="5923" xr:uid="{00000000-0005-0000-0000-0000D3530000}"/>
    <cellStyle name="원 8" xfId="5924" xr:uid="{00000000-0005-0000-0000-0000D4530000}"/>
    <cellStyle name="원 9" xfId="5925" xr:uid="{00000000-0005-0000-0000-0000D5530000}"/>
    <cellStyle name="원_(完) 헐기" xfId="5926" xr:uid="{00000000-0005-0000-0000-0000D6530000}"/>
    <cellStyle name="원__송현지구배수암거(변경후)" xfId="1927" xr:uid="{00000000-0005-0000-0000-0000D7530000}"/>
    <cellStyle name="원_★경천제당재료집계1(변경)" xfId="5927" xr:uid="{00000000-0005-0000-0000-0000D8530000}"/>
    <cellStyle name="원_★구이여방수로재료" xfId="5928" xr:uid="{00000000-0005-0000-0000-0000D9530000}"/>
    <cellStyle name="원_★도로토적계산" xfId="5929" xr:uid="{00000000-0005-0000-0000-0000DA530000}"/>
    <cellStyle name="원_★부대공(변경)" xfId="5930" xr:uid="{00000000-0005-0000-0000-0000DB530000}"/>
    <cellStyle name="원_00701서산A 1공구수지예산서(승인)" xfId="5931" xr:uid="{00000000-0005-0000-0000-0000DC530000}"/>
    <cellStyle name="원_010흥업지구사업계요-0721" xfId="5932" xr:uid="{00000000-0005-0000-0000-0000DD530000}"/>
    <cellStyle name="원_01양수장재집 및 계산" xfId="5933" xr:uid="{00000000-0005-0000-0000-0000DE530000}"/>
    <cellStyle name="원_0설계예산서(내산지구)-수정(단가수정)" xfId="5934" xr:uid="{00000000-0005-0000-0000-0000DF530000}"/>
    <cellStyle name="원_1 용지매수 및 영농, 토취장 보상비 조서" xfId="5935" xr:uid="{00000000-0005-0000-0000-0000E0530000}"/>
    <cellStyle name="원_1. 반산공사비" xfId="5936" xr:uid="{00000000-0005-0000-0000-0000E1530000}"/>
    <cellStyle name="원_1.고읍지구총괄" xfId="5937" xr:uid="{00000000-0005-0000-0000-0000E2530000}"/>
    <cellStyle name="원_1.골지내역(업)" xfId="302" xr:uid="{00000000-0005-0000-0000-0000E3530000}"/>
    <cellStyle name="원_12낙차공 재집_재계" xfId="5938" xr:uid="{00000000-0005-0000-0000-0000E4530000}"/>
    <cellStyle name="원_1Roller3_20-6-9" xfId="5939" xr:uid="{00000000-0005-0000-0000-0000E5530000}"/>
    <cellStyle name="원_1공구조정(1차)" xfId="5940" xr:uid="{00000000-0005-0000-0000-0000E6530000}"/>
    <cellStyle name="원_1단양수장 계획보완내역서(최종)" xfId="5941" xr:uid="{00000000-0005-0000-0000-0000E7530000}"/>
    <cellStyle name="원_1단양수장보완(12월대비)" xfId="5942" xr:uid="{00000000-0005-0000-0000-0000E8530000}"/>
    <cellStyle name="원_1차분공사비(배수로)" xfId="5943" xr:uid="{00000000-0005-0000-0000-0000E9530000}"/>
    <cellStyle name="원_1호도로토공(1차)" xfId="303" xr:uid="{00000000-0005-0000-0000-0000EA530000}"/>
    <cellStyle name="원_2.3.녹차밭체험로공사비" xfId="5944" xr:uid="{00000000-0005-0000-0000-0000EB530000}"/>
    <cellStyle name="원_2.3.전통돌담정비공사비" xfId="5945" xr:uid="{00000000-0005-0000-0000-0000EC530000}"/>
    <cellStyle name="원_2.3.평사권역공사비" xfId="5946" xr:uid="{00000000-0005-0000-0000-0000ED530000}"/>
    <cellStyle name="원_2.3.평사권역공사비 2" xfId="5947" xr:uid="{00000000-0005-0000-0000-0000EE530000}"/>
    <cellStyle name="원_2.3.평사권역공사비_강화(재료집계)" xfId="5948" xr:uid="{00000000-0005-0000-0000-0000EF530000}"/>
    <cellStyle name="원_2.3.평사권역공사비_사업비내역 건천2지구" xfId="5949" xr:uid="{00000000-0005-0000-0000-0000F0530000}"/>
    <cellStyle name="원_2.3.평사권역공사비_세부설계재료계산서(토목)" xfId="5950" xr:uid="{00000000-0005-0000-0000-0000F1530000}"/>
    <cellStyle name="원_2.3.평사권역공사비_아산(재료산출서)(토공)" xfId="5951" xr:uid="{00000000-0005-0000-0000-0000F2530000}"/>
    <cellStyle name="원_2.3.평사권역공사비_청북대체시설" xfId="5952" xr:uid="{00000000-0005-0000-0000-0000F3530000}"/>
    <cellStyle name="원_2.골지수량" xfId="304" xr:uid="{00000000-0005-0000-0000-0000F4530000}"/>
    <cellStyle name="원_2.양수장본체 재료계산서(맹진양수장)" xfId="5953" xr:uid="{00000000-0005-0000-0000-0000F5530000}"/>
    <cellStyle name="원_2001년 9월" xfId="305" xr:uid="{00000000-0005-0000-0000-0000F6530000}"/>
    <cellStyle name="원_2001년 9월 일위" xfId="306" xr:uid="{00000000-0005-0000-0000-0000F7530000}"/>
    <cellStyle name="원_2001년7월내역" xfId="307" xr:uid="{00000000-0005-0000-0000-0000F8530000}"/>
    <cellStyle name="원_2001년8월내역" xfId="308" xr:uid="{00000000-0005-0000-0000-0000F9530000}"/>
    <cellStyle name="원_2001상암,미동총괄표(사업개요)" xfId="5954" xr:uid="{00000000-0005-0000-0000-0000FA530000}"/>
    <cellStyle name="원_2002.양산시농생사업계획(지하수+이용시설)-정산" xfId="5955" xr:uid="{00000000-0005-0000-0000-0000FB530000}"/>
    <cellStyle name="원_2002년 설치" xfId="309" xr:uid="{00000000-0005-0000-0000-0000FC530000}"/>
    <cellStyle name="원_2002년 합판거푸집" xfId="310" xr:uid="{00000000-0005-0000-0000-0000FD530000}"/>
    <cellStyle name="원_2002년2,3월" xfId="5956" xr:uid="{00000000-0005-0000-0000-0000FE530000}"/>
    <cellStyle name="원_2003보완내역" xfId="5957" xr:uid="{00000000-0005-0000-0000-0000FF530000}"/>
    <cellStyle name="원_2003전기발주설계" xfId="5958" xr:uid="{00000000-0005-0000-0000-000000540000}"/>
    <cellStyle name="원_2004.사을기지구(계획기반공사)" xfId="311" xr:uid="{00000000-0005-0000-0000-000001540000}"/>
    <cellStyle name="원_2004노임운반전력견적" xfId="5959" xr:uid="{00000000-0005-0000-0000-000002540000}"/>
    <cellStyle name="원_2006풍암공사원가(최종)" xfId="1928" xr:uid="{00000000-0005-0000-0000-000003540000}"/>
    <cellStyle name="원_2007년 오천 폐기물처리 원가산출내역" xfId="5960" xr:uid="{00000000-0005-0000-0000-000004540000}"/>
    <cellStyle name="원_2008년 잡지출" xfId="5961" xr:uid="{00000000-0005-0000-0000-000005540000}"/>
    <cellStyle name="원_3) 테마공원진입로" xfId="5962" xr:uid="{00000000-0005-0000-0000-000006540000}"/>
    <cellStyle name="원_3.마을숲정비공사비" xfId="5963" xr:uid="{00000000-0005-0000-0000-000007540000}"/>
    <cellStyle name="원_33장선배수로집계" xfId="5964" xr:uid="{00000000-0005-0000-0000-000008540000}"/>
    <cellStyle name="원_4 평야부 재료집계표(구조물)(노선별 재료집계만)" xfId="5965" xr:uid="{00000000-0005-0000-0000-000009540000}"/>
    <cellStyle name="원_5.7 콘크리트헐기" xfId="5966" xr:uid="{00000000-0005-0000-0000-00000A540000}"/>
    <cellStyle name="원_5.가산2양수장내역서" xfId="5967" xr:uid="{00000000-0005-0000-0000-00000B540000}"/>
    <cellStyle name="원_5장" xfId="5968" xr:uid="{00000000-0005-0000-0000-00000C540000}"/>
    <cellStyle name="원_7.동정호생태공원공사비" xfId="5969" xr:uid="{00000000-0005-0000-0000-00000D540000}"/>
    <cellStyle name="원_8.동정호생태공원공사비" xfId="5970" xr:uid="{00000000-0005-0000-0000-00000E540000}"/>
    <cellStyle name="원_8.동정호연습" xfId="5971" xr:uid="{00000000-0005-0000-0000-00000F540000}"/>
    <cellStyle name="원_9 광활2 - 구조물 재료집계표 및 재료계산서(조달청심의전 1)" xfId="5972" xr:uid="{00000000-0005-0000-0000-000010540000}"/>
    <cellStyle name="원_99옥성양보완" xfId="5973" xr:uid="{00000000-0005-0000-0000-000011540000}"/>
    <cellStyle name="원_Book1" xfId="5974" xr:uid="{00000000-0005-0000-0000-000012540000}"/>
    <cellStyle name="원_Book1 (version 1)" xfId="5975" xr:uid="{00000000-0005-0000-0000-000013540000}"/>
    <cellStyle name="원_Book1 2" xfId="5976" xr:uid="{00000000-0005-0000-0000-000014540000}"/>
    <cellStyle name="원_NEGS" xfId="312" xr:uid="{00000000-0005-0000-0000-000015540000}"/>
    <cellStyle name="원_NEGS 2" xfId="5977" xr:uid="{00000000-0005-0000-0000-000016540000}"/>
    <cellStyle name="원_NEGS_cctv" xfId="5978" xr:uid="{00000000-0005-0000-0000-000017540000}"/>
    <cellStyle name="원_NEGS_내역서1" xfId="5979" xr:uid="{00000000-0005-0000-0000-000018540000}"/>
    <cellStyle name="원_NEGS_도원 취수탑내역서" xfId="5980" xr:uid="{00000000-0005-0000-0000-000019540000}"/>
    <cellStyle name="원_NEGS_아야진양수장" xfId="5981" xr:uid="{00000000-0005-0000-0000-00001A540000}"/>
    <cellStyle name="원_NEGS_연기현황" xfId="5982" xr:uid="{00000000-0005-0000-0000-00001B540000}"/>
    <cellStyle name="원_Sheet1" xfId="5983" xr:uid="{00000000-0005-0000-0000-00001C540000}"/>
    <cellStyle name="원_Sheet2" xfId="5984" xr:uid="{00000000-0005-0000-0000-00001D540000}"/>
    <cellStyle name="원_TDW제작시방" xfId="313" xr:uid="{00000000-0005-0000-0000-00001E540000}"/>
    <cellStyle name="원_TDW제작시방(2002,05,27)" xfId="314" xr:uid="{00000000-0005-0000-0000-00001F540000}"/>
    <cellStyle name="원_가오2" xfId="5985" xr:uid="{00000000-0005-0000-0000-000020540000}"/>
    <cellStyle name="원_갈사배수장내역서" xfId="5986" xr:uid="{00000000-0005-0000-0000-000021540000}"/>
    <cellStyle name="원_감곡문화011128진입가로등케이블삭제한전납입금전부삭제" xfId="315" xr:uid="{00000000-0005-0000-0000-000022540000}"/>
    <cellStyle name="원_갑지" xfId="316" xr:uid="{00000000-0005-0000-0000-000023540000}"/>
    <cellStyle name="원_강릉재료집계" xfId="5987" xr:uid="{00000000-0005-0000-0000-000024540000}"/>
    <cellStyle name="원_강릉총괄내역2" xfId="5988" xr:uid="{00000000-0005-0000-0000-000025540000}"/>
    <cellStyle name="원_강릉총괄내역2 2" xfId="5989" xr:uid="{00000000-0005-0000-0000-000026540000}"/>
    <cellStyle name="원_강정내역" xfId="5990" xr:uid="{00000000-0005-0000-0000-000027540000}"/>
    <cellStyle name="원_강화(재료집계)" xfId="5991" xr:uid="{00000000-0005-0000-0000-000028540000}"/>
    <cellStyle name="원_강흥-전기내역(0605)" xfId="5992" xr:uid="{00000000-0005-0000-0000-000029540000}"/>
    <cellStyle name="원_개거재료계산" xfId="317" xr:uid="{00000000-0005-0000-0000-00002A540000}"/>
    <cellStyle name="원_개략사업비" xfId="5993" xr:uid="{00000000-0005-0000-0000-00002B540000}"/>
    <cellStyle name="원_개략사업비_강화(재료집계)" xfId="5994" xr:uid="{00000000-0005-0000-0000-00002C540000}"/>
    <cellStyle name="원_개략사업비_사업비내역 건천2지구" xfId="5995" xr:uid="{00000000-0005-0000-0000-00002D540000}"/>
    <cellStyle name="원_개략사업비_세부설계재료계산서(토목)" xfId="5996" xr:uid="{00000000-0005-0000-0000-00002E540000}"/>
    <cellStyle name="원_개략사업비_아산(재료산출서)(토공)" xfId="5997" xr:uid="{00000000-0005-0000-0000-00002F540000}"/>
    <cellStyle name="원_개략사업비_청북대체시설" xfId="5998" xr:uid="{00000000-0005-0000-0000-000030540000}"/>
    <cellStyle name="원_개정보완설계(20031031)" xfId="5999" xr:uid="{00000000-0005-0000-0000-000031540000}"/>
    <cellStyle name="원_거림(시목)공정표" xfId="6000" xr:uid="{00000000-0005-0000-0000-000032540000}"/>
    <cellStyle name="원_검토조정내역서(신세기1217)-재검토" xfId="6001" xr:uid="{00000000-0005-0000-0000-000033540000}"/>
    <cellStyle name="원_결성3공구하자공종분할및03내역" xfId="6002" xr:uid="{00000000-0005-0000-0000-000034540000}"/>
    <cellStyle name="원_결재(관동취입보)" xfId="6003" xr:uid="{00000000-0005-0000-0000-000035540000}"/>
    <cellStyle name="원_결재참고(동화-자동제어)" xfId="6004" xr:uid="{00000000-0005-0000-0000-000036540000}"/>
    <cellStyle name="원_경광등제작설치내역서" xfId="6005" xr:uid="{00000000-0005-0000-0000-000037540000}"/>
    <cellStyle name="원_경지정리사업 설계내역서총괄" xfId="6006" xr:uid="{00000000-0005-0000-0000-000038540000}"/>
    <cellStyle name="원_경천여수로공사비" xfId="6007" xr:uid="{00000000-0005-0000-0000-000039540000}"/>
    <cellStyle name="원_고곡구조물집계" xfId="6008" xr:uid="{00000000-0005-0000-0000-00003A540000}"/>
    <cellStyle name="원_고곡구조물집계_강화(재료집계)" xfId="6009" xr:uid="{00000000-0005-0000-0000-00003B540000}"/>
    <cellStyle name="원_고곡구조물집계_사업비내역 건천2지구" xfId="6010" xr:uid="{00000000-0005-0000-0000-00003C540000}"/>
    <cellStyle name="원_고곡구조물집계_세부설계재료계산서(토목)" xfId="6011" xr:uid="{00000000-0005-0000-0000-00003D540000}"/>
    <cellStyle name="원_고곡구조물집계_아산(재료산출서)(토공)" xfId="6012" xr:uid="{00000000-0005-0000-0000-00003E540000}"/>
    <cellStyle name="원_고곡구조물집계_청북대체시설" xfId="6013" xr:uid="{00000000-0005-0000-0000-00003F540000}"/>
    <cellStyle name="원_고곡지구세부사업비" xfId="6014" xr:uid="{00000000-0005-0000-0000-000040540000}"/>
    <cellStyle name="원_고곡지표수기본사업비" xfId="6015" xr:uid="{00000000-0005-0000-0000-000041540000}"/>
    <cellStyle name="원_고곡지표수기본사업비_강화(재료집계)" xfId="6016" xr:uid="{00000000-0005-0000-0000-000042540000}"/>
    <cellStyle name="원_고곡지표수기본사업비_사업비내역 건천2지구" xfId="6017" xr:uid="{00000000-0005-0000-0000-000043540000}"/>
    <cellStyle name="원_고곡지표수기본사업비_세부설계재료계산서(토목)" xfId="6018" xr:uid="{00000000-0005-0000-0000-000044540000}"/>
    <cellStyle name="원_고곡지표수기본사업비_아산(재료산출서)(토공)" xfId="6019" xr:uid="{00000000-0005-0000-0000-000045540000}"/>
    <cellStyle name="원_고곡지표수기본사업비_청북대체시설" xfId="6020" xr:uid="{00000000-0005-0000-0000-000046540000}"/>
    <cellStyle name="원_고성사업비" xfId="6021" xr:uid="{00000000-0005-0000-0000-000047540000}"/>
    <cellStyle name="원_골지지구(정선)" xfId="318" xr:uid="{00000000-0005-0000-0000-000048540000}"/>
    <cellStyle name="원_공근도로포장토적구조물(최종-수정)" xfId="6022" xr:uid="{00000000-0005-0000-0000-000049540000}"/>
    <cellStyle name="원_공사비" xfId="6023" xr:uid="{00000000-0005-0000-0000-00004A540000}"/>
    <cellStyle name="원_공사비 2" xfId="6024" xr:uid="{00000000-0005-0000-0000-00004B540000}"/>
    <cellStyle name="원_공사비2001-06" xfId="319" xr:uid="{00000000-0005-0000-0000-00004C540000}"/>
    <cellStyle name="원_공사비2001-07" xfId="320" xr:uid="{00000000-0005-0000-0000-00004D540000}"/>
    <cellStyle name="원_공사비내역(마을진입도로)" xfId="6025" xr:uid="{00000000-0005-0000-0000-00004E540000}"/>
    <cellStyle name="원_공사비총괄표(5.15)" xfId="6026" xr:uid="{00000000-0005-0000-0000-00004F540000}"/>
    <cellStyle name="원_공사원가(대대리)" xfId="6027" xr:uid="{00000000-0005-0000-0000-000050540000}"/>
    <cellStyle name="원_공사원가(대대리)_강화(재료집계)" xfId="6028" xr:uid="{00000000-0005-0000-0000-000051540000}"/>
    <cellStyle name="원_공사원가(대대리)_사업비내역 건천2지구" xfId="6029" xr:uid="{00000000-0005-0000-0000-000052540000}"/>
    <cellStyle name="원_공사원가(대대리)_세부설계재료계산서(토목)" xfId="6030" xr:uid="{00000000-0005-0000-0000-000053540000}"/>
    <cellStyle name="원_공사원가(대대리)_아산(재료산출서)(토공)" xfId="6031" xr:uid="{00000000-0005-0000-0000-000054540000}"/>
    <cellStyle name="원_공사원가(대대리)_청북대체시설" xfId="6032" xr:uid="{00000000-0005-0000-0000-000055540000}"/>
    <cellStyle name="원_공통(조경포함)" xfId="6033" xr:uid="{00000000-0005-0000-0000-000056540000}"/>
    <cellStyle name="원_관급자재대1공구" xfId="6034" xr:uid="{00000000-0005-0000-0000-000057540000}"/>
    <cellStyle name="원_관로물량" xfId="6035" xr:uid="{00000000-0005-0000-0000-000058540000}"/>
    <cellStyle name="원_관산지구-건축" xfId="6036" xr:uid="{00000000-0005-0000-0000-000059540000}"/>
    <cellStyle name="원_관정내역" xfId="321" xr:uid="{00000000-0005-0000-0000-00005A540000}"/>
    <cellStyle name="원_교동지탄집계(최종)" xfId="6037" xr:uid="{00000000-0005-0000-0000-00005B540000}"/>
    <cellStyle name="원_교량재료집계" xfId="6038" xr:uid="{00000000-0005-0000-0000-00005C540000}"/>
    <cellStyle name="원_구계권역농촌마을(사업비최종)" xfId="6039" xr:uid="{00000000-0005-0000-0000-00005D540000}"/>
    <cellStyle name="원_구계농로토적,재료계산서" xfId="6040" xr:uid="{00000000-0005-0000-0000-00005E540000}"/>
    <cellStyle name="원_구계농로토적,재료계산서(성기)" xfId="6041" xr:uid="{00000000-0005-0000-0000-00005F540000}"/>
    <cellStyle name="원_구사암거재료집계(선바위)" xfId="322" xr:uid="{00000000-0005-0000-0000-000060540000}"/>
    <cellStyle name="원_구성수지예산(기본)" xfId="6042" xr:uid="{00000000-0005-0000-0000-000061540000}"/>
    <cellStyle name="원_구조물공" xfId="6043" xr:uid="{00000000-0005-0000-0000-000062540000}"/>
    <cellStyle name="원_구조물헐기" xfId="6044" xr:uid="{00000000-0005-0000-0000-000063540000}"/>
    <cellStyle name="원_금강지구 기타공사" xfId="6045" xr:uid="{00000000-0005-0000-0000-000064540000}"/>
    <cellStyle name="원_금계공사비" xfId="6046" xr:uid="{00000000-0005-0000-0000-000065540000}"/>
    <cellStyle name="원_금사재료집계표(최종)" xfId="6047" xr:uid="{00000000-0005-0000-0000-000066540000}"/>
    <cellStyle name="원_금호2양수0101" xfId="323" xr:uid="{00000000-0005-0000-0000-000067540000}"/>
    <cellStyle name="원_기전 총괄표" xfId="324" xr:uid="{00000000-0005-0000-0000-000068540000}"/>
    <cellStyle name="원_기흥재료계산서(재훈)" xfId="6048" xr:uid="{00000000-0005-0000-0000-000069540000}"/>
    <cellStyle name="원_길곡지구-전기최종내역서(07보완-최종)" xfId="6049" xr:uid="{00000000-0005-0000-0000-00006A540000}"/>
    <cellStyle name="원_낙차부암거재료계산" xfId="325" xr:uid="{00000000-0005-0000-0000-00006B540000}"/>
    <cellStyle name="원_낙차부암거재료계산_02배수로(토공-구조물)최종본" xfId="326" xr:uid="{00000000-0005-0000-0000-00006C540000}"/>
    <cellStyle name="원_낙차부암거재료계산_04적각도로(토공-구조물)최종본" xfId="327" xr:uid="{00000000-0005-0000-0000-00006D540000}"/>
    <cellStyle name="원_낙차부암거재료계산_개거집계표" xfId="1929" xr:uid="{00000000-0005-0000-0000-00006E540000}"/>
    <cellStyle name="원_낙차부암거재료계산_공근배수로(토공-구조물)" xfId="328" xr:uid="{00000000-0005-0000-0000-00006F540000}"/>
    <cellStyle name="원_낙차부암거재료계산_공근사업비수지예산" xfId="329" xr:uid="{00000000-0005-0000-0000-000070540000}"/>
    <cellStyle name="원_낙차부암거재료계산_공근우수관로재료계산서" xfId="330" xr:uid="{00000000-0005-0000-0000-000071540000}"/>
    <cellStyle name="원_낙차부암거재료계산_구사암거재료집계(선바위)" xfId="331" xr:uid="{00000000-0005-0000-0000-000072540000}"/>
    <cellStyle name="원_낙차부암거재료계산_군대배수로(토공-구조물)재료집계표(변경)" xfId="1930" xr:uid="{00000000-0005-0000-0000-000073540000}"/>
    <cellStyle name="원_낙차부암거재료계산_내동도로(토공-포장)집계" xfId="332" xr:uid="{00000000-0005-0000-0000-000074540000}"/>
    <cellStyle name="원_낙차부암거재료계산_담산법면보호공" xfId="1931" xr:uid="{00000000-0005-0000-0000-000075540000}"/>
    <cellStyle name="원_낙차부암거재료계산_도로재료집계표" xfId="333" xr:uid="{00000000-0005-0000-0000-000076540000}"/>
    <cellStyle name="원_낙차부암거재료계산_문산도로(토공-포장)집계(최종)" xfId="1932" xr:uid="{00000000-0005-0000-0000-000077540000}"/>
    <cellStyle name="원_낙차부암거재료계산_문산배수로집계" xfId="1933" xr:uid="{00000000-0005-0000-0000-000078540000}"/>
    <cellStyle name="원_낙차부암거재료계산_배수로토적" xfId="1934" xr:uid="{00000000-0005-0000-0000-000079540000}"/>
    <cellStyle name="원_낙차부암거재료계산_번천도로(포장,구조물)재료집계" xfId="334" xr:uid="{00000000-0005-0000-0000-00007A540000}"/>
    <cellStyle name="원_낙차부암거재료계산_석축재료집계표" xfId="335" xr:uid="{00000000-0005-0000-0000-00007B540000}"/>
    <cellStyle name="원_낙차부암거재료계산_선바위도로(포장,구조물)재료집계표" xfId="336" xr:uid="{00000000-0005-0000-0000-00007C540000}"/>
    <cellStyle name="원_낙차부암거재료계산_선바위암거재료집계" xfId="337" xr:uid="{00000000-0005-0000-0000-00007D540000}"/>
    <cellStyle name="원_낙차부암거재료계산_성황당정비수량산출(061027)" xfId="338" xr:uid="{00000000-0005-0000-0000-00007E540000}"/>
    <cellStyle name="원_낙차부암거재료계산_소마평재료집계" xfId="1935" xr:uid="{00000000-0005-0000-0000-00007F540000}"/>
    <cellStyle name="원_낙차부암거재료계산_송현도로(토공-포장)집계" xfId="339" xr:uid="{00000000-0005-0000-0000-000080540000}"/>
    <cellStyle name="원_낙차부암거재료계산_송현도로(토공-포장)집계(변경)" xfId="1936" xr:uid="{00000000-0005-0000-0000-000081540000}"/>
    <cellStyle name="원_낙차부암거재료계산_수로교재료집계표" xfId="340" xr:uid="{00000000-0005-0000-0000-000082540000}"/>
    <cellStyle name="원_낙차부암거재료계산_신매제당재료집계표(토공+구조물)" xfId="1937" xr:uid="{00000000-0005-0000-0000-000083540000}"/>
    <cellStyle name="원_낙차부암거재료계산_여방수로 재료집계표" xfId="1938" xr:uid="{00000000-0005-0000-0000-000084540000}"/>
    <cellStyle name="원_낙차부암거재료계산_여수토재료집계(오정) 최종" xfId="341" xr:uid="{00000000-0005-0000-0000-000085540000}"/>
    <cellStyle name="원_낙차부암거재료계산_여수토재료집계(최종분)" xfId="342" xr:uid="{00000000-0005-0000-0000-000086540000}"/>
    <cellStyle name="원_낙차부암거재료계산_오만동도로(토공-포장)집계" xfId="1939" xr:uid="{00000000-0005-0000-0000-000087540000}"/>
    <cellStyle name="원_낙차부암거재료계산_옥계평야부배수로" xfId="1940" xr:uid="{00000000-0005-0000-0000-000088540000}"/>
    <cellStyle name="원_낙차부암거재료계산_우두중앙배수로 재료집계표" xfId="1941" xr:uid="{00000000-0005-0000-0000-000089540000}"/>
    <cellStyle name="원_낙차부암거재료계산_제당 재료계산서" xfId="1942" xr:uid="{00000000-0005-0000-0000-00008A540000}"/>
    <cellStyle name="원_낙차부암거재료계산_횡배수암거재료집계" xfId="343" xr:uid="{00000000-0005-0000-0000-00008B540000}"/>
    <cellStyle name="원_남광TS-60B(둔기교)" xfId="344" xr:uid="{00000000-0005-0000-0000-00008C540000}"/>
    <cellStyle name="원_남당Tc계산" xfId="6050" xr:uid="{00000000-0005-0000-0000-00008D540000}"/>
    <cellStyle name="원_남당Tc계산수정" xfId="6051" xr:uid="{00000000-0005-0000-0000-00008E540000}"/>
    <cellStyle name="원_남당Tc계산수정_대자재수불" xfId="6052" xr:uid="{00000000-0005-0000-0000-00008F540000}"/>
    <cellStyle name="원_남당Tc계산수정_율자재수불" xfId="6053" xr:uid="{00000000-0005-0000-0000-000090540000}"/>
    <cellStyle name="원_남정-전기내역(0605)" xfId="6054" xr:uid="{00000000-0005-0000-0000-000091540000}"/>
    <cellStyle name="원_남토적표(9)" xfId="345" xr:uid="{00000000-0005-0000-0000-000092540000}"/>
    <cellStyle name="원_남포재료계산 " xfId="6055" xr:uid="{00000000-0005-0000-0000-000093540000}"/>
    <cellStyle name="원_내역서" xfId="346" xr:uid="{00000000-0005-0000-0000-000094540000}"/>
    <cellStyle name="원_내역서(수정)" xfId="347" xr:uid="{00000000-0005-0000-0000-000095540000}"/>
    <cellStyle name="원_내역서1" xfId="6056" xr:uid="{00000000-0005-0000-0000-000096540000}"/>
    <cellStyle name="원_내역표지" xfId="348" xr:uid="{00000000-0005-0000-0000-000097540000}"/>
    <cellStyle name="원_내천지구재료(0709수로제외)" xfId="6057" xr:uid="{00000000-0005-0000-0000-000098540000}"/>
    <cellStyle name="원_내촌용수로재료계산" xfId="6058" xr:uid="{00000000-0005-0000-0000-000099540000}"/>
    <cellStyle name="원_냉정지구한해대책보완계획 1차 " xfId="47" xr:uid="{00000000-0005-0000-0000-00009A540000}"/>
    <cellStyle name="원_냉정지구한해대책보완계획 1차 _사업수지예산서(거진지구)" xfId="6059" xr:uid="{00000000-0005-0000-0000-00009B540000}"/>
    <cellStyle name="원_냉정지구한해대책보완계획 1차(전기)" xfId="349" xr:uid="{00000000-0005-0000-0000-00009C540000}"/>
    <cellStyle name="원_농로공사비내역서" xfId="6060" xr:uid="{00000000-0005-0000-0000-00009D540000}"/>
    <cellStyle name="원_농로재료계산서" xfId="6061" xr:uid="{00000000-0005-0000-0000-00009E540000}"/>
    <cellStyle name="원_능평배수암거재료계산서" xfId="350" xr:uid="{00000000-0005-0000-0000-00009F540000}"/>
    <cellStyle name="원_단가작성개요" xfId="1943" xr:uid="{00000000-0005-0000-0000-0000A0540000}"/>
    <cellStyle name="원_단가표및운반비" xfId="6062" xr:uid="{00000000-0005-0000-0000-0000A1540000}"/>
    <cellStyle name="원_단암양수장재료계산" xfId="6063" xr:uid="{00000000-0005-0000-0000-0000A2540000}"/>
    <cellStyle name="원_단암토적계산" xfId="6064" xr:uid="{00000000-0005-0000-0000-0000A3540000}"/>
    <cellStyle name="원_당우권역 공사비" xfId="6065" xr:uid="{00000000-0005-0000-0000-0000A4540000}"/>
    <cellStyle name="원_당진지구공사비(수정)" xfId="6066" xr:uid="{00000000-0005-0000-0000-0000A5540000}"/>
    <cellStyle name="원_대덕공사비(6장)" xfId="6067" xr:uid="{00000000-0005-0000-0000-0000A6540000}"/>
    <cellStyle name="원_대덕공사비(6장)최종" xfId="6068" xr:uid="{00000000-0005-0000-0000-0000A7540000}"/>
    <cellStyle name="원_대산단면검토" xfId="6069" xr:uid="{00000000-0005-0000-0000-0000A8540000}"/>
    <cellStyle name="원_대산단면검토_배수단면검토(box암거-배수로별)" xfId="6070" xr:uid="{00000000-0005-0000-0000-0000A9540000}"/>
    <cellStyle name="원_대산폐기물처리비" xfId="6071" xr:uid="{00000000-0005-0000-0000-0000AA540000}"/>
    <cellStyle name="원_대석공사비" xfId="6072" xr:uid="{00000000-0005-0000-0000-0000AB540000}"/>
    <cellStyle name="원_대석공사비_강화(재료집계)" xfId="6073" xr:uid="{00000000-0005-0000-0000-0000AC540000}"/>
    <cellStyle name="원_대석공사비_사업비내역 건천2지구" xfId="6074" xr:uid="{00000000-0005-0000-0000-0000AD540000}"/>
    <cellStyle name="원_대석공사비_세부설계재료계산서(토목)" xfId="6075" xr:uid="{00000000-0005-0000-0000-0000AE540000}"/>
    <cellStyle name="원_대석공사비_아산(재료산출서)(토공)" xfId="6076" xr:uid="{00000000-0005-0000-0000-0000AF540000}"/>
    <cellStyle name="원_대석공사비_청북대체시설" xfId="6077" xr:uid="{00000000-0005-0000-0000-0000B0540000}"/>
    <cellStyle name="원_대자재수불" xfId="6078" xr:uid="{00000000-0005-0000-0000-0000B1540000}"/>
    <cellStyle name="원_대정수정내역" xfId="6079" xr:uid="{00000000-0005-0000-0000-0000B2540000}"/>
    <cellStyle name="원_덕동-전기내역" xfId="6080" xr:uid="{00000000-0005-0000-0000-0000B3540000}"/>
    <cellStyle name="원_덧붙임1)계약전력(사용설비) 산출 내역서(최종)" xfId="6081" xr:uid="{00000000-0005-0000-0000-0000B4540000}"/>
    <cellStyle name="원_도개(보완04.05)" xfId="6082" xr:uid="{00000000-0005-0000-0000-0000B5540000}"/>
    <cellStyle name="원_도로구조물수정" xfId="351" xr:uid="{00000000-0005-0000-0000-0000B6540000}"/>
    <cellStyle name="원_도로구조물수정_02배수로(토공-구조물)최종본" xfId="352" xr:uid="{00000000-0005-0000-0000-0000B7540000}"/>
    <cellStyle name="원_도로구조물수정_04적각도로(토공-구조물)최종본" xfId="353" xr:uid="{00000000-0005-0000-0000-0000B8540000}"/>
    <cellStyle name="원_도로구조물수정_개거집계표" xfId="1944" xr:uid="{00000000-0005-0000-0000-0000B9540000}"/>
    <cellStyle name="원_도로구조물수정_공근배수로(토공-구조물)" xfId="354" xr:uid="{00000000-0005-0000-0000-0000BA540000}"/>
    <cellStyle name="원_도로구조물수정_공근사업비수지예산" xfId="355" xr:uid="{00000000-0005-0000-0000-0000BB540000}"/>
    <cellStyle name="원_도로구조물수정_공근우수관로재료계산서" xfId="356" xr:uid="{00000000-0005-0000-0000-0000BC540000}"/>
    <cellStyle name="원_도로구조물수정_구사암거재료집계(선바위)" xfId="357" xr:uid="{00000000-0005-0000-0000-0000BD540000}"/>
    <cellStyle name="원_도로구조물수정_군대배수로(토공-구조물)재료집계표(변경)" xfId="1945" xr:uid="{00000000-0005-0000-0000-0000BE540000}"/>
    <cellStyle name="원_도로구조물수정_내동도로(토공-포장)집계" xfId="358" xr:uid="{00000000-0005-0000-0000-0000BF540000}"/>
    <cellStyle name="원_도로구조물수정_담산법면보호공" xfId="1946" xr:uid="{00000000-0005-0000-0000-0000C0540000}"/>
    <cellStyle name="원_도로구조물수정_도로재료집계표" xfId="359" xr:uid="{00000000-0005-0000-0000-0000C1540000}"/>
    <cellStyle name="원_도로구조물수정_문산도로(토공-포장)집계(최종)" xfId="1947" xr:uid="{00000000-0005-0000-0000-0000C2540000}"/>
    <cellStyle name="원_도로구조물수정_문산배수로집계" xfId="1948" xr:uid="{00000000-0005-0000-0000-0000C3540000}"/>
    <cellStyle name="원_도로구조물수정_배수로토적" xfId="1949" xr:uid="{00000000-0005-0000-0000-0000C4540000}"/>
    <cellStyle name="원_도로구조물수정_번천도로(포장,구조물)재료집계" xfId="360" xr:uid="{00000000-0005-0000-0000-0000C5540000}"/>
    <cellStyle name="원_도로구조물수정_석축재료집계표" xfId="361" xr:uid="{00000000-0005-0000-0000-0000C6540000}"/>
    <cellStyle name="원_도로구조물수정_선바위도로(포장,구조물)재료집계표" xfId="362" xr:uid="{00000000-0005-0000-0000-0000C7540000}"/>
    <cellStyle name="원_도로구조물수정_선바위암거재료집계" xfId="363" xr:uid="{00000000-0005-0000-0000-0000C8540000}"/>
    <cellStyle name="원_도로구조물수정_성황당정비수량산출(061027)" xfId="364" xr:uid="{00000000-0005-0000-0000-0000C9540000}"/>
    <cellStyle name="원_도로구조물수정_소마평재료집계" xfId="1950" xr:uid="{00000000-0005-0000-0000-0000CA540000}"/>
    <cellStyle name="원_도로구조물수정_송현도로(토공-포장)집계" xfId="365" xr:uid="{00000000-0005-0000-0000-0000CB540000}"/>
    <cellStyle name="원_도로구조물수정_송현도로(토공-포장)집계(변경)" xfId="1951" xr:uid="{00000000-0005-0000-0000-0000CC540000}"/>
    <cellStyle name="원_도로구조물수정_수로교재료집계표" xfId="366" xr:uid="{00000000-0005-0000-0000-0000CD540000}"/>
    <cellStyle name="원_도로구조물수정_신매제당재료집계표(토공+구조물)" xfId="1952" xr:uid="{00000000-0005-0000-0000-0000CE540000}"/>
    <cellStyle name="원_도로구조물수정_여방수로 재료집계표" xfId="1953" xr:uid="{00000000-0005-0000-0000-0000CF540000}"/>
    <cellStyle name="원_도로구조물수정_여수토재료집계(오정) 최종" xfId="367" xr:uid="{00000000-0005-0000-0000-0000D0540000}"/>
    <cellStyle name="원_도로구조물수정_여수토재료집계(최종분)" xfId="368" xr:uid="{00000000-0005-0000-0000-0000D1540000}"/>
    <cellStyle name="원_도로구조물수정_오만동도로(토공-포장)집계" xfId="1954" xr:uid="{00000000-0005-0000-0000-0000D2540000}"/>
    <cellStyle name="원_도로구조물수정_옥계평야부배수로" xfId="1955" xr:uid="{00000000-0005-0000-0000-0000D3540000}"/>
    <cellStyle name="원_도로구조물수정_우두중앙배수로 재료집계표" xfId="1956" xr:uid="{00000000-0005-0000-0000-0000D4540000}"/>
    <cellStyle name="원_도로구조물수정_제당 재료계산서" xfId="1957" xr:uid="{00000000-0005-0000-0000-0000D5540000}"/>
    <cellStyle name="원_도로구조물수정_횡배수암거재료집계" xfId="369" xr:uid="{00000000-0005-0000-0000-0000D6540000}"/>
    <cellStyle name="원_도로배수암거재료집계표" xfId="370" xr:uid="{00000000-0005-0000-0000-0000D7540000}"/>
    <cellStyle name="원_도로재료집계표" xfId="371" xr:uid="{00000000-0005-0000-0000-0000D8540000}"/>
    <cellStyle name="원_도원지표수설계사업비(최종)" xfId="1958" xr:uid="{00000000-0005-0000-0000-0000D9540000}"/>
    <cellStyle name="원_독골공사원가(최종)" xfId="6083" xr:uid="{00000000-0005-0000-0000-0000DA540000}"/>
    <cellStyle name="원_동막지평야부재보공구" xfId="372" xr:uid="{00000000-0005-0000-0000-0000DB540000}"/>
    <cellStyle name="원_두곡공사비" xfId="6084" xr:uid="{00000000-0005-0000-0000-0000DC540000}"/>
    <cellStyle name="원_두량공사비(실적공사비)" xfId="6085" xr:uid="{00000000-0005-0000-0000-0000DD540000}"/>
    <cellStyle name="원_두량공사비(실적공사비)_강화(재료집계)" xfId="6086" xr:uid="{00000000-0005-0000-0000-0000DE540000}"/>
    <cellStyle name="원_두량공사비(실적공사비)_사업비내역 건천2지구" xfId="6087" xr:uid="{00000000-0005-0000-0000-0000DF540000}"/>
    <cellStyle name="원_두량공사비(실적공사비)_세부설계재료계산서(토목)" xfId="6088" xr:uid="{00000000-0005-0000-0000-0000E0540000}"/>
    <cellStyle name="원_두량공사비(실적공사비)_아산(재료산출서)(토공)" xfId="6089" xr:uid="{00000000-0005-0000-0000-0000E1540000}"/>
    <cellStyle name="원_두량공사비(실적공사비)_청북대체시설" xfId="6090" xr:uid="{00000000-0005-0000-0000-0000E2540000}"/>
    <cellStyle name="원_둔전배수로(토공-구조물)" xfId="373" xr:uid="{00000000-0005-0000-0000-0000E3540000}"/>
    <cellStyle name="원_마두1동(납품)" xfId="6091" xr:uid="{00000000-0005-0000-0000-0000E4540000}"/>
    <cellStyle name="원_마두1동(전체)" xfId="6092" xr:uid="{00000000-0005-0000-0000-0000E5540000}"/>
    <cellStyle name="원_마두동,일산4동" xfId="6093" xr:uid="{00000000-0005-0000-0000-0000E6540000}"/>
    <cellStyle name="원_마현양수장전기공사내역(전체총괄포함)" xfId="1959" xr:uid="{00000000-0005-0000-0000-0000E7540000}"/>
    <cellStyle name="원_만돌토적계산(1.18)김" xfId="6094" xr:uid="{00000000-0005-0000-0000-0000E8540000}"/>
    <cellStyle name="원_만돌토적종단유용계산(1.18)김" xfId="6095" xr:uid="{00000000-0005-0000-0000-0000E9540000}"/>
    <cellStyle name="원_만봉공사비(승인080926)" xfId="6096" xr:uid="{00000000-0005-0000-0000-0000EA540000}"/>
    <cellStyle name="원_매내천" xfId="6097" xr:uid="{00000000-0005-0000-0000-0000EB540000}"/>
    <cellStyle name="원_매내천_수량산출" xfId="6098" xr:uid="{00000000-0005-0000-0000-0000EC540000}"/>
    <cellStyle name="원_매내천_수량산출_1" xfId="6099" xr:uid="{00000000-0005-0000-0000-0000ED540000}"/>
    <cellStyle name="원_매내천_수량산출서1" xfId="6100" xr:uid="{00000000-0005-0000-0000-0000EE540000}"/>
    <cellStyle name="원_맨홀" xfId="6101" xr:uid="{00000000-0005-0000-0000-0000EF540000}"/>
    <cellStyle name="원_면천공사비(폐기물부대)" xfId="6102" xr:uid="{00000000-0005-0000-0000-0000F0540000}"/>
    <cellStyle name="원_명금지구 기계내역 보완(유압식2002,10,2)" xfId="374" xr:uid="{00000000-0005-0000-0000-0000F1540000}"/>
    <cellStyle name="원_모임터" xfId="6103" xr:uid="{00000000-0005-0000-0000-0000F2540000}"/>
    <cellStyle name="원_모임터총괄" xfId="6104" xr:uid="{00000000-0005-0000-0000-0000F3540000}"/>
    <cellStyle name="원_무고권역 사업수지예산(최종)" xfId="6105" xr:uid="{00000000-0005-0000-0000-0000F4540000}"/>
    <cellStyle name="원_바위안(변경인가)" xfId="375" xr:uid="{00000000-0005-0000-0000-0000F5540000}"/>
    <cellStyle name="원_바위안(업내역)`02" xfId="376" xr:uid="{00000000-0005-0000-0000-0000F6540000}"/>
    <cellStyle name="원_바위안수량,토적(당초)" xfId="377" xr:uid="{00000000-0005-0000-0000-0000F7540000}"/>
    <cellStyle name="원_바위안수량,토적(변경)" xfId="378" xr:uid="{00000000-0005-0000-0000-0000F8540000}"/>
    <cellStyle name="원_바위안수량표" xfId="379" xr:uid="{00000000-0005-0000-0000-0000F9540000}"/>
    <cellStyle name="원_방화실010310" xfId="380" xr:uid="{00000000-0005-0000-0000-0000FA540000}"/>
    <cellStyle name="원_배수공" xfId="6106" xr:uid="{00000000-0005-0000-0000-0000FB540000}"/>
    <cellStyle name="원_배수로덮개재료집계" xfId="381" xr:uid="{00000000-0005-0000-0000-0000FC540000}"/>
    <cellStyle name="원_배수로덮개재료집계_02배수로(토공-구조물)최종본" xfId="382" xr:uid="{00000000-0005-0000-0000-0000FD540000}"/>
    <cellStyle name="원_배수로덮개재료집계_04적각도로(토공-구조물)최종본" xfId="383" xr:uid="{00000000-0005-0000-0000-0000FE540000}"/>
    <cellStyle name="원_배수로덮개재료집계_개거집계표" xfId="1960" xr:uid="{00000000-0005-0000-0000-0000FF540000}"/>
    <cellStyle name="원_배수로덮개재료집계_공근배수로(토공-구조물)" xfId="384" xr:uid="{00000000-0005-0000-0000-000000550000}"/>
    <cellStyle name="원_배수로덮개재료집계_공근사업비수지예산" xfId="385" xr:uid="{00000000-0005-0000-0000-000001550000}"/>
    <cellStyle name="원_배수로덮개재료집계_공근우수관로재료계산서" xfId="386" xr:uid="{00000000-0005-0000-0000-000002550000}"/>
    <cellStyle name="원_배수로덮개재료집계_구사암거재료집계(선바위)" xfId="387" xr:uid="{00000000-0005-0000-0000-000003550000}"/>
    <cellStyle name="원_배수로덮개재료집계_군대배수로(토공-구조물)재료집계표(변경)" xfId="1961" xr:uid="{00000000-0005-0000-0000-000004550000}"/>
    <cellStyle name="원_배수로덮개재료집계_내동도로(토공-포장)집계" xfId="388" xr:uid="{00000000-0005-0000-0000-000005550000}"/>
    <cellStyle name="원_배수로덮개재료집계_담산법면보호공" xfId="1962" xr:uid="{00000000-0005-0000-0000-000006550000}"/>
    <cellStyle name="원_배수로덮개재료집계_도로재료집계표" xfId="389" xr:uid="{00000000-0005-0000-0000-000007550000}"/>
    <cellStyle name="원_배수로덮개재료집계_문산도로(토공-포장)집계(최종)" xfId="1963" xr:uid="{00000000-0005-0000-0000-000008550000}"/>
    <cellStyle name="원_배수로덮개재료집계_문산배수로집계" xfId="1964" xr:uid="{00000000-0005-0000-0000-000009550000}"/>
    <cellStyle name="원_배수로덮개재료집계_배수로토적" xfId="1965" xr:uid="{00000000-0005-0000-0000-00000A550000}"/>
    <cellStyle name="원_배수로덮개재료집계_번천도로(포장,구조물)재료집계" xfId="390" xr:uid="{00000000-0005-0000-0000-00000B550000}"/>
    <cellStyle name="원_배수로덮개재료집계_석축재료집계표" xfId="391" xr:uid="{00000000-0005-0000-0000-00000C550000}"/>
    <cellStyle name="원_배수로덮개재료집계_선바위도로(포장,구조물)재료집계표" xfId="392" xr:uid="{00000000-0005-0000-0000-00000D550000}"/>
    <cellStyle name="원_배수로덮개재료집계_선바위암거재료집계" xfId="393" xr:uid="{00000000-0005-0000-0000-00000E550000}"/>
    <cellStyle name="원_배수로덮개재료집계_성황당정비수량산출(061027)" xfId="394" xr:uid="{00000000-0005-0000-0000-00000F550000}"/>
    <cellStyle name="원_배수로덮개재료집계_소마평재료집계" xfId="1966" xr:uid="{00000000-0005-0000-0000-000010550000}"/>
    <cellStyle name="원_배수로덮개재료집계_송현도로(토공-포장)집계" xfId="395" xr:uid="{00000000-0005-0000-0000-000011550000}"/>
    <cellStyle name="원_배수로덮개재료집계_송현도로(토공-포장)집계(변경)" xfId="1967" xr:uid="{00000000-0005-0000-0000-000012550000}"/>
    <cellStyle name="원_배수로덮개재료집계_수로교재료집계표" xfId="396" xr:uid="{00000000-0005-0000-0000-000013550000}"/>
    <cellStyle name="원_배수로덮개재료집계_신매제당재료집계표(토공+구조물)" xfId="1968" xr:uid="{00000000-0005-0000-0000-000014550000}"/>
    <cellStyle name="원_배수로덮개재료집계_여방수로 재료집계표" xfId="1969" xr:uid="{00000000-0005-0000-0000-000015550000}"/>
    <cellStyle name="원_배수로덮개재료집계_여수토재료집계(오정) 최종" xfId="397" xr:uid="{00000000-0005-0000-0000-000016550000}"/>
    <cellStyle name="원_배수로덮개재료집계_여수토재료집계(최종분)" xfId="398" xr:uid="{00000000-0005-0000-0000-000017550000}"/>
    <cellStyle name="원_배수로덮개재료집계_오만동도로(토공-포장)집계" xfId="1970" xr:uid="{00000000-0005-0000-0000-000018550000}"/>
    <cellStyle name="원_배수로덮개재료집계_옥계평야부배수로" xfId="1971" xr:uid="{00000000-0005-0000-0000-000019550000}"/>
    <cellStyle name="원_배수로덮개재료집계_우두중앙배수로 재료집계표" xfId="1972" xr:uid="{00000000-0005-0000-0000-00001A550000}"/>
    <cellStyle name="원_배수로덮개재료집계_제당 재료계산서" xfId="1973" xr:uid="{00000000-0005-0000-0000-00001B550000}"/>
    <cellStyle name="원_배수로덮개재료집계_횡배수암거재료집계" xfId="399" xr:uid="{00000000-0005-0000-0000-00001C550000}"/>
    <cellStyle name="원_배수로재료집계표(토공,구조물)" xfId="400" xr:uid="{00000000-0005-0000-0000-00001D550000}"/>
    <cellStyle name="원_배수암거(철통)" xfId="401" xr:uid="{00000000-0005-0000-0000-00001E550000}"/>
    <cellStyle name="원_배수암거재료집계" xfId="402" xr:uid="{00000000-0005-0000-0000-00001F550000}"/>
    <cellStyle name="원_배수장재료계산서(12.12)" xfId="6107" xr:uid="{00000000-0005-0000-0000-000020550000}"/>
    <cellStyle name="원_백공하서공구단가보완(200403)" xfId="6108" xr:uid="{00000000-0005-0000-0000-000021550000}"/>
    <cellStyle name="원_번천도로(포장,구조물)재료집계" xfId="403" xr:uid="{00000000-0005-0000-0000-000022550000}"/>
    <cellStyle name="원_번천배수로총괄재료집계" xfId="404" xr:uid="{00000000-0005-0000-0000-000023550000}"/>
    <cellStyle name="원_법수문화단가(하수처리)" xfId="6109" xr:uid="{00000000-0005-0000-0000-000024550000}"/>
    <cellStyle name="원_변경계약내역서" xfId="6110" xr:uid="{00000000-0005-0000-0000-000025550000}"/>
    <cellStyle name="원_변경내역서" xfId="6111" xr:uid="{00000000-0005-0000-0000-000026550000}"/>
    <cellStyle name="원_변경내역서2003(산명호전기)" xfId="6112" xr:uid="{00000000-0005-0000-0000-000027550000}"/>
    <cellStyle name="원_병성배수장내역(최종)" xfId="6113" xr:uid="{00000000-0005-0000-0000-000028550000}"/>
    <cellStyle name="원_보성회령제사통-변경1" xfId="405" xr:uid="{00000000-0005-0000-0000-000029550000}"/>
    <cellStyle name="원_보청수지예산서(수정)" xfId="6114" xr:uid="{00000000-0005-0000-0000-00002A550000}"/>
    <cellStyle name="원_복곡공사비" xfId="6115" xr:uid="{00000000-0005-0000-0000-00002B550000}"/>
    <cellStyle name="원_복곡사업수지예산서" xfId="6116" xr:uid="{00000000-0005-0000-0000-00002C550000}"/>
    <cellStyle name="원_복곡사업수지예산서_강화(재료집계)" xfId="6117" xr:uid="{00000000-0005-0000-0000-00002D550000}"/>
    <cellStyle name="원_복곡사업수지예산서_사업비내역 건천2지구" xfId="6118" xr:uid="{00000000-0005-0000-0000-00002E550000}"/>
    <cellStyle name="원_복곡사업수지예산서_세부설계재료계산서(토목)" xfId="6119" xr:uid="{00000000-0005-0000-0000-00002F550000}"/>
    <cellStyle name="원_복곡사업수지예산서_아산(재료산출서)(토공)" xfId="6120" xr:uid="{00000000-0005-0000-0000-000030550000}"/>
    <cellStyle name="원_복곡사업수지예산서_청북대체시설" xfId="6121" xr:uid="{00000000-0005-0000-0000-000031550000}"/>
    <cellStyle name="원_복통재료집계(창봉)" xfId="1974" xr:uid="{00000000-0005-0000-0000-000032550000}"/>
    <cellStyle name="원_봉암저수지 콘크리트 헐기" xfId="6122" xr:uid="{00000000-0005-0000-0000-000033550000}"/>
    <cellStyle name="원_봉원지구공사비(기본)" xfId="6123" xr:uid="{00000000-0005-0000-0000-000034550000}"/>
    <cellStyle name="원_부대공사" xfId="6124" xr:uid="{00000000-0005-0000-0000-000035550000}"/>
    <cellStyle name="원_부대공사비명세서" xfId="6125" xr:uid="{00000000-0005-0000-0000-000036550000}"/>
    <cellStyle name="원_부대공사비명세서_강화(재료집계)" xfId="6126" xr:uid="{00000000-0005-0000-0000-000037550000}"/>
    <cellStyle name="원_부대공사비명세서_사업비내역 건천2지구" xfId="6127" xr:uid="{00000000-0005-0000-0000-000038550000}"/>
    <cellStyle name="원_부대공사비명세서_세부설계재료계산서(토목)" xfId="6128" xr:uid="{00000000-0005-0000-0000-000039550000}"/>
    <cellStyle name="원_부대공사비명세서_아산(재료산출서)(토공)" xfId="6129" xr:uid="{00000000-0005-0000-0000-00003A550000}"/>
    <cellStyle name="원_부대공사비명세서_청북대체시설" xfId="6130" xr:uid="{00000000-0005-0000-0000-00003B550000}"/>
    <cellStyle name="원_부대공사수량집계" xfId="6131" xr:uid="{00000000-0005-0000-0000-00003C550000}"/>
    <cellStyle name="원_부대공사집계(3안대)" xfId="6132" xr:uid="{00000000-0005-0000-0000-00003D550000}"/>
    <cellStyle name="원_부대집계최종" xfId="6133" xr:uid="{00000000-0005-0000-0000-00003E550000}"/>
    <cellStyle name="원_부도정비재료계산" xfId="6134" xr:uid="{00000000-0005-0000-0000-00003F550000}"/>
    <cellStyle name="원_부인배수장수량 산출서(091120)" xfId="6135" xr:uid="{00000000-0005-0000-0000-000040550000}"/>
    <cellStyle name="원_북평배수암거재료계산서" xfId="406" xr:uid="{00000000-0005-0000-0000-000041550000}"/>
    <cellStyle name="원_불당건축지급자재(원가입력)" xfId="6136" xr:uid="{00000000-0005-0000-0000-000042550000}"/>
    <cellStyle name="원_불암1공구물량산출" xfId="6137" xr:uid="{00000000-0005-0000-0000-000043550000}"/>
    <cellStyle name="원_불암2공구물량산출" xfId="6138" xr:uid="{00000000-0005-0000-0000-000044550000}"/>
    <cellStyle name="원_비상수문 공사비(백학)" xfId="6139" xr:uid="{00000000-0005-0000-0000-000045550000}"/>
    <cellStyle name="원_사곡전기내역" xfId="6140" xr:uid="{00000000-0005-0000-0000-000046550000}"/>
    <cellStyle name="원_사본 - 이오도로횡배수암거" xfId="1975" xr:uid="{00000000-0005-0000-0000-000047550000}"/>
    <cellStyle name="원_사업비내역 건천2지구" xfId="6141" xr:uid="{00000000-0005-0000-0000-000048550000}"/>
    <cellStyle name="원_사업비내역 신령1지구 기본조사" xfId="6142" xr:uid="{00000000-0005-0000-0000-000049550000}"/>
    <cellStyle name="원_사업비내역0920_230ha" xfId="6143" xr:uid="{00000000-0005-0000-0000-00004A550000}"/>
    <cellStyle name="원_사업비내역0920_230ha 2" xfId="6144" xr:uid="{00000000-0005-0000-0000-00004B550000}"/>
    <cellStyle name="원_사업비수지예산(최종)" xfId="6145" xr:uid="{00000000-0005-0000-0000-00004C550000}"/>
    <cellStyle name="원_사업수지" xfId="407" xr:uid="{00000000-0005-0000-0000-00004D550000}"/>
    <cellStyle name="원_사통 토공재료집계표(삼춘)" xfId="408" xr:uid="{00000000-0005-0000-0000-00004E550000}"/>
    <cellStyle name="원_산책로재료집계(6.2)" xfId="6146" xr:uid="{00000000-0005-0000-0000-00004F550000}"/>
    <cellStyle name="원_삼춘지구여수토토적계산" xfId="409" xr:uid="{00000000-0005-0000-0000-000050550000}"/>
    <cellStyle name="원_상가저수지 재료계산서" xfId="6147" xr:uid="{00000000-0005-0000-0000-000051550000}"/>
    <cellStyle name="원_상평0401(단가보완)" xfId="6148" xr:uid="{00000000-0005-0000-0000-000052550000}"/>
    <cellStyle name="원_상하2002단가인상제출서류" xfId="6149" xr:uid="{00000000-0005-0000-0000-000053550000}"/>
    <cellStyle name="원_샘플지구 부대집계" xfId="6150" xr:uid="{00000000-0005-0000-0000-000054550000}"/>
    <cellStyle name="원_서누리(2002내역)" xfId="1976" xr:uid="{00000000-0005-0000-0000-000055550000}"/>
    <cellStyle name="원_서산A 1공구수지예산서(조달청선심후)" xfId="6151" xr:uid="{00000000-0005-0000-0000-000056550000}"/>
    <cellStyle name="원_서산A2공구수지예산서" xfId="6152" xr:uid="{00000000-0005-0000-0000-000057550000}"/>
    <cellStyle name="원_서산A2공구수지예산서(선심후,예산처)" xfId="6153" xr:uid="{00000000-0005-0000-0000-000058550000}"/>
    <cellStyle name="원_서산품" xfId="6154" xr:uid="{00000000-0005-0000-0000-000059550000}"/>
    <cellStyle name="원_선바위암거재료집계" xfId="410" xr:uid="{00000000-0005-0000-0000-00005A550000}"/>
    <cellStyle name="원_설계서" xfId="6155" xr:uid="{00000000-0005-0000-0000-00005B550000}"/>
    <cellStyle name="원_설계서내역(중토동)" xfId="1977" xr:uid="{00000000-0005-0000-0000-00005C550000}"/>
    <cellStyle name="원_설계서내역(총괄)" xfId="411" xr:uid="{00000000-0005-0000-0000-00005D550000}"/>
    <cellStyle name="원_설계예산서(동방저수지)" xfId="6156" xr:uid="{00000000-0005-0000-0000-00005E550000}"/>
    <cellStyle name="원_설계예산서(동방저수지) 2" xfId="6157" xr:uid="{00000000-0005-0000-0000-00005F550000}"/>
    <cellStyle name="원_성구전기보완(03.08)" xfId="6158" xr:uid="{00000000-0005-0000-0000-000060550000}"/>
    <cellStyle name="원_성구지구_중규모_농업용수_개발사업_(전기공사)1" xfId="6159" xr:uid="{00000000-0005-0000-0000-000061550000}"/>
    <cellStyle name="원_성황당재료계산" xfId="6160" xr:uid="{00000000-0005-0000-0000-000062550000}"/>
    <cellStyle name="원_세부설계재료계산서(토목)" xfId="6161" xr:uid="{00000000-0005-0000-0000-000063550000}"/>
    <cellStyle name="원_세풍승인" xfId="412" xr:uid="{00000000-0005-0000-0000-000064550000}"/>
    <cellStyle name="원_소마평전기내역" xfId="413" xr:uid="{00000000-0005-0000-0000-000065550000}"/>
    <cellStyle name="원_소마평지구내역서" xfId="1978" xr:uid="{00000000-0005-0000-0000-000066550000}"/>
    <cellStyle name="원_송강총괄2003조달청요율" xfId="6162" xr:uid="{00000000-0005-0000-0000-000067550000}"/>
    <cellStyle name="원_송현지구배수암거" xfId="414" xr:uid="{00000000-0005-0000-0000-000068550000}"/>
    <cellStyle name="원_송현지구배수암거(변경후)" xfId="415" xr:uid="{00000000-0005-0000-0000-000069550000}"/>
    <cellStyle name="원_수곡TC,CN 완성" xfId="6163" xr:uid="{00000000-0005-0000-0000-00006A550000}"/>
    <cellStyle name="원_수곡TC,CN 완성_강화(재료집계)" xfId="6164" xr:uid="{00000000-0005-0000-0000-00006B550000}"/>
    <cellStyle name="원_수곡TC,CN 완성_사업비내역 건천2지구" xfId="6165" xr:uid="{00000000-0005-0000-0000-00006C550000}"/>
    <cellStyle name="원_수곡TC,CN 완성_세부설계재료계산서(토목)" xfId="6166" xr:uid="{00000000-0005-0000-0000-00006D550000}"/>
    <cellStyle name="원_수곡TC,CN 완성_아산(재료산출서)(토공)" xfId="6167" xr:uid="{00000000-0005-0000-0000-00006E550000}"/>
    <cellStyle name="원_수곡TC,CN 완성_청북대체시설" xfId="6168" xr:uid="{00000000-0005-0000-0000-00006F550000}"/>
    <cellStyle name="원_수량산출" xfId="6169" xr:uid="{00000000-0005-0000-0000-000070550000}"/>
    <cellStyle name="원_수량산출_1" xfId="6170" xr:uid="{00000000-0005-0000-0000-000071550000}"/>
    <cellStyle name="원_수량산출_2" xfId="6171" xr:uid="{00000000-0005-0000-0000-000072550000}"/>
    <cellStyle name="원_수량산출서1" xfId="6172" xr:uid="{00000000-0005-0000-0000-000073550000}"/>
    <cellStyle name="원_수량집계(전체)" xfId="6173" xr:uid="{00000000-0005-0000-0000-000074550000}"/>
    <cellStyle name="원_수령도로측구덮개재료집계" xfId="416" xr:uid="{00000000-0005-0000-0000-000075550000}"/>
    <cellStyle name="원_수령도로측구덮개재료집계_02배수로(토공-구조물)최종본" xfId="417" xr:uid="{00000000-0005-0000-0000-000076550000}"/>
    <cellStyle name="원_수령도로측구덮개재료집계_04적각도로(토공-구조물)최종본" xfId="418" xr:uid="{00000000-0005-0000-0000-000077550000}"/>
    <cellStyle name="원_수령도로측구덮개재료집계_개거집계표" xfId="1979" xr:uid="{00000000-0005-0000-0000-000078550000}"/>
    <cellStyle name="원_수령도로측구덮개재료집계_공근배수로(토공-구조물)" xfId="419" xr:uid="{00000000-0005-0000-0000-000079550000}"/>
    <cellStyle name="원_수령도로측구덮개재료집계_공근사업비수지예산" xfId="420" xr:uid="{00000000-0005-0000-0000-00007A550000}"/>
    <cellStyle name="원_수령도로측구덮개재료집계_공근우수관로재료계산서" xfId="421" xr:uid="{00000000-0005-0000-0000-00007B550000}"/>
    <cellStyle name="원_수령도로측구덮개재료집계_구사암거재료집계(선바위)" xfId="422" xr:uid="{00000000-0005-0000-0000-00007C550000}"/>
    <cellStyle name="원_수령도로측구덮개재료집계_군대배수로(토공-구조물)재료집계표(변경)" xfId="1980" xr:uid="{00000000-0005-0000-0000-00007D550000}"/>
    <cellStyle name="원_수령도로측구덮개재료집계_내동도로(토공-포장)집계" xfId="423" xr:uid="{00000000-0005-0000-0000-00007E550000}"/>
    <cellStyle name="원_수령도로측구덮개재료집계_담산법면보호공" xfId="1981" xr:uid="{00000000-0005-0000-0000-00007F550000}"/>
    <cellStyle name="원_수령도로측구덮개재료집계_도로재료집계표" xfId="424" xr:uid="{00000000-0005-0000-0000-000080550000}"/>
    <cellStyle name="원_수령도로측구덮개재료집계_문산도로(토공-포장)집계(최종)" xfId="1982" xr:uid="{00000000-0005-0000-0000-000081550000}"/>
    <cellStyle name="원_수령도로측구덮개재료집계_문산배수로집계" xfId="1983" xr:uid="{00000000-0005-0000-0000-000082550000}"/>
    <cellStyle name="원_수령도로측구덮개재료집계_배수로토적" xfId="1984" xr:uid="{00000000-0005-0000-0000-000083550000}"/>
    <cellStyle name="원_수령도로측구덮개재료집계_번천도로(포장,구조물)재료집계" xfId="425" xr:uid="{00000000-0005-0000-0000-000084550000}"/>
    <cellStyle name="원_수령도로측구덮개재료집계_석축재료집계표" xfId="426" xr:uid="{00000000-0005-0000-0000-000085550000}"/>
    <cellStyle name="원_수령도로측구덮개재료집계_선바위도로(포장,구조물)재료집계표" xfId="427" xr:uid="{00000000-0005-0000-0000-000086550000}"/>
    <cellStyle name="원_수령도로측구덮개재료집계_선바위암거재료집계" xfId="428" xr:uid="{00000000-0005-0000-0000-000087550000}"/>
    <cellStyle name="원_수령도로측구덮개재료집계_성황당정비수량산출(061027)" xfId="429" xr:uid="{00000000-0005-0000-0000-000088550000}"/>
    <cellStyle name="원_수령도로측구덮개재료집계_소마평재료집계" xfId="1985" xr:uid="{00000000-0005-0000-0000-000089550000}"/>
    <cellStyle name="원_수령도로측구덮개재료집계_송현도로(토공-포장)집계" xfId="430" xr:uid="{00000000-0005-0000-0000-00008A550000}"/>
    <cellStyle name="원_수령도로측구덮개재료집계_송현도로(토공-포장)집계(변경)" xfId="1986" xr:uid="{00000000-0005-0000-0000-00008B550000}"/>
    <cellStyle name="원_수령도로측구덮개재료집계_수로교재료집계표" xfId="431" xr:uid="{00000000-0005-0000-0000-00008C550000}"/>
    <cellStyle name="원_수령도로측구덮개재료집계_신매제당재료집계표(토공+구조물)" xfId="1987" xr:uid="{00000000-0005-0000-0000-00008D550000}"/>
    <cellStyle name="원_수령도로측구덮개재료집계_여방수로 재료집계표" xfId="1988" xr:uid="{00000000-0005-0000-0000-00008E550000}"/>
    <cellStyle name="원_수령도로측구덮개재료집계_여수토재료집계(오정) 최종" xfId="432" xr:uid="{00000000-0005-0000-0000-00008F550000}"/>
    <cellStyle name="원_수령도로측구덮개재료집계_여수토재료집계(최종분)" xfId="433" xr:uid="{00000000-0005-0000-0000-000090550000}"/>
    <cellStyle name="원_수령도로측구덮개재료집계_오만동도로(토공-포장)집계" xfId="1989" xr:uid="{00000000-0005-0000-0000-000091550000}"/>
    <cellStyle name="원_수령도로측구덮개재료집계_옥계평야부배수로" xfId="1990" xr:uid="{00000000-0005-0000-0000-000092550000}"/>
    <cellStyle name="원_수령도로측구덮개재료집계_우두중앙배수로 재료집계표" xfId="1991" xr:uid="{00000000-0005-0000-0000-000093550000}"/>
    <cellStyle name="원_수령도로측구덮개재료집계_제당 재료계산서" xfId="1992" xr:uid="{00000000-0005-0000-0000-000094550000}"/>
    <cellStyle name="원_수령도로측구덮개재료집계_횡배수암거재료집계" xfId="434" xr:uid="{00000000-0005-0000-0000-000095550000}"/>
    <cellStyle name="원_수령배수암거재료계산서" xfId="435" xr:uid="{00000000-0005-0000-0000-000096550000}"/>
    <cellStyle name="원_수령배수암거재료계산서_02배수로(토공-구조물)최종본" xfId="436" xr:uid="{00000000-0005-0000-0000-000097550000}"/>
    <cellStyle name="원_수령배수암거재료계산서_04적각도로(토공-구조물)최종본" xfId="437" xr:uid="{00000000-0005-0000-0000-000098550000}"/>
    <cellStyle name="원_수령배수암거재료계산서_개거집계표" xfId="1993" xr:uid="{00000000-0005-0000-0000-000099550000}"/>
    <cellStyle name="원_수령배수암거재료계산서_공근배수로(토공-구조물)" xfId="438" xr:uid="{00000000-0005-0000-0000-00009A550000}"/>
    <cellStyle name="원_수령배수암거재료계산서_공근사업비수지예산" xfId="439" xr:uid="{00000000-0005-0000-0000-00009B550000}"/>
    <cellStyle name="원_수령배수암거재료계산서_공근우수관로재료계산서" xfId="440" xr:uid="{00000000-0005-0000-0000-00009C550000}"/>
    <cellStyle name="원_수령배수암거재료계산서_구사암거재료집계(선바위)" xfId="441" xr:uid="{00000000-0005-0000-0000-00009D550000}"/>
    <cellStyle name="원_수령배수암거재료계산서_군대배수로(토공-구조물)재료집계표(변경)" xfId="1994" xr:uid="{00000000-0005-0000-0000-00009E550000}"/>
    <cellStyle name="원_수령배수암거재료계산서_내동도로(토공-포장)집계" xfId="442" xr:uid="{00000000-0005-0000-0000-00009F550000}"/>
    <cellStyle name="원_수령배수암거재료계산서_담산법면보호공" xfId="1995" xr:uid="{00000000-0005-0000-0000-0000A0550000}"/>
    <cellStyle name="원_수령배수암거재료계산서_도로재료집계표" xfId="443" xr:uid="{00000000-0005-0000-0000-0000A1550000}"/>
    <cellStyle name="원_수령배수암거재료계산서_문산도로(토공-포장)집계(최종)" xfId="1996" xr:uid="{00000000-0005-0000-0000-0000A2550000}"/>
    <cellStyle name="원_수령배수암거재료계산서_문산배수로집계" xfId="1997" xr:uid="{00000000-0005-0000-0000-0000A3550000}"/>
    <cellStyle name="원_수령배수암거재료계산서_배수로토적" xfId="1998" xr:uid="{00000000-0005-0000-0000-0000A4550000}"/>
    <cellStyle name="원_수령배수암거재료계산서_번천도로(포장,구조물)재료집계" xfId="444" xr:uid="{00000000-0005-0000-0000-0000A5550000}"/>
    <cellStyle name="원_수령배수암거재료계산서_선바위도로(포장,구조물)재료집계표" xfId="445" xr:uid="{00000000-0005-0000-0000-0000A6550000}"/>
    <cellStyle name="원_수령배수암거재료계산서_선바위암거재료집계" xfId="446" xr:uid="{00000000-0005-0000-0000-0000A7550000}"/>
    <cellStyle name="원_수령배수암거재료계산서_성황당정비수량산출(061027)" xfId="447" xr:uid="{00000000-0005-0000-0000-0000A8550000}"/>
    <cellStyle name="원_수령배수암거재료계산서_소마평재료집계" xfId="1999" xr:uid="{00000000-0005-0000-0000-0000A9550000}"/>
    <cellStyle name="원_수령배수암거재료계산서_송현도로(토공-포장)집계" xfId="448" xr:uid="{00000000-0005-0000-0000-0000AA550000}"/>
    <cellStyle name="원_수령배수암거재료계산서_송현도로(토공-포장)집계(변경)" xfId="2000" xr:uid="{00000000-0005-0000-0000-0000AB550000}"/>
    <cellStyle name="원_수령배수암거재료계산서_수로교재료집계표" xfId="449" xr:uid="{00000000-0005-0000-0000-0000AC550000}"/>
    <cellStyle name="원_수령배수암거재료계산서_여방수로 재료집계표" xfId="2001" xr:uid="{00000000-0005-0000-0000-0000AD550000}"/>
    <cellStyle name="원_수령배수암거재료계산서_여수토재료집계(오정) 최종" xfId="450" xr:uid="{00000000-0005-0000-0000-0000AE550000}"/>
    <cellStyle name="원_수령배수암거재료계산서_여수토재료집계(최종분)" xfId="451" xr:uid="{00000000-0005-0000-0000-0000AF550000}"/>
    <cellStyle name="원_수령배수암거재료계산서_오만동도로(토공-포장)집계" xfId="2002" xr:uid="{00000000-0005-0000-0000-0000B0550000}"/>
    <cellStyle name="원_수령배수암거재료계산서_옥계평야부배수로" xfId="2003" xr:uid="{00000000-0005-0000-0000-0000B1550000}"/>
    <cellStyle name="원_수령배수암거재료계산서_우두중앙배수로 재료집계표" xfId="2004" xr:uid="{00000000-0005-0000-0000-0000B2550000}"/>
    <cellStyle name="원_수령배수암거재료계산서_제당 재료계산서" xfId="2005" xr:uid="{00000000-0005-0000-0000-0000B3550000}"/>
    <cellStyle name="원_수령배수암거재료계산서_횡배수암거재료집계" xfId="452" xr:uid="{00000000-0005-0000-0000-0000B4550000}"/>
    <cellStyle name="원_수로관삽화" xfId="453" xr:uid="{00000000-0005-0000-0000-0000B5550000}"/>
    <cellStyle name="원_수문분석-고사1공구" xfId="6174" xr:uid="{00000000-0005-0000-0000-0000B6550000}"/>
    <cellStyle name="원_수문분석-고사2공구" xfId="6175" xr:uid="{00000000-0005-0000-0000-0000B7550000}"/>
    <cellStyle name="원_수산사업비2" xfId="6176" xr:uid="{00000000-0005-0000-0000-0000B8550000}"/>
    <cellStyle name="원_수원공제계산서" xfId="6177" xr:uid="{00000000-0005-0000-0000-0000B9550000}"/>
    <cellStyle name="원_수원공제계산서 2" xfId="6178" xr:uid="{00000000-0005-0000-0000-0000BA550000}"/>
    <cellStyle name="원_수원공제계산서_사업비(기흥)" xfId="6179" xr:uid="{00000000-0005-0000-0000-0000BB550000}"/>
    <cellStyle name="원_수원공제계산서_세부설계재료계산서(토목)" xfId="6180" xr:uid="{00000000-0005-0000-0000-0000BC550000}"/>
    <cellStyle name="원_수지예산서(학사평수정)" xfId="454" xr:uid="{00000000-0005-0000-0000-0000BD550000}"/>
    <cellStyle name="원_수지예산서및자료" xfId="2006" xr:uid="{00000000-0005-0000-0000-0000BE550000}"/>
    <cellStyle name="원_수해복구수지예산서(장현보완)" xfId="6181" xr:uid="{00000000-0005-0000-0000-0000BF550000}"/>
    <cellStyle name="원_순천구룡" xfId="455" xr:uid="{00000000-0005-0000-0000-0000C0550000}"/>
    <cellStyle name="원_순천지부구룡해룡" xfId="456" xr:uid="{00000000-0005-0000-0000-0000C1550000}"/>
    <cellStyle name="원_시방서" xfId="457" xr:uid="{00000000-0005-0000-0000-0000C2550000}"/>
    <cellStyle name="원_시우양수장 재료계산-조경" xfId="6182" xr:uid="{00000000-0005-0000-0000-0000C3550000}"/>
    <cellStyle name="원_시험비산출" xfId="6183" xr:uid="{00000000-0005-0000-0000-0000C4550000}"/>
    <cellStyle name="원_신기배수장그라우팅내역" xfId="6184" xr:uid="{00000000-0005-0000-0000-0000C5550000}"/>
    <cellStyle name="원_신답배수장재료계산집계" xfId="6185" xr:uid="{00000000-0005-0000-0000-0000C6550000}"/>
    <cellStyle name="원_신도2지구 사업수지예산서" xfId="6186" xr:uid="{00000000-0005-0000-0000-0000C7550000}"/>
    <cellStyle name="원_신동지구단가보완(200403)" xfId="6187" xr:uid="{00000000-0005-0000-0000-0000C8550000}"/>
    <cellStyle name="원_신성지구-강흥" xfId="6188" xr:uid="{00000000-0005-0000-0000-0000C9550000}"/>
    <cellStyle name="원_신성총괄(기계 전기)" xfId="6189" xr:uid="{00000000-0005-0000-0000-0000CA550000}"/>
    <cellStyle name="원_신촌배수장토공" xfId="6190" xr:uid="{00000000-0005-0000-0000-0000CB550000}"/>
    <cellStyle name="원_신촌전기 사업비(신촌)" xfId="6191" xr:uid="{00000000-0005-0000-0000-0000CC550000}"/>
    <cellStyle name="원_아산(재료산출서)(토공)" xfId="6192" xr:uid="{00000000-0005-0000-0000-0000CD550000}"/>
    <cellStyle name="원_아호지구재료계산서" xfId="6193" xr:uid="{00000000-0005-0000-0000-0000CE550000}"/>
    <cellStyle name="원_앵금공사비" xfId="6194" xr:uid="{00000000-0005-0000-0000-0000CF550000}"/>
    <cellStyle name="원_양식" xfId="6195" xr:uid="{00000000-0005-0000-0000-0000D0550000}"/>
    <cellStyle name="원_어석지구배수개선사업(최종)" xfId="6196" xr:uid="{00000000-0005-0000-0000-0000D1550000}"/>
    <cellStyle name="원_여방수로 재료계산서(산학)" xfId="458" xr:uid="{00000000-0005-0000-0000-0000D2550000}"/>
    <cellStyle name="원_여방수로 재료계산서(최종)" xfId="459" xr:uid="{00000000-0005-0000-0000-0000D3550000}"/>
    <cellStyle name="원_여산2,어전지구 조사비산출(3인)" xfId="6197" xr:uid="{00000000-0005-0000-0000-0000D4550000}"/>
    <cellStyle name="원_여수토연락교량재료집계표" xfId="2007" xr:uid="{00000000-0005-0000-0000-0000D5550000}"/>
    <cellStyle name="원_역T형옹벽" xfId="460" xr:uid="{00000000-0005-0000-0000-0000D6550000}"/>
    <cellStyle name="원_역T형옹벽_02배수로(토공-구조물)최종본" xfId="461" xr:uid="{00000000-0005-0000-0000-0000D7550000}"/>
    <cellStyle name="원_역T형옹벽_04적각도로(토공-구조물)최종본" xfId="462" xr:uid="{00000000-0005-0000-0000-0000D8550000}"/>
    <cellStyle name="원_역T형옹벽_개거집계표" xfId="2008" xr:uid="{00000000-0005-0000-0000-0000D9550000}"/>
    <cellStyle name="원_역T형옹벽_공근배수로(토공-구조물)" xfId="463" xr:uid="{00000000-0005-0000-0000-0000DA550000}"/>
    <cellStyle name="원_역T형옹벽_공근사업비수지예산" xfId="464" xr:uid="{00000000-0005-0000-0000-0000DB550000}"/>
    <cellStyle name="원_역T형옹벽_공근우수관로재료계산서" xfId="465" xr:uid="{00000000-0005-0000-0000-0000DC550000}"/>
    <cellStyle name="원_역T형옹벽_구사암거재료집계(선바위)" xfId="466" xr:uid="{00000000-0005-0000-0000-0000DD550000}"/>
    <cellStyle name="원_역T형옹벽_군대배수로(토공-구조물)재료집계표(변경)" xfId="2009" xr:uid="{00000000-0005-0000-0000-0000DE550000}"/>
    <cellStyle name="원_역T형옹벽_내동도로(토공-포장)집계" xfId="467" xr:uid="{00000000-0005-0000-0000-0000DF550000}"/>
    <cellStyle name="원_역T형옹벽_담산법면보호공" xfId="2010" xr:uid="{00000000-0005-0000-0000-0000E0550000}"/>
    <cellStyle name="원_역T형옹벽_도로재료집계표" xfId="468" xr:uid="{00000000-0005-0000-0000-0000E1550000}"/>
    <cellStyle name="원_역T형옹벽_문산도로(토공-포장)집계(최종)" xfId="2011" xr:uid="{00000000-0005-0000-0000-0000E2550000}"/>
    <cellStyle name="원_역T형옹벽_문산배수로집계" xfId="2012" xr:uid="{00000000-0005-0000-0000-0000E3550000}"/>
    <cellStyle name="원_역T형옹벽_배수로토적" xfId="2013" xr:uid="{00000000-0005-0000-0000-0000E4550000}"/>
    <cellStyle name="원_역T형옹벽_번천도로(포장,구조물)재료집계" xfId="469" xr:uid="{00000000-0005-0000-0000-0000E5550000}"/>
    <cellStyle name="원_역T형옹벽_석축재료집계표" xfId="470" xr:uid="{00000000-0005-0000-0000-0000E6550000}"/>
    <cellStyle name="원_역T형옹벽_선바위도로(포장,구조물)재료집계표" xfId="471" xr:uid="{00000000-0005-0000-0000-0000E7550000}"/>
    <cellStyle name="원_역T형옹벽_선바위암거재료집계" xfId="472" xr:uid="{00000000-0005-0000-0000-0000E8550000}"/>
    <cellStyle name="원_역T형옹벽_성황당정비수량산출(061027)" xfId="473" xr:uid="{00000000-0005-0000-0000-0000E9550000}"/>
    <cellStyle name="원_역T형옹벽_소마평재료집계" xfId="2014" xr:uid="{00000000-0005-0000-0000-0000EA550000}"/>
    <cellStyle name="원_역T형옹벽_송현도로(토공-포장)집계" xfId="474" xr:uid="{00000000-0005-0000-0000-0000EB550000}"/>
    <cellStyle name="원_역T형옹벽_송현도로(토공-포장)집계(변경)" xfId="2015" xr:uid="{00000000-0005-0000-0000-0000EC550000}"/>
    <cellStyle name="원_역T형옹벽_수로교재료집계표" xfId="475" xr:uid="{00000000-0005-0000-0000-0000ED550000}"/>
    <cellStyle name="원_역T형옹벽_신매제당재료집계표(토공+구조물)" xfId="2016" xr:uid="{00000000-0005-0000-0000-0000EE550000}"/>
    <cellStyle name="원_역T형옹벽_여방수로 재료집계표" xfId="2017" xr:uid="{00000000-0005-0000-0000-0000EF550000}"/>
    <cellStyle name="원_역T형옹벽_여수토재료집계(오정) 최종" xfId="476" xr:uid="{00000000-0005-0000-0000-0000F0550000}"/>
    <cellStyle name="원_역T형옹벽_여수토재료집계(최종분)" xfId="477" xr:uid="{00000000-0005-0000-0000-0000F1550000}"/>
    <cellStyle name="원_역T형옹벽_오만동도로(토공-포장)집계" xfId="2018" xr:uid="{00000000-0005-0000-0000-0000F2550000}"/>
    <cellStyle name="원_역T형옹벽_옥계평야부배수로" xfId="2019" xr:uid="{00000000-0005-0000-0000-0000F3550000}"/>
    <cellStyle name="원_역T형옹벽_우두중앙배수로 재료집계표" xfId="2020" xr:uid="{00000000-0005-0000-0000-0000F4550000}"/>
    <cellStyle name="원_역T형옹벽_제당 재료계산서" xfId="2021" xr:uid="{00000000-0005-0000-0000-0000F5550000}"/>
    <cellStyle name="원_역T형옹벽_횡배수암거재료집계" xfId="478" xr:uid="{00000000-0005-0000-0000-0000F6550000}"/>
    <cellStyle name="원_연다산1재료계산및집계" xfId="6198" xr:uid="{00000000-0005-0000-0000-0000F7550000}"/>
    <cellStyle name="원_연락교량" xfId="479" xr:uid="{00000000-0005-0000-0000-0000F8550000}"/>
    <cellStyle name="원_영전권역 수지예산서" xfId="6199" xr:uid="{00000000-0005-0000-0000-0000F9550000}"/>
    <cellStyle name="원_영전권역 수지예산서_1단계" xfId="6200" xr:uid="{00000000-0005-0000-0000-0000FA550000}"/>
    <cellStyle name="원_예전지구시행계획서" xfId="6201" xr:uid="{00000000-0005-0000-0000-0000FB550000}"/>
    <cellStyle name="원_오로보완(0111)" xfId="6202" xr:uid="{00000000-0005-0000-0000-0000FC550000}"/>
    <cellStyle name="원_오천단가보완(2004(1).11.)" xfId="6203" xr:uid="{00000000-0005-0000-0000-0000FD550000}"/>
    <cellStyle name="원_옥계저수지 재료계산서" xfId="6204" xr:uid="{00000000-0005-0000-0000-0000FE550000}"/>
    <cellStyle name="원_옥동양수0101" xfId="480" xr:uid="{00000000-0005-0000-0000-0000FF550000}"/>
    <cellStyle name="원_요고지구공사비" xfId="6205" xr:uid="{00000000-0005-0000-0000-000000560000}"/>
    <cellStyle name="원_용수골옹벽(최종)" xfId="2022" xr:uid="{00000000-0005-0000-0000-000001560000}"/>
    <cellStyle name="원_용수로" xfId="6206" xr:uid="{00000000-0005-0000-0000-000002560000}"/>
    <cellStyle name="원_용수로(구조물)재료계산" xfId="6207" xr:uid="{00000000-0005-0000-0000-000003560000}"/>
    <cellStyle name="원_용지매수비(녹차)" xfId="6208" xr:uid="{00000000-0005-0000-0000-000004560000}"/>
    <cellStyle name="원_용지매수비(녹차)_강화(재료집계)" xfId="6209" xr:uid="{00000000-0005-0000-0000-000005560000}"/>
    <cellStyle name="원_용지매수비(녹차)_사업비내역 건천2지구" xfId="6210" xr:uid="{00000000-0005-0000-0000-000006560000}"/>
    <cellStyle name="원_용지매수비(녹차)_세부설계재료계산서(토목)" xfId="6211" xr:uid="{00000000-0005-0000-0000-000007560000}"/>
    <cellStyle name="원_용지매수비(녹차)_아산(재료산출서)(토공)" xfId="6212" xr:uid="{00000000-0005-0000-0000-000008560000}"/>
    <cellStyle name="원_용지매수비(녹차)_청북대체시설" xfId="6213" xr:uid="{00000000-0005-0000-0000-000009560000}"/>
    <cellStyle name="원_용지매수비(최종)" xfId="6214" xr:uid="{00000000-0005-0000-0000-00000A560000}"/>
    <cellStyle name="원_용지매수조서" xfId="6215" xr:uid="{00000000-0005-0000-0000-00000B560000}"/>
    <cellStyle name="원_용지조서" xfId="6216" xr:uid="{00000000-0005-0000-0000-00000C560000}"/>
    <cellStyle name="원_우곡04.02" xfId="6217" xr:uid="{00000000-0005-0000-0000-00000D560000}"/>
    <cellStyle name="원_우정양수장 재료계산-1230" xfId="6218" xr:uid="{00000000-0005-0000-0000-00000E560000}"/>
    <cellStyle name="원_운반토" xfId="6219" xr:uid="{00000000-0005-0000-0000-00000F560000}"/>
    <cellStyle name="원_운수사업비총괄0402" xfId="6220" xr:uid="{00000000-0005-0000-0000-000010560000}"/>
    <cellStyle name="원_운암공사비총괄" xfId="6221" xr:uid="{00000000-0005-0000-0000-000011560000}"/>
    <cellStyle name="원_운암공사비총괄_강화(재료집계)" xfId="6222" xr:uid="{00000000-0005-0000-0000-000012560000}"/>
    <cellStyle name="원_운암공사비총괄_사업비내역 건천2지구" xfId="6223" xr:uid="{00000000-0005-0000-0000-000013560000}"/>
    <cellStyle name="원_운암공사비총괄_세부설계재료계산서(토목)" xfId="6224" xr:uid="{00000000-0005-0000-0000-000014560000}"/>
    <cellStyle name="원_운암공사비총괄_아산(재료산출서)(토공)" xfId="6225" xr:uid="{00000000-0005-0000-0000-000015560000}"/>
    <cellStyle name="원_운암공사비총괄_청북대체시설" xfId="6226" xr:uid="{00000000-0005-0000-0000-000016560000}"/>
    <cellStyle name="원_운암사업비" xfId="6227" xr:uid="{00000000-0005-0000-0000-000017560000}"/>
    <cellStyle name="원_운암제당공사비" xfId="6228" xr:uid="{00000000-0005-0000-0000-000018560000}"/>
    <cellStyle name="원_운정(토목수정1109)" xfId="6229" xr:uid="{00000000-0005-0000-0000-000019560000}"/>
    <cellStyle name="원_원가계산서_수정" xfId="6230" xr:uid="{00000000-0005-0000-0000-00001A560000}"/>
    <cellStyle name="원_원당저수지 콘크리트 헐기" xfId="6231" xr:uid="{00000000-0005-0000-0000-00001B560000}"/>
    <cellStyle name="원_월롱토적(ㅅㅌ)" xfId="6232" xr:uid="{00000000-0005-0000-0000-00001C560000}"/>
    <cellStyle name="원_월별진도보고(지사)" xfId="6233" xr:uid="{00000000-0005-0000-0000-00001D560000}"/>
    <cellStyle name="원_월천2호도수로집수정재료집계" xfId="481" xr:uid="{00000000-0005-0000-0000-00001E560000}"/>
    <cellStyle name="원_월평양수장담수시설" xfId="6234" xr:uid="{00000000-0005-0000-0000-00001F560000}"/>
    <cellStyle name="원_위생단가보완(2004(1).11)" xfId="6235" xr:uid="{00000000-0005-0000-0000-000020560000}"/>
    <cellStyle name="원_유달시간(Tc)계산" xfId="6236" xr:uid="{00000000-0005-0000-0000-000021560000}"/>
    <cellStyle name="원_율곡(사업수지)확정" xfId="6237" xr:uid="{00000000-0005-0000-0000-000022560000}"/>
    <cellStyle name="원_율자재수불" xfId="6238" xr:uid="{00000000-0005-0000-0000-000023560000}"/>
    <cellStyle name="원_율촌사업수지" xfId="6239" xr:uid="{00000000-0005-0000-0000-000024560000}"/>
    <cellStyle name="원_율촌사업현황" xfId="6240" xr:uid="{00000000-0005-0000-0000-000025560000}"/>
    <cellStyle name="원_응석공사비명세서" xfId="6241" xr:uid="{00000000-0005-0000-0000-000026560000}"/>
    <cellStyle name="원_응석배수로토공" xfId="6242" xr:uid="{00000000-0005-0000-0000-000027560000}"/>
    <cellStyle name="원_응석배수장토공집계" xfId="6243" xr:uid="{00000000-0005-0000-0000-000028560000}"/>
    <cellStyle name="원_응석평야부구조물" xfId="6244" xr:uid="{00000000-0005-0000-0000-000029560000}"/>
    <cellStyle name="원_이오도로횡배수암거" xfId="2023" xr:uid="{00000000-0005-0000-0000-00002A560000}"/>
    <cellStyle name="원_인흥공사비(수지예산서)" xfId="482" xr:uid="{00000000-0005-0000-0000-00002B560000}"/>
    <cellStyle name="원_인흥공사비(수지예산서)_서누리(2002내역)" xfId="2024" xr:uid="{00000000-0005-0000-0000-00002C560000}"/>
    <cellStyle name="원_인흥공사비(수지예산서)_설계서내역(중토동)" xfId="2025" xr:uid="{00000000-0005-0000-0000-00002D560000}"/>
    <cellStyle name="원_일시보상면적.v.1" xfId="6245" xr:uid="{00000000-0005-0000-0000-00002E560000}"/>
    <cellStyle name="원_일체식(STS304)" xfId="2026" xr:uid="{00000000-0005-0000-0000-00002F560000}"/>
    <cellStyle name="원_임실농공단지(20040312-2)" xfId="6246" xr:uid="{00000000-0005-0000-0000-000030560000}"/>
    <cellStyle name="원_자갈부설(1)" xfId="6247" xr:uid="{00000000-0005-0000-0000-000031560000}"/>
    <cellStyle name="원_자갈부설(1)완 (2)" xfId="6248" xr:uid="{00000000-0005-0000-0000-000032560000}"/>
    <cellStyle name="원_자일지구수리시설개보수사업(최종납품)" xfId="6249" xr:uid="{00000000-0005-0000-0000-000033560000}"/>
    <cellStyle name="원_자재내역" xfId="6250" xr:uid="{00000000-0005-0000-0000-000034560000}"/>
    <cellStyle name="원_자재집계표" xfId="6251" xr:uid="{00000000-0005-0000-0000-000035560000}"/>
    <cellStyle name="원_잡지출" xfId="6252" xr:uid="{00000000-0005-0000-0000-000036560000}"/>
    <cellStyle name="원_장마루(수정)" xfId="6253" xr:uid="{00000000-0005-0000-0000-000037560000}"/>
    <cellStyle name="원_장선재료집계(임시)" xfId="6254" xr:uid="{00000000-0005-0000-0000-000038560000}"/>
    <cellStyle name="원_장선전기단가보완(0403)" xfId="6255" xr:uid="{00000000-0005-0000-0000-000039560000}"/>
    <cellStyle name="원_장선전기단가보완(050422)4월단가보완" xfId="6256" xr:uid="{00000000-0005-0000-0000-00003A560000}"/>
    <cellStyle name="원_장선전기단가보완(0509)9월단가보완" xfId="6257" xr:uid="{00000000-0005-0000-0000-00003B560000}"/>
    <cellStyle name="원_장암3호배수로" xfId="6258" xr:uid="{00000000-0005-0000-0000-00003C560000}"/>
    <cellStyle name="원_장암3호배수로_배수단면검토(box암거-배수로별)" xfId="6259" xr:uid="{00000000-0005-0000-0000-00003D560000}"/>
    <cellStyle name="원_장흥광평양수장" xfId="6260" xr:uid="{00000000-0005-0000-0000-00003E560000}"/>
    <cellStyle name="원_재료계산(테마공원)" xfId="6261" xr:uid="{00000000-0005-0000-0000-00003F560000}"/>
    <cellStyle name="원_재료계산및집계(운봉평야부)" xfId="6262" xr:uid="{00000000-0005-0000-0000-000040560000}"/>
    <cellStyle name="원_재료계산서" xfId="6263" xr:uid="{00000000-0005-0000-0000-000041560000}"/>
    <cellStyle name="원_재료계산서(냉정)" xfId="483" xr:uid="{00000000-0005-0000-0000-000042560000}"/>
    <cellStyle name="원_재료계산서(도랑애쉼터)" xfId="6264" xr:uid="{00000000-0005-0000-0000-000043560000}"/>
    <cellStyle name="원_재료산출(보산)" xfId="6265" xr:uid="{00000000-0005-0000-0000-000044560000}"/>
    <cellStyle name="원_재료집계(1)" xfId="6266" xr:uid="{00000000-0005-0000-0000-000045560000}"/>
    <cellStyle name="원_재료집계(2)완" xfId="6267" xr:uid="{00000000-0005-0000-0000-000046560000}"/>
    <cellStyle name="원_재료집계(3)" xfId="6268" xr:uid="{00000000-0005-0000-0000-000047560000}"/>
    <cellStyle name="원_재료집계(조경)" xfId="6269" xr:uid="{00000000-0005-0000-0000-000048560000}"/>
    <cellStyle name="원_재료집계표(두들기쉼터)" xfId="6270" xr:uid="{00000000-0005-0000-0000-000049560000}"/>
    <cellStyle name="원_재오개양수" xfId="484" xr:uid="{00000000-0005-0000-0000-00004A560000}"/>
    <cellStyle name="원_적각배수암거재료집계-1" xfId="485" xr:uid="{00000000-0005-0000-0000-00004B560000}"/>
    <cellStyle name="원_적각배수암거재료집계-5" xfId="486" xr:uid="{00000000-0005-0000-0000-00004C560000}"/>
    <cellStyle name="원_전기(0109)" xfId="6271" xr:uid="{00000000-0005-0000-0000-00004D560000}"/>
    <cellStyle name="원_전기내역서(김해본산-최종)" xfId="6272" xr:uid="{00000000-0005-0000-0000-00004E560000}"/>
    <cellStyle name="원_전기내역서(본산-0810단가보완)" xfId="6273" xr:uid="{00000000-0005-0000-0000-00004F560000}"/>
    <cellStyle name="원_전기내역서(봉산)" xfId="6274" xr:uid="{00000000-0005-0000-0000-000050560000}"/>
    <cellStyle name="원_전기내역서(화제-최종)" xfId="6275" xr:uid="{00000000-0005-0000-0000-000051560000}"/>
    <cellStyle name="원_전기보완" xfId="6276" xr:uid="{00000000-0005-0000-0000-000052560000}"/>
    <cellStyle name="원_전기총" xfId="6277" xr:uid="{00000000-0005-0000-0000-000053560000}"/>
    <cellStyle name="원_전기총2003" xfId="6278" xr:uid="{00000000-0005-0000-0000-000054560000}"/>
    <cellStyle name="원_전북 용산지구 다단 21×1.2-2련(020417)" xfId="6279" xr:uid="{00000000-0005-0000-0000-000055560000}"/>
    <cellStyle name="원_절골밭기반내역서(新)" xfId="6280" xr:uid="{00000000-0005-0000-0000-000056560000}"/>
    <cellStyle name="원_점리내역" xfId="487" xr:uid="{00000000-0005-0000-0000-000057560000}"/>
    <cellStyle name="원_점리내역_서누리(2002내역)" xfId="2027" xr:uid="{00000000-0005-0000-0000-000058560000}"/>
    <cellStyle name="원_점리내역_설계서내역(중토동)" xfId="2028" xr:uid="{00000000-0005-0000-0000-000059560000}"/>
    <cellStyle name="원_점리도로토적5" xfId="2029" xr:uid="{00000000-0005-0000-0000-00005A560000}"/>
    <cellStyle name="원_정미소구조물헐기" xfId="6281" xr:uid="{00000000-0005-0000-0000-00005B560000}"/>
    <cellStyle name="원_정선군 능전지구(2004년)" xfId="488" xr:uid="{00000000-0005-0000-0000-00005C560000}"/>
    <cellStyle name="원_제당제료집계(0620)" xfId="6282" xr:uid="{00000000-0005-0000-0000-00005D560000}"/>
    <cellStyle name="원_제당토적계산(채홍기-예제)" xfId="2030" xr:uid="{00000000-0005-0000-0000-00005E560000}"/>
    <cellStyle name="원_제작내역" xfId="6283" xr:uid="{00000000-0005-0000-0000-00005F560000}"/>
    <cellStyle name="원_종천부대집계" xfId="6284" xr:uid="{00000000-0005-0000-0000-000060560000}"/>
    <cellStyle name="원_좌사지구" xfId="489" xr:uid="{00000000-0005-0000-0000-000061560000}"/>
    <cellStyle name="원_중봉도로(토공-구조물)" xfId="490" xr:uid="{00000000-0005-0000-0000-000062560000}"/>
    <cellStyle name="원_증감" xfId="491" xr:uid="{00000000-0005-0000-0000-000063560000}"/>
    <cellStyle name="원_지부송부-포동내역-1" xfId="6285" xr:uid="{00000000-0005-0000-0000-000064560000}"/>
    <cellStyle name="원_지선(토공-구조물)" xfId="492" xr:uid="{00000000-0005-0000-0000-000065560000}"/>
    <cellStyle name="원_지하수설계표지" xfId="493" xr:uid="{00000000-0005-0000-0000-000066560000}"/>
    <cellStyle name="원_지하수예정공정표" xfId="494" xr:uid="{00000000-0005-0000-0000-000067560000}"/>
    <cellStyle name="원_진도 보전지구" xfId="6286" xr:uid="{00000000-0005-0000-0000-000068560000}"/>
    <cellStyle name="원_진도마산2차제출F18x21" xfId="495" xr:uid="{00000000-0005-0000-0000-000069560000}"/>
    <cellStyle name="원_진도보고(지사)" xfId="6287" xr:uid="{00000000-0005-0000-0000-00006A560000}"/>
    <cellStyle name="원_창내사업비(0928)" xfId="6288" xr:uid="{00000000-0005-0000-0000-00006B560000}"/>
    <cellStyle name="원_창들배수장 재료계산집계" xfId="6289" xr:uid="{00000000-0005-0000-0000-00006C560000}"/>
    <cellStyle name="원_창봉지구여수토재료집계-1" xfId="2031" xr:uid="{00000000-0005-0000-0000-00006D560000}"/>
    <cellStyle name="원_창봉지급자재단가" xfId="496" xr:uid="{00000000-0005-0000-0000-00006E560000}"/>
    <cellStyle name="원_창산지여수토재료계산(05.29)" xfId="6290" xr:uid="{00000000-0005-0000-0000-00006F560000}"/>
    <cellStyle name="원_창산지여수토재료계산(05.29) 2" xfId="6291" xr:uid="{00000000-0005-0000-0000-000070560000}"/>
    <cellStyle name="원_창산지여수토재료계산(05.29)_사업비(기흥)" xfId="6292" xr:uid="{00000000-0005-0000-0000-000071560000}"/>
    <cellStyle name="원_창산지여수토재료계산(05.29)_세부설계재료계산서(토목)" xfId="6293" xr:uid="{00000000-0005-0000-0000-000072560000}"/>
    <cellStyle name="원_청북대체시설" xfId="6294" xr:uid="{00000000-0005-0000-0000-000073560000}"/>
    <cellStyle name="원_총괄+1호내역" xfId="497" xr:uid="{00000000-0005-0000-0000-000074560000}"/>
    <cellStyle name="원_총괄및전기공사내역서-보완" xfId="6295" xr:uid="{00000000-0005-0000-0000-000075560000}"/>
    <cellStyle name="원_추풍지재료집계" xfId="6296" xr:uid="{00000000-0005-0000-0000-000076560000}"/>
    <cellStyle name="원_취수탑" xfId="498" xr:uid="{00000000-0005-0000-0000-000077560000}"/>
    <cellStyle name="원_취입보기계공사비" xfId="6297" xr:uid="{00000000-0005-0000-0000-000078560000}"/>
    <cellStyle name="원_콘크리트헐기" xfId="6298" xr:uid="{00000000-0005-0000-0000-000079560000}"/>
    <cellStyle name="원_토공계산" xfId="6299" xr:uid="{00000000-0005-0000-0000-00007A560000}"/>
    <cellStyle name="원_토목조사비 및 차량임차비(참조)" xfId="6300" xr:uid="{00000000-0005-0000-0000-00007B560000}"/>
    <cellStyle name="원_토성맹암거토적" xfId="499" xr:uid="{00000000-0005-0000-0000-00007C560000}"/>
    <cellStyle name="원_토적계산(평야부)" xfId="6301" xr:uid="{00000000-0005-0000-0000-00007D560000}"/>
    <cellStyle name="원_팔봉양수" xfId="6302" xr:uid="{00000000-0005-0000-0000-00007E560000}"/>
    <cellStyle name="원_평야부재료계산" xfId="6303" xr:uid="{00000000-0005-0000-0000-00007F560000}"/>
    <cellStyle name="원_평야부총" xfId="6304" xr:uid="{00000000-0005-0000-0000-000080560000}"/>
    <cellStyle name="원_평야부총(최종)" xfId="6305" xr:uid="{00000000-0005-0000-0000-000081560000}"/>
    <cellStyle name="원_평야부총집계" xfId="6306" xr:uid="{00000000-0005-0000-0000-000082560000}"/>
    <cellStyle name="원_폐기물" xfId="6307" xr:uid="{00000000-0005-0000-0000-000083560000}"/>
    <cellStyle name="원_폐기물 2" xfId="6308" xr:uid="{00000000-0005-0000-0000-000084560000}"/>
    <cellStyle name="원_폐기물_사업비(기흥)" xfId="6309" xr:uid="{00000000-0005-0000-0000-000085560000}"/>
    <cellStyle name="원_폐기물_세부설계재료계산서(토목)" xfId="6310" xr:uid="{00000000-0005-0000-0000-000086560000}"/>
    <cellStyle name="원_폐기물처리및헐기(봉원)" xfId="6311" xr:uid="{00000000-0005-0000-0000-000087560000}"/>
    <cellStyle name="원_폐기물처리집계(수정)" xfId="6312" xr:uid="{00000000-0005-0000-0000-000088560000}"/>
    <cellStyle name="원_폐기물처리집계(수정) 2" xfId="6313" xr:uid="{00000000-0005-0000-0000-000089560000}"/>
    <cellStyle name="원_폐기물처리집계(수정)_강화(재료집계)" xfId="6314" xr:uid="{00000000-0005-0000-0000-00008A560000}"/>
    <cellStyle name="원_폐기물처리집계(수정)_사업비내역 건천2지구" xfId="6315" xr:uid="{00000000-0005-0000-0000-00008B560000}"/>
    <cellStyle name="원_폐기물처리집계(수정)_세부설계재료계산서(토목)" xfId="6316" xr:uid="{00000000-0005-0000-0000-00008C560000}"/>
    <cellStyle name="원_폐기물처리집계(수정)_아산(재료산출서)(토공)" xfId="6317" xr:uid="{00000000-0005-0000-0000-00008D560000}"/>
    <cellStyle name="원_폐기물처리집계(수정)_청북대체시설" xfId="6318" xr:uid="{00000000-0005-0000-0000-00008E560000}"/>
    <cellStyle name="원_포장" xfId="6319" xr:uid="{00000000-0005-0000-0000-00008F560000}"/>
    <cellStyle name="원_품목조정검토양식(청웅1차)" xfId="6320" xr:uid="{00000000-0005-0000-0000-000090560000}"/>
    <cellStyle name="원_풍산재료산출조서" xfId="6321" xr:uid="{00000000-0005-0000-0000-000091560000}"/>
    <cellStyle name="원_하갈3내역서(최종)" xfId="500" xr:uid="{00000000-0005-0000-0000-000092560000}"/>
    <cellStyle name="원_하기 - 100 사업비" xfId="6322" xr:uid="{00000000-0005-0000-0000-000093560000}"/>
    <cellStyle name="원_하장양수(40HP20HP)020309" xfId="501" xr:uid="{00000000-0005-0000-0000-000094560000}"/>
    <cellStyle name="원_한림부대공사" xfId="6323" xr:uid="{00000000-0005-0000-0000-000095560000}"/>
    <cellStyle name="원_합판거푸집" xfId="502" xr:uid="{00000000-0005-0000-0000-000096560000}"/>
    <cellStyle name="원_해창지구부대공집계" xfId="6324" xr:uid="{00000000-0005-0000-0000-000097560000}"/>
    <cellStyle name="원_화동성동전기내역서" xfId="503" xr:uid="{00000000-0005-0000-0000-000098560000}"/>
    <cellStyle name="원_화동성동지구암반관정개발공사(다목적광장)" xfId="504" xr:uid="{00000000-0005-0000-0000-000099560000}"/>
    <cellStyle name="원_황계(0203)" xfId="6325" xr:uid="{00000000-0005-0000-0000-00009A560000}"/>
    <cellStyle name="원_횡배수암거재료집계" xfId="505" xr:uid="{00000000-0005-0000-0000-00009B560000}"/>
    <cellStyle name="유1" xfId="6326" xr:uid="{00000000-0005-0000-0000-00009C560000}"/>
    <cellStyle name="을지" xfId="506" xr:uid="{00000000-0005-0000-0000-00009D560000}"/>
    <cellStyle name="인원수(0.1)" xfId="6327" xr:uid="{00000000-0005-0000-0000-00009E560000}"/>
    <cellStyle name="일반" xfId="6328" xr:uid="{00000000-0005-0000-0000-00009F560000}"/>
    <cellStyle name="일위(text)" xfId="6329" xr:uid="{00000000-0005-0000-0000-0000A0560000}"/>
    <cellStyle name="일위(소수1위9포)" xfId="6330" xr:uid="{00000000-0005-0000-0000-0000A1560000}"/>
    <cellStyle name="일위(소수1위사이띔9포)" xfId="6331" xr:uid="{00000000-0005-0000-0000-0000A2560000}"/>
    <cellStyle name="일위(소수점 1)" xfId="6332" xr:uid="{00000000-0005-0000-0000-0000A3560000}"/>
    <cellStyle name="일위계(9포)" xfId="6333" xr:uid="{00000000-0005-0000-0000-0000A4560000}"/>
    <cellStyle name="입력" xfId="48" builtinId="20" customBuiltin="1"/>
    <cellStyle name="입력 2" xfId="99" xr:uid="{00000000-0005-0000-0000-0000A6560000}"/>
    <cellStyle name="입력 2 2" xfId="6334" xr:uid="{00000000-0005-0000-0000-0000A7560000}"/>
    <cellStyle name="자리수" xfId="507" xr:uid="{00000000-0005-0000-0000-0000A8560000}"/>
    <cellStyle name="자리수 2" xfId="6335" xr:uid="{00000000-0005-0000-0000-0000A9560000}"/>
    <cellStyle name="자리수0" xfId="508" xr:uid="{00000000-0005-0000-0000-0000AA560000}"/>
    <cellStyle name="자리수0 2" xfId="6336" xr:uid="{00000000-0005-0000-0000-0000AB560000}"/>
    <cellStyle name="자리수0 3" xfId="6337" xr:uid="{00000000-0005-0000-0000-0000AC560000}"/>
    <cellStyle name="잡품" xfId="6338" xr:uid="{00000000-0005-0000-0000-0000AD560000}"/>
    <cellStyle name="제곱" xfId="6339" xr:uid="{00000000-0005-0000-0000-0000AE560000}"/>
    <cellStyle name="제곱 2" xfId="6340" xr:uid="{00000000-0005-0000-0000-0000AF560000}"/>
    <cellStyle name="제목" xfId="49" builtinId="15" customBuiltin="1"/>
    <cellStyle name="제목 1" xfId="50" builtinId="16" customBuiltin="1"/>
    <cellStyle name="제목 1 2" xfId="100" xr:uid="{00000000-0005-0000-0000-0000B2560000}"/>
    <cellStyle name="제목 1 2 2" xfId="6341" xr:uid="{00000000-0005-0000-0000-0000B3560000}"/>
    <cellStyle name="제목 1(左)" xfId="6342" xr:uid="{00000000-0005-0000-0000-0000B4560000}"/>
    <cellStyle name="제목 1(中)" xfId="6343" xr:uid="{00000000-0005-0000-0000-0000B5560000}"/>
    <cellStyle name="제목 2" xfId="51" builtinId="17" customBuiltin="1"/>
    <cellStyle name="제목 2 2" xfId="101" xr:uid="{00000000-0005-0000-0000-0000B7560000}"/>
    <cellStyle name="제목 2 2 2" xfId="6344" xr:uid="{00000000-0005-0000-0000-0000B8560000}"/>
    <cellStyle name="제목 2 3" xfId="6345" xr:uid="{00000000-0005-0000-0000-0000B9560000}"/>
    <cellStyle name="제목 3" xfId="52" builtinId="18" customBuiltin="1"/>
    <cellStyle name="제목 3 2" xfId="102" xr:uid="{00000000-0005-0000-0000-0000BB560000}"/>
    <cellStyle name="제목 3 2 2" xfId="6346" xr:uid="{00000000-0005-0000-0000-0000BC560000}"/>
    <cellStyle name="제목 4" xfId="53" builtinId="19" customBuiltin="1"/>
    <cellStyle name="제목 4 2" xfId="103" xr:uid="{00000000-0005-0000-0000-0000BE560000}"/>
    <cellStyle name="제목 4 2 2" xfId="6347" xr:uid="{00000000-0005-0000-0000-0000BF560000}"/>
    <cellStyle name="제목 5" xfId="104" xr:uid="{00000000-0005-0000-0000-0000C0560000}"/>
    <cellStyle name="제목 5 2" xfId="6348" xr:uid="{00000000-0005-0000-0000-0000C1560000}"/>
    <cellStyle name="제목 6" xfId="6349" xr:uid="{00000000-0005-0000-0000-0000C2560000}"/>
    <cellStyle name="제목 6 2" xfId="6350" xr:uid="{00000000-0005-0000-0000-0000C3560000}"/>
    <cellStyle name="제목[1 줄]" xfId="6351" xr:uid="{00000000-0005-0000-0000-0000C4560000}"/>
    <cellStyle name="제목[2줄 아래]" xfId="6352" xr:uid="{00000000-0005-0000-0000-0000C5560000}"/>
    <cellStyle name="제목[2줄 위]" xfId="6353" xr:uid="{00000000-0005-0000-0000-0000C6560000}"/>
    <cellStyle name="제목1" xfId="6354" xr:uid="{00000000-0005-0000-0000-0000C7560000}"/>
    <cellStyle name="제목1.###(12)" xfId="6355" xr:uid="{00000000-0005-0000-0000-0000C8560000}"/>
    <cellStyle name="제목1.###(12) 2" xfId="6356" xr:uid="{00000000-0005-0000-0000-0000C9560000}"/>
    <cellStyle name="제목1.###(12) 3" xfId="6357" xr:uid="{00000000-0005-0000-0000-0000CA560000}"/>
    <cellStyle name="제목12" xfId="6358" xr:uid="{00000000-0005-0000-0000-0000CB560000}"/>
    <cellStyle name="제목12-1" xfId="6359" xr:uid="{00000000-0005-0000-0000-0000CC560000}"/>
    <cellStyle name="제목13" xfId="6360" xr:uid="{00000000-0005-0000-0000-0000CD560000}"/>
    <cellStyle name="제목15" xfId="6361" xr:uid="{00000000-0005-0000-0000-0000CE560000}"/>
    <cellStyle name="제목15 2" xfId="6362" xr:uid="{00000000-0005-0000-0000-0000CF560000}"/>
    <cellStyle name="제목15 3" xfId="6363" xr:uid="{00000000-0005-0000-0000-0000D0560000}"/>
    <cellStyle name="제목솔체20" xfId="6364" xr:uid="{00000000-0005-0000-0000-0000D1560000}"/>
    <cellStyle name="졇" xfId="509" xr:uid="{00000000-0005-0000-0000-0000D2560000}"/>
    <cellStyle name="좋음" xfId="54" builtinId="26" customBuiltin="1"/>
    <cellStyle name="좋음 2" xfId="105" xr:uid="{00000000-0005-0000-0000-0000D4560000}"/>
    <cellStyle name="좋음 2 2" xfId="6365" xr:uid="{00000000-0005-0000-0000-0000D5560000}"/>
    <cellStyle name="좌괄호_박심배수구조물공" xfId="6366" xr:uid="{00000000-0005-0000-0000-0000D6560000}"/>
    <cellStyle name="좌측양괄호" xfId="6367" xr:uid="{00000000-0005-0000-0000-0000D7560000}"/>
    <cellStyle name="좌측양괄호 2" xfId="6368" xr:uid="{00000000-0005-0000-0000-0000D8560000}"/>
    <cellStyle name="중기사용11" xfId="6369" xr:uid="{00000000-0005-0000-0000-0000D9560000}"/>
    <cellStyle name="중기사용11-1" xfId="6370" xr:uid="{00000000-0005-0000-0000-0000DA560000}"/>
    <cellStyle name="중기사용12" xfId="6371" xr:uid="{00000000-0005-0000-0000-0000DB560000}"/>
    <cellStyle name="중기사용13" xfId="6372" xr:uid="{00000000-0005-0000-0000-0000DC560000}"/>
    <cellStyle name="지수문제" xfId="6373" xr:uid="{00000000-0005-0000-0000-0000DD560000}"/>
    <cellStyle name="지정되지 않음" xfId="510" xr:uid="{00000000-0005-0000-0000-0000DE560000}"/>
    <cellStyle name="출력" xfId="55" builtinId="21" customBuiltin="1"/>
    <cellStyle name="출력 2" xfId="106" xr:uid="{00000000-0005-0000-0000-0000E0560000}"/>
    <cellStyle name="출력 2 2" xfId="6374" xr:uid="{00000000-0005-0000-0000-0000E1560000}"/>
    <cellStyle name="측점" xfId="6375" xr:uid="{00000000-0005-0000-0000-0000E2560000}"/>
    <cellStyle name="콤" xfId="6376" xr:uid="{00000000-0005-0000-0000-0000E3560000}"/>
    <cellStyle name="콤 2" xfId="6377" xr:uid="{00000000-0005-0000-0000-0000E4560000}"/>
    <cellStyle name="콤_01-토공" xfId="6378" xr:uid="{00000000-0005-0000-0000-0000E5560000}"/>
    <cellStyle name="콤_01-토공_02-배수공" xfId="6379" xr:uid="{00000000-0005-0000-0000-0000E6560000}"/>
    <cellStyle name="콤_01-토공_02-배수공_선단추진공" xfId="6380" xr:uid="{00000000-0005-0000-0000-0000E7560000}"/>
    <cellStyle name="콤_01-토공_02-배수공_선단추진공_오수공1" xfId="6381" xr:uid="{00000000-0005-0000-0000-0000E8560000}"/>
    <cellStyle name="콤_01-토공_02-배수공_오수공1" xfId="6382" xr:uid="{00000000-0005-0000-0000-0000E9560000}"/>
    <cellStyle name="콤_01-토공_02-배수공_우수공1" xfId="6383" xr:uid="{00000000-0005-0000-0000-0000EA560000}"/>
    <cellStyle name="콤_01-토공_02-배수공_우수공1_토공" xfId="6384" xr:uid="{00000000-0005-0000-0000-0000EB560000}"/>
    <cellStyle name="콤_01-토공_02-배수공_우수공1_토공(고초골)" xfId="6385" xr:uid="{00000000-0005-0000-0000-0000EC560000}"/>
    <cellStyle name="콤_01-토공_02-배수공_우수공1_토공_토공(고초골)" xfId="6386" xr:uid="{00000000-0005-0000-0000-0000ED560000}"/>
    <cellStyle name="콤_01-토공_02-배수공_우수공1_토공_토공(고초골)_토공(고초골)" xfId="6387" xr:uid="{00000000-0005-0000-0000-0000EE560000}"/>
    <cellStyle name="콤_01-토공_02-배수공_토공" xfId="6388" xr:uid="{00000000-0005-0000-0000-0000EF560000}"/>
    <cellStyle name="콤_01-토공_02-배수공_토공(고초골)" xfId="6389" xr:uid="{00000000-0005-0000-0000-0000F0560000}"/>
    <cellStyle name="콤_01-토공_02-배수공_토공(고초골)_토공(고초골)" xfId="6390" xr:uid="{00000000-0005-0000-0000-0000F1560000}"/>
    <cellStyle name="콤_01-토공_02-배수공_토공_2.0토공3" xfId="6391" xr:uid="{00000000-0005-0000-0000-0000F2560000}"/>
    <cellStyle name="콤_01-토공_02-배수공_토공_보령깨기집계" xfId="6392" xr:uid="{00000000-0005-0000-0000-0000F3560000}"/>
    <cellStyle name="콤_01-토공_02-배수공_토공_정부장님토적" xfId="6393" xr:uid="{00000000-0005-0000-0000-0000F4560000}"/>
    <cellStyle name="콤_01-토공_02-배수공_토공_토공" xfId="6394" xr:uid="{00000000-0005-0000-0000-0000F5560000}"/>
    <cellStyle name="콤_01-토공_02-배수공_토공_토공(고초골)" xfId="6395" xr:uid="{00000000-0005-0000-0000-0000F6560000}"/>
    <cellStyle name="콤_01-토공_02-배수공_토공_토공_토공(고초골)" xfId="6396" xr:uid="{00000000-0005-0000-0000-0000F7560000}"/>
    <cellStyle name="콤_01-토공_02-배수공_토공_토공_토공(고초골)_토공(고초골)" xfId="6397" xr:uid="{00000000-0005-0000-0000-0000F8560000}"/>
    <cellStyle name="콤_01-토공_02-배수공_토공_토적표" xfId="6398" xr:uid="{00000000-0005-0000-0000-0000F9560000}"/>
    <cellStyle name="콤_01-토공_02-배수공_포장공" xfId="6399" xr:uid="{00000000-0005-0000-0000-0000FA560000}"/>
    <cellStyle name="콤_01-토공_02-배수공_포장공_포장공" xfId="6400" xr:uid="{00000000-0005-0000-0000-0000FB560000}"/>
    <cellStyle name="콤_02-배수공" xfId="6401" xr:uid="{00000000-0005-0000-0000-0000FC560000}"/>
    <cellStyle name="콤_02-배수공_02-반중력식옹벽" xfId="6402" xr:uid="{00000000-0005-0000-0000-0000FD560000}"/>
    <cellStyle name="콤_02-배수공_02-반중력식옹벽_선단추진공" xfId="6403" xr:uid="{00000000-0005-0000-0000-0000FE560000}"/>
    <cellStyle name="콤_02-배수공_02-반중력식옹벽_선단추진공_오수공1" xfId="6404" xr:uid="{00000000-0005-0000-0000-0000FF560000}"/>
    <cellStyle name="콤_02-배수공_02-반중력식옹벽_오수공1" xfId="6405" xr:uid="{00000000-0005-0000-0000-000000570000}"/>
    <cellStyle name="콤_02-배수공_02-반중력식옹벽_우수공1" xfId="6406" xr:uid="{00000000-0005-0000-0000-000001570000}"/>
    <cellStyle name="콤_02-배수공_02-반중력식옹벽_우수공1_토공" xfId="6407" xr:uid="{00000000-0005-0000-0000-000002570000}"/>
    <cellStyle name="콤_02-배수공_02-반중력식옹벽_우수공1_토공(고초골)" xfId="6408" xr:uid="{00000000-0005-0000-0000-000003570000}"/>
    <cellStyle name="콤_02-배수공_02-반중력식옹벽_우수공1_토공_토공(고초골)" xfId="6409" xr:uid="{00000000-0005-0000-0000-000004570000}"/>
    <cellStyle name="콤_02-배수공_02-반중력식옹벽_우수공1_토공_토공(고초골)_토공(고초골)" xfId="6410" xr:uid="{00000000-0005-0000-0000-000005570000}"/>
    <cellStyle name="콤_02-배수공_02-반중력식옹벽_토공" xfId="6411" xr:uid="{00000000-0005-0000-0000-000006570000}"/>
    <cellStyle name="콤_02-배수공_02-반중력식옹벽_토공(고초골)" xfId="6412" xr:uid="{00000000-0005-0000-0000-000007570000}"/>
    <cellStyle name="콤_02-배수공_02-반중력식옹벽_토공(고초골)_토공(고초골)" xfId="6413" xr:uid="{00000000-0005-0000-0000-000008570000}"/>
    <cellStyle name="콤_02-배수공_02-반중력식옹벽_토공_2.0토공3" xfId="6414" xr:uid="{00000000-0005-0000-0000-000009570000}"/>
    <cellStyle name="콤_02-배수공_02-반중력식옹벽_토공_보령깨기집계" xfId="6415" xr:uid="{00000000-0005-0000-0000-00000A570000}"/>
    <cellStyle name="콤_02-배수공_02-반중력식옹벽_토공_정부장님토적" xfId="6416" xr:uid="{00000000-0005-0000-0000-00000B570000}"/>
    <cellStyle name="콤_02-배수공_02-반중력식옹벽_토공_토공" xfId="6417" xr:uid="{00000000-0005-0000-0000-00000C570000}"/>
    <cellStyle name="콤_02-배수공_02-반중력식옹벽_토공_토공(고초골)" xfId="6418" xr:uid="{00000000-0005-0000-0000-00000D570000}"/>
    <cellStyle name="콤_02-배수공_02-반중력식옹벽_토공_토공_토공(고초골)" xfId="6419" xr:uid="{00000000-0005-0000-0000-00000E570000}"/>
    <cellStyle name="콤_02-배수공_02-반중력식옹벽_토공_토공_토공(고초골)_토공(고초골)" xfId="6420" xr:uid="{00000000-0005-0000-0000-00000F570000}"/>
    <cellStyle name="콤_02-배수공_02-반중력식옹벽_토공_토적표" xfId="6421" xr:uid="{00000000-0005-0000-0000-000010570000}"/>
    <cellStyle name="콤_02-배수공_02-반중력식옹벽_포장공" xfId="6422" xr:uid="{00000000-0005-0000-0000-000011570000}"/>
    <cellStyle name="콤_02-배수공_02-반중력식옹벽_포장공_포장공" xfId="6423" xr:uid="{00000000-0005-0000-0000-000012570000}"/>
    <cellStyle name="콤_02-배수공_02-배수공" xfId="6424" xr:uid="{00000000-0005-0000-0000-000013570000}"/>
    <cellStyle name="콤_02-배수공_02-배수공_선단추진공" xfId="6425" xr:uid="{00000000-0005-0000-0000-000014570000}"/>
    <cellStyle name="콤_02-배수공_02-배수공_선단추진공_오수공1" xfId="6426" xr:uid="{00000000-0005-0000-0000-000015570000}"/>
    <cellStyle name="콤_02-배수공_02-배수공_오수공1" xfId="6427" xr:uid="{00000000-0005-0000-0000-000016570000}"/>
    <cellStyle name="콤_02-배수공_02-배수공_우수공1" xfId="6428" xr:uid="{00000000-0005-0000-0000-000017570000}"/>
    <cellStyle name="콤_02-배수공_02-배수공_우수공1_토공" xfId="6429" xr:uid="{00000000-0005-0000-0000-000018570000}"/>
    <cellStyle name="콤_02-배수공_02-배수공_우수공1_토공(고초골)" xfId="6430" xr:uid="{00000000-0005-0000-0000-000019570000}"/>
    <cellStyle name="콤_02-배수공_02-배수공_우수공1_토공_토공(고초골)" xfId="6431" xr:uid="{00000000-0005-0000-0000-00001A570000}"/>
    <cellStyle name="콤_02-배수공_02-배수공_우수공1_토공_토공(고초골)_토공(고초골)" xfId="6432" xr:uid="{00000000-0005-0000-0000-00001B570000}"/>
    <cellStyle name="콤_02-배수공_02-배수공_토공" xfId="6433" xr:uid="{00000000-0005-0000-0000-00001C570000}"/>
    <cellStyle name="콤_02-배수공_02-배수공_토공(고초골)" xfId="6434" xr:uid="{00000000-0005-0000-0000-00001D570000}"/>
    <cellStyle name="콤_02-배수공_02-배수공_토공(고초골)_토공(고초골)" xfId="6435" xr:uid="{00000000-0005-0000-0000-00001E570000}"/>
    <cellStyle name="콤_02-배수공_02-배수공_토공_2.0토공3" xfId="6436" xr:uid="{00000000-0005-0000-0000-00001F570000}"/>
    <cellStyle name="콤_02-배수공_02-배수공_토공_보령깨기집계" xfId="6437" xr:uid="{00000000-0005-0000-0000-000020570000}"/>
    <cellStyle name="콤_02-배수공_02-배수공_토공_정부장님토적" xfId="6438" xr:uid="{00000000-0005-0000-0000-000021570000}"/>
    <cellStyle name="콤_02-배수공_02-배수공_토공_토공" xfId="6439" xr:uid="{00000000-0005-0000-0000-000022570000}"/>
    <cellStyle name="콤_02-배수공_02-배수공_토공_토공(고초골)" xfId="6440" xr:uid="{00000000-0005-0000-0000-000023570000}"/>
    <cellStyle name="콤_02-배수공_02-배수공_토공_토공_토공(고초골)" xfId="6441" xr:uid="{00000000-0005-0000-0000-000024570000}"/>
    <cellStyle name="콤_02-배수공_02-배수공_토공_토공_토공(고초골)_토공(고초골)" xfId="6442" xr:uid="{00000000-0005-0000-0000-000025570000}"/>
    <cellStyle name="콤_02-배수공_02-배수공_토공_토적표" xfId="6443" xr:uid="{00000000-0005-0000-0000-000026570000}"/>
    <cellStyle name="콤_02-배수공_02-배수공_포장공" xfId="6444" xr:uid="{00000000-0005-0000-0000-000027570000}"/>
    <cellStyle name="콤_02-배수공_02-배수공_포장공_포장공" xfId="6445" xr:uid="{00000000-0005-0000-0000-000028570000}"/>
    <cellStyle name="콤_02-배수공_가평조서" xfId="6446" xr:uid="{00000000-0005-0000-0000-000029570000}"/>
    <cellStyle name="콤_02-배수공_가평조서_선단추진공" xfId="6447" xr:uid="{00000000-0005-0000-0000-00002A570000}"/>
    <cellStyle name="콤_02-배수공_가평조서_선단추진공_오수공1" xfId="6448" xr:uid="{00000000-0005-0000-0000-00002B570000}"/>
    <cellStyle name="콤_02-배수공_가평조서_오수공1" xfId="6449" xr:uid="{00000000-0005-0000-0000-00002C570000}"/>
    <cellStyle name="콤_02-배수공_가평조서_우수공1" xfId="6450" xr:uid="{00000000-0005-0000-0000-00002D570000}"/>
    <cellStyle name="콤_02-배수공_가평조서_우수공1_토공" xfId="6451" xr:uid="{00000000-0005-0000-0000-00002E570000}"/>
    <cellStyle name="콤_02-배수공_가평조서_우수공1_토공(고초골)" xfId="6452" xr:uid="{00000000-0005-0000-0000-00002F570000}"/>
    <cellStyle name="콤_02-배수공_가평조서_우수공1_토공_토공(고초골)" xfId="6453" xr:uid="{00000000-0005-0000-0000-000030570000}"/>
    <cellStyle name="콤_02-배수공_가평조서_우수공1_토공_토공(고초골)_토공(고초골)" xfId="6454" xr:uid="{00000000-0005-0000-0000-000031570000}"/>
    <cellStyle name="콤_02-배수공_가평조서_토공" xfId="6455" xr:uid="{00000000-0005-0000-0000-000032570000}"/>
    <cellStyle name="콤_02-배수공_가평조서_토공(고초골)" xfId="6456" xr:uid="{00000000-0005-0000-0000-000033570000}"/>
    <cellStyle name="콤_02-배수공_가평조서_토공(고초골)_토공(고초골)" xfId="6457" xr:uid="{00000000-0005-0000-0000-000034570000}"/>
    <cellStyle name="콤_02-배수공_가평조서_토공_토공" xfId="6458" xr:uid="{00000000-0005-0000-0000-000035570000}"/>
    <cellStyle name="콤_02-배수공_가평조서_토공_토공(고초골)" xfId="6459" xr:uid="{00000000-0005-0000-0000-000036570000}"/>
    <cellStyle name="콤_02-배수공_가평조서_토공_토공_토공(고초골)" xfId="6460" xr:uid="{00000000-0005-0000-0000-000037570000}"/>
    <cellStyle name="콤_02-배수공_가평조서_토공_토공_토공(고초골)_토공(고초골)" xfId="6461" xr:uid="{00000000-0005-0000-0000-000038570000}"/>
    <cellStyle name="콤_02-배수공_가평조서_포장공" xfId="6462" xr:uid="{00000000-0005-0000-0000-000039570000}"/>
    <cellStyle name="콤_02-배수공_가평조서_포장공_포장공" xfId="6463" xr:uid="{00000000-0005-0000-0000-00003A570000}"/>
    <cellStyle name="콤_02-배수공_반중력" xfId="6464" xr:uid="{00000000-0005-0000-0000-00003B570000}"/>
    <cellStyle name="콤_02-배수공_반중력_선단추진공" xfId="6465" xr:uid="{00000000-0005-0000-0000-00003C570000}"/>
    <cellStyle name="콤_02-배수공_반중력_선단추진공_오수공1" xfId="6466" xr:uid="{00000000-0005-0000-0000-00003D570000}"/>
    <cellStyle name="콤_02-배수공_반중력_오수공1" xfId="6467" xr:uid="{00000000-0005-0000-0000-00003E570000}"/>
    <cellStyle name="콤_02-배수공_반중력_우수공1" xfId="6468" xr:uid="{00000000-0005-0000-0000-00003F570000}"/>
    <cellStyle name="콤_02-배수공_반중력_우수공1_토공" xfId="6469" xr:uid="{00000000-0005-0000-0000-000040570000}"/>
    <cellStyle name="콤_02-배수공_반중력_우수공1_토공(고초골)" xfId="6470" xr:uid="{00000000-0005-0000-0000-000041570000}"/>
    <cellStyle name="콤_02-배수공_반중력_우수공1_토공_토공(고초골)" xfId="6471" xr:uid="{00000000-0005-0000-0000-000042570000}"/>
    <cellStyle name="콤_02-배수공_반중력_우수공1_토공_토공(고초골)_토공(고초골)" xfId="6472" xr:uid="{00000000-0005-0000-0000-000043570000}"/>
    <cellStyle name="콤_02-배수공_반중력_토공" xfId="6473" xr:uid="{00000000-0005-0000-0000-000044570000}"/>
    <cellStyle name="콤_02-배수공_반중력_토공(고초골)" xfId="6474" xr:uid="{00000000-0005-0000-0000-000045570000}"/>
    <cellStyle name="콤_02-배수공_반중력_토공(고초골)_토공(고초골)" xfId="6475" xr:uid="{00000000-0005-0000-0000-000046570000}"/>
    <cellStyle name="콤_02-배수공_반중력_토공_2.0토공3" xfId="6476" xr:uid="{00000000-0005-0000-0000-000047570000}"/>
    <cellStyle name="콤_02-배수공_반중력_토공_보령깨기집계" xfId="6477" xr:uid="{00000000-0005-0000-0000-000048570000}"/>
    <cellStyle name="콤_02-배수공_반중력_토공_정부장님토적" xfId="6478" xr:uid="{00000000-0005-0000-0000-000049570000}"/>
    <cellStyle name="콤_02-배수공_반중력_토공_토공" xfId="6479" xr:uid="{00000000-0005-0000-0000-00004A570000}"/>
    <cellStyle name="콤_02-배수공_반중력_토공_토공(고초골)" xfId="6480" xr:uid="{00000000-0005-0000-0000-00004B570000}"/>
    <cellStyle name="콤_02-배수공_반중력_토공_토공_토공(고초골)" xfId="6481" xr:uid="{00000000-0005-0000-0000-00004C570000}"/>
    <cellStyle name="콤_02-배수공_반중력_토공_토공_토공(고초골)_토공(고초골)" xfId="6482" xr:uid="{00000000-0005-0000-0000-00004D570000}"/>
    <cellStyle name="콤_02-배수공_반중력_토공_토적표" xfId="6483" xr:uid="{00000000-0005-0000-0000-00004E570000}"/>
    <cellStyle name="콤_02-배수공_반중력_포장공" xfId="6484" xr:uid="{00000000-0005-0000-0000-00004F570000}"/>
    <cellStyle name="콤_02-배수공_반중력_포장공_포장공" xfId="6485" xr:uid="{00000000-0005-0000-0000-000050570000}"/>
    <cellStyle name="콤_02-배수공_선단추진공" xfId="6486" xr:uid="{00000000-0005-0000-0000-000051570000}"/>
    <cellStyle name="콤_02-배수공_선단추진공_오수공1" xfId="6487" xr:uid="{00000000-0005-0000-0000-000052570000}"/>
    <cellStyle name="콤_02-배수공_오수공1" xfId="6488" xr:uid="{00000000-0005-0000-0000-000053570000}"/>
    <cellStyle name="콤_02-배수공_우수공1" xfId="6489" xr:uid="{00000000-0005-0000-0000-000054570000}"/>
    <cellStyle name="콤_02-배수공_우수공1_토공" xfId="6490" xr:uid="{00000000-0005-0000-0000-000055570000}"/>
    <cellStyle name="콤_02-배수공_우수공1_토공(고초골)" xfId="6491" xr:uid="{00000000-0005-0000-0000-000056570000}"/>
    <cellStyle name="콤_02-배수공_우수공1_토공_토공(고초골)" xfId="6492" xr:uid="{00000000-0005-0000-0000-000057570000}"/>
    <cellStyle name="콤_02-배수공_우수공1_토공_토공(고초골)_토공(고초골)" xfId="6493" xr:uid="{00000000-0005-0000-0000-000058570000}"/>
    <cellStyle name="콤_02-배수공_토공" xfId="6494" xr:uid="{00000000-0005-0000-0000-000059570000}"/>
    <cellStyle name="콤_02-배수공_토공(고초골)" xfId="6495" xr:uid="{00000000-0005-0000-0000-00005A570000}"/>
    <cellStyle name="콤_02-배수공_토공(고초골)_토공(고초골)" xfId="6496" xr:uid="{00000000-0005-0000-0000-00005B570000}"/>
    <cellStyle name="콤_02-배수공_토공_2.0토공3" xfId="6497" xr:uid="{00000000-0005-0000-0000-00005C570000}"/>
    <cellStyle name="콤_02-배수공_토공_보령깨기집계" xfId="6498" xr:uid="{00000000-0005-0000-0000-00005D570000}"/>
    <cellStyle name="콤_02-배수공_토공_정부장님토적" xfId="6499" xr:uid="{00000000-0005-0000-0000-00005E570000}"/>
    <cellStyle name="콤_02-배수공_토공_토공" xfId="6500" xr:uid="{00000000-0005-0000-0000-00005F570000}"/>
    <cellStyle name="콤_02-배수공_토공_토공(고초골)" xfId="6501" xr:uid="{00000000-0005-0000-0000-000060570000}"/>
    <cellStyle name="콤_02-배수공_토공_토공_토공(고초골)" xfId="6502" xr:uid="{00000000-0005-0000-0000-000061570000}"/>
    <cellStyle name="콤_02-배수공_토공_토공_토공(고초골)_토공(고초골)" xfId="6503" xr:uid="{00000000-0005-0000-0000-000062570000}"/>
    <cellStyle name="콤_02-배수공_토공_토적표" xfId="6504" xr:uid="{00000000-0005-0000-0000-000063570000}"/>
    <cellStyle name="콤_02-배수공_포장공" xfId="6505" xr:uid="{00000000-0005-0000-0000-000064570000}"/>
    <cellStyle name="콤_02-배수공_포장공_포장공" xfId="6506" xr:uid="{00000000-0005-0000-0000-000065570000}"/>
    <cellStyle name="콤_02-배수공_포장조서" xfId="6507" xr:uid="{00000000-0005-0000-0000-000066570000}"/>
    <cellStyle name="콤_02-배수공_포장조서_선단추진공" xfId="6508" xr:uid="{00000000-0005-0000-0000-000067570000}"/>
    <cellStyle name="콤_02-배수공_포장조서_선단추진공_오수공1" xfId="6509" xr:uid="{00000000-0005-0000-0000-000068570000}"/>
    <cellStyle name="콤_02-배수공_포장조서_오수공1" xfId="6510" xr:uid="{00000000-0005-0000-0000-000069570000}"/>
    <cellStyle name="콤_02-배수공_포장조서_우수공1" xfId="6511" xr:uid="{00000000-0005-0000-0000-00006A570000}"/>
    <cellStyle name="콤_02-배수공_포장조서_우수공1_토공" xfId="6512" xr:uid="{00000000-0005-0000-0000-00006B570000}"/>
    <cellStyle name="콤_02-배수공_포장조서_우수공1_토공(고초골)" xfId="6513" xr:uid="{00000000-0005-0000-0000-00006C570000}"/>
    <cellStyle name="콤_02-배수공_포장조서_우수공1_토공_토공(고초골)" xfId="6514" xr:uid="{00000000-0005-0000-0000-00006D570000}"/>
    <cellStyle name="콤_02-배수공_포장조서_우수공1_토공_토공(고초골)_토공(고초골)" xfId="6515" xr:uid="{00000000-0005-0000-0000-00006E570000}"/>
    <cellStyle name="콤_02-배수공_포장조서_토공" xfId="6516" xr:uid="{00000000-0005-0000-0000-00006F570000}"/>
    <cellStyle name="콤_02-배수공_포장조서_토공(고초골)" xfId="6517" xr:uid="{00000000-0005-0000-0000-000070570000}"/>
    <cellStyle name="콤_02-배수공_포장조서_토공(고초골)_토공(고초골)" xfId="6518" xr:uid="{00000000-0005-0000-0000-000071570000}"/>
    <cellStyle name="콤_02-배수공_포장조서_토공_토공" xfId="6519" xr:uid="{00000000-0005-0000-0000-000072570000}"/>
    <cellStyle name="콤_02-배수공_포장조서_토공_토공(고초골)" xfId="6520" xr:uid="{00000000-0005-0000-0000-000073570000}"/>
    <cellStyle name="콤_02-배수공_포장조서_토공_토공_토공(고초골)" xfId="6521" xr:uid="{00000000-0005-0000-0000-000074570000}"/>
    <cellStyle name="콤_02-배수공_포장조서_토공_토공_토공(고초골)_토공(고초골)" xfId="6522" xr:uid="{00000000-0005-0000-0000-000075570000}"/>
    <cellStyle name="콤_02-배수공_포장조서_포장공" xfId="6523" xr:uid="{00000000-0005-0000-0000-000076570000}"/>
    <cellStyle name="콤_02-배수공_포장조서_포장공_포장공" xfId="6524" xr:uid="{00000000-0005-0000-0000-000077570000}"/>
    <cellStyle name="콤_04-포장공" xfId="6525" xr:uid="{00000000-0005-0000-0000-000078570000}"/>
    <cellStyle name="콤_04-포장공_02-배수공" xfId="6526" xr:uid="{00000000-0005-0000-0000-000079570000}"/>
    <cellStyle name="콤_04-포장공_02-배수공_선단추진공" xfId="6527" xr:uid="{00000000-0005-0000-0000-00007A570000}"/>
    <cellStyle name="콤_04-포장공_02-배수공_선단추진공_오수공1" xfId="6528" xr:uid="{00000000-0005-0000-0000-00007B570000}"/>
    <cellStyle name="콤_04-포장공_02-배수공_오수공1" xfId="6529" xr:uid="{00000000-0005-0000-0000-00007C570000}"/>
    <cellStyle name="콤_04-포장공_02-배수공_우수공1" xfId="6530" xr:uid="{00000000-0005-0000-0000-00007D570000}"/>
    <cellStyle name="콤_04-포장공_02-배수공_우수공1_토공" xfId="6531" xr:uid="{00000000-0005-0000-0000-00007E570000}"/>
    <cellStyle name="콤_04-포장공_02-배수공_우수공1_토공(고초골)" xfId="6532" xr:uid="{00000000-0005-0000-0000-00007F570000}"/>
    <cellStyle name="콤_04-포장공_02-배수공_우수공1_토공_토공(고초골)" xfId="6533" xr:uid="{00000000-0005-0000-0000-000080570000}"/>
    <cellStyle name="콤_04-포장공_02-배수공_우수공1_토공_토공(고초골)_토공(고초골)" xfId="6534" xr:uid="{00000000-0005-0000-0000-000081570000}"/>
    <cellStyle name="콤_04-포장공_02-배수공_토공" xfId="6535" xr:uid="{00000000-0005-0000-0000-000082570000}"/>
    <cellStyle name="콤_04-포장공_02-배수공_토공(고초골)" xfId="6536" xr:uid="{00000000-0005-0000-0000-000083570000}"/>
    <cellStyle name="콤_04-포장공_02-배수공_토공(고초골)_토공(고초골)" xfId="6537" xr:uid="{00000000-0005-0000-0000-000084570000}"/>
    <cellStyle name="콤_04-포장공_02-배수공_토공_2.0토공3" xfId="6538" xr:uid="{00000000-0005-0000-0000-000085570000}"/>
    <cellStyle name="콤_04-포장공_02-배수공_토공_보령깨기집계" xfId="6539" xr:uid="{00000000-0005-0000-0000-000086570000}"/>
    <cellStyle name="콤_04-포장공_02-배수공_토공_정부장님토적" xfId="6540" xr:uid="{00000000-0005-0000-0000-000087570000}"/>
    <cellStyle name="콤_04-포장공_02-배수공_토공_토공" xfId="6541" xr:uid="{00000000-0005-0000-0000-000088570000}"/>
    <cellStyle name="콤_04-포장공_02-배수공_토공_토공(고초골)" xfId="6542" xr:uid="{00000000-0005-0000-0000-000089570000}"/>
    <cellStyle name="콤_04-포장공_02-배수공_토공_토공_토공(고초골)" xfId="6543" xr:uid="{00000000-0005-0000-0000-00008A570000}"/>
    <cellStyle name="콤_04-포장공_02-배수공_토공_토공_토공(고초골)_토공(고초골)" xfId="6544" xr:uid="{00000000-0005-0000-0000-00008B570000}"/>
    <cellStyle name="콤_04-포장공_02-배수공_토공_토적표" xfId="6545" xr:uid="{00000000-0005-0000-0000-00008C570000}"/>
    <cellStyle name="콤_04-포장공_02-배수공_포장공" xfId="6546" xr:uid="{00000000-0005-0000-0000-00008D570000}"/>
    <cellStyle name="콤_04-포장공_02-배수공_포장공_포장공" xfId="6547" xr:uid="{00000000-0005-0000-0000-00008E570000}"/>
    <cellStyle name="콤_05 부대공" xfId="6548" xr:uid="{00000000-0005-0000-0000-00008F570000}"/>
    <cellStyle name="콤_06-부대공_02-배수공" xfId="6549" xr:uid="{00000000-0005-0000-0000-000090570000}"/>
    <cellStyle name="콤_06-부대공_02-배수공_선단추진공" xfId="6550" xr:uid="{00000000-0005-0000-0000-000091570000}"/>
    <cellStyle name="콤_06-부대공_02-배수공_선단추진공_오수공1" xfId="6551" xr:uid="{00000000-0005-0000-0000-000092570000}"/>
    <cellStyle name="콤_06-부대공_02-배수공_오수공1" xfId="6552" xr:uid="{00000000-0005-0000-0000-000093570000}"/>
    <cellStyle name="콤_06-부대공_02-배수공_우수공1" xfId="6553" xr:uid="{00000000-0005-0000-0000-000094570000}"/>
    <cellStyle name="콤_06-부대공_02-배수공_우수공1_토공" xfId="6554" xr:uid="{00000000-0005-0000-0000-000095570000}"/>
    <cellStyle name="콤_06-부대공_02-배수공_우수공1_토공(고초골)" xfId="6555" xr:uid="{00000000-0005-0000-0000-000096570000}"/>
    <cellStyle name="콤_06-부대공_02-배수공_우수공1_토공_토공(고초골)" xfId="6556" xr:uid="{00000000-0005-0000-0000-000097570000}"/>
    <cellStyle name="콤_06-부대공_02-배수공_우수공1_토공_토공(고초골)_토공(고초골)" xfId="6557" xr:uid="{00000000-0005-0000-0000-000098570000}"/>
    <cellStyle name="콤_06-부대공_02-배수공_토공" xfId="6558" xr:uid="{00000000-0005-0000-0000-000099570000}"/>
    <cellStyle name="콤_06-부대공_02-배수공_토공(고초골)" xfId="6559" xr:uid="{00000000-0005-0000-0000-00009A570000}"/>
    <cellStyle name="콤_06-부대공_02-배수공_토공(고초골)_토공(고초골)" xfId="6560" xr:uid="{00000000-0005-0000-0000-00009B570000}"/>
    <cellStyle name="콤_06-부대공_02-배수공_토공_2.0토공3" xfId="6561" xr:uid="{00000000-0005-0000-0000-00009C570000}"/>
    <cellStyle name="콤_06-부대공_02-배수공_토공_보령깨기집계" xfId="6562" xr:uid="{00000000-0005-0000-0000-00009D570000}"/>
    <cellStyle name="콤_06-부대공_02-배수공_토공_정부장님토적" xfId="6563" xr:uid="{00000000-0005-0000-0000-00009E570000}"/>
    <cellStyle name="콤_06-부대공_02-배수공_토공_토공" xfId="6564" xr:uid="{00000000-0005-0000-0000-00009F570000}"/>
    <cellStyle name="콤_06-부대공_02-배수공_토공_토공(고초골)" xfId="6565" xr:uid="{00000000-0005-0000-0000-0000A0570000}"/>
    <cellStyle name="콤_06-부대공_02-배수공_토공_토공_토공(고초골)" xfId="6566" xr:uid="{00000000-0005-0000-0000-0000A1570000}"/>
    <cellStyle name="콤_06-부대공_02-배수공_토공_토공_토공(고초골)_토공(고초골)" xfId="6567" xr:uid="{00000000-0005-0000-0000-0000A2570000}"/>
    <cellStyle name="콤_06-부대공_02-배수공_토공_토적표" xfId="6568" xr:uid="{00000000-0005-0000-0000-0000A3570000}"/>
    <cellStyle name="콤_06-부대공_02-배수공_포장공" xfId="6569" xr:uid="{00000000-0005-0000-0000-0000A4570000}"/>
    <cellStyle name="콤_06-부대공_02-배수공_포장공_포장공" xfId="6570" xr:uid="{00000000-0005-0000-0000-0000A5570000}"/>
    <cellStyle name="콤_1.토공(C)" xfId="6571" xr:uid="{00000000-0005-0000-0000-0000A6570000}"/>
    <cellStyle name="콤_1.토공(D)" xfId="6572" xr:uid="{00000000-0005-0000-0000-0000A7570000}"/>
    <cellStyle name="콤_2.배수공" xfId="6573" xr:uid="{00000000-0005-0000-0000-0000A8570000}"/>
    <cellStyle name="콤_2.배수공_1.토공(C)" xfId="6574" xr:uid="{00000000-0005-0000-0000-0000A9570000}"/>
    <cellStyle name="콤_2.배수공_1.토공(D)" xfId="6575" xr:uid="{00000000-0005-0000-0000-0000AA570000}"/>
    <cellStyle name="콤_2.토공" xfId="6576" xr:uid="{00000000-0005-0000-0000-0000AB570000}"/>
    <cellStyle name="콤_2.토공_1.토공(C)" xfId="6577" xr:uid="{00000000-0005-0000-0000-0000AC570000}"/>
    <cellStyle name="콤_2.토공_1.토공(D)" xfId="6578" xr:uid="{00000000-0005-0000-0000-0000AD570000}"/>
    <cellStyle name="콤_2.토공_4.하수공" xfId="6579" xr:uid="{00000000-0005-0000-0000-0000AE570000}"/>
    <cellStyle name="콤_2.토공_4.하수공_1.토공(C)" xfId="6580" xr:uid="{00000000-0005-0000-0000-0000AF570000}"/>
    <cellStyle name="콤_2.토공_4.하수공_1.토공(D)" xfId="6581" xr:uid="{00000000-0005-0000-0000-0000B0570000}"/>
    <cellStyle name="콤_3.포장공" xfId="6582" xr:uid="{00000000-0005-0000-0000-0000B1570000}"/>
    <cellStyle name="콤_3.포장공_1.토공(C)" xfId="6583" xr:uid="{00000000-0005-0000-0000-0000B2570000}"/>
    <cellStyle name="콤_3.포장공_1.토공(D)" xfId="6584" xr:uid="{00000000-0005-0000-0000-0000B3570000}"/>
    <cellStyle name="콤_3.포장공_4.하수공" xfId="6585" xr:uid="{00000000-0005-0000-0000-0000B4570000}"/>
    <cellStyle name="콤_3.포장공_4.하수공_1.토공(C)" xfId="6586" xr:uid="{00000000-0005-0000-0000-0000B5570000}"/>
    <cellStyle name="콤_3.포장공_4.하수공_1.토공(D)" xfId="6587" xr:uid="{00000000-0005-0000-0000-0000B6570000}"/>
    <cellStyle name="콤_4.부대공" xfId="6588" xr:uid="{00000000-0005-0000-0000-0000B7570000}"/>
    <cellStyle name="콤_4.부대공_1" xfId="6589" xr:uid="{00000000-0005-0000-0000-0000B8570000}"/>
    <cellStyle name="콤_4.부대공_1.토공(C)" xfId="6590" xr:uid="{00000000-0005-0000-0000-0000B9570000}"/>
    <cellStyle name="콤_4.부대공_1.토공(D)" xfId="6591" xr:uid="{00000000-0005-0000-0000-0000BA570000}"/>
    <cellStyle name="콤_4.부대공_1_1.토공(C)" xfId="6592" xr:uid="{00000000-0005-0000-0000-0000BB570000}"/>
    <cellStyle name="콤_4.부대공_1_1.토공(D)" xfId="6593" xr:uid="{00000000-0005-0000-0000-0000BC570000}"/>
    <cellStyle name="콤_4.부대공_2.토공" xfId="6594" xr:uid="{00000000-0005-0000-0000-0000BD570000}"/>
    <cellStyle name="콤_4.부대공_2.토공_1.토공(C)" xfId="6595" xr:uid="{00000000-0005-0000-0000-0000BE570000}"/>
    <cellStyle name="콤_4.부대공_2.토공_1.토공(D)" xfId="6596" xr:uid="{00000000-0005-0000-0000-0000BF570000}"/>
    <cellStyle name="콤_4.부대공_2.토공_4.하수공" xfId="6597" xr:uid="{00000000-0005-0000-0000-0000C0570000}"/>
    <cellStyle name="콤_4.부대공_2.토공_4.하수공_1.토공(C)" xfId="6598" xr:uid="{00000000-0005-0000-0000-0000C1570000}"/>
    <cellStyle name="콤_4.부대공_2.토공_4.하수공_1.토공(D)" xfId="6599" xr:uid="{00000000-0005-0000-0000-0000C2570000}"/>
    <cellStyle name="콤_4.부대공_3.포장공" xfId="6600" xr:uid="{00000000-0005-0000-0000-0000C3570000}"/>
    <cellStyle name="콤_4.부대공_3.포장공_1.토공(C)" xfId="6601" xr:uid="{00000000-0005-0000-0000-0000C4570000}"/>
    <cellStyle name="콤_4.부대공_3.포장공_1.토공(D)" xfId="6602" xr:uid="{00000000-0005-0000-0000-0000C5570000}"/>
    <cellStyle name="콤_4.부대공_3.포장공_4.하수공" xfId="6603" xr:uid="{00000000-0005-0000-0000-0000C6570000}"/>
    <cellStyle name="콤_4.부대공_3.포장공_4.하수공_1.토공(C)" xfId="6604" xr:uid="{00000000-0005-0000-0000-0000C7570000}"/>
    <cellStyle name="콤_4.부대공_3.포장공_4.하수공_1.토공(D)" xfId="6605" xr:uid="{00000000-0005-0000-0000-0000C8570000}"/>
    <cellStyle name="콤_4.부대공_4.부대공" xfId="6606" xr:uid="{00000000-0005-0000-0000-0000C9570000}"/>
    <cellStyle name="콤_4.부대공_4.부대공_1.토공(C)" xfId="6607" xr:uid="{00000000-0005-0000-0000-0000CA570000}"/>
    <cellStyle name="콤_4.부대공_4.부대공_1.토공(D)" xfId="6608" xr:uid="{00000000-0005-0000-0000-0000CB570000}"/>
    <cellStyle name="콤_4.부대공_4배관공" xfId="6609" xr:uid="{00000000-0005-0000-0000-0000CC570000}"/>
    <cellStyle name="콤_4.부대공_4배관공_1.토공(C)" xfId="6610" xr:uid="{00000000-0005-0000-0000-0000CD570000}"/>
    <cellStyle name="콤_4.부대공_4배관공_1.토공(D)" xfId="6611" xr:uid="{00000000-0005-0000-0000-0000CE570000}"/>
    <cellStyle name="콤_4.부대공_4배관공_2.토공" xfId="6612" xr:uid="{00000000-0005-0000-0000-0000CF570000}"/>
    <cellStyle name="콤_4.부대공_4배관공_2.토공_1.토공(C)" xfId="6613" xr:uid="{00000000-0005-0000-0000-0000D0570000}"/>
    <cellStyle name="콤_4.부대공_4배관공_2.토공_1.토공(D)" xfId="6614" xr:uid="{00000000-0005-0000-0000-0000D1570000}"/>
    <cellStyle name="콤_4.부대공_4배관공_2.토공_4.하수공" xfId="6615" xr:uid="{00000000-0005-0000-0000-0000D2570000}"/>
    <cellStyle name="콤_4.부대공_4배관공_2.토공_4.하수공_1.토공(C)" xfId="6616" xr:uid="{00000000-0005-0000-0000-0000D3570000}"/>
    <cellStyle name="콤_4.부대공_4배관공_2.토공_4.하수공_1.토공(D)" xfId="6617" xr:uid="{00000000-0005-0000-0000-0000D4570000}"/>
    <cellStyle name="콤_4.부대공_4배관공_3.포장공" xfId="6618" xr:uid="{00000000-0005-0000-0000-0000D5570000}"/>
    <cellStyle name="콤_4.부대공_4배관공_3.포장공_1.토공(C)" xfId="6619" xr:uid="{00000000-0005-0000-0000-0000D6570000}"/>
    <cellStyle name="콤_4.부대공_4배관공_3.포장공_1.토공(D)" xfId="6620" xr:uid="{00000000-0005-0000-0000-0000D7570000}"/>
    <cellStyle name="콤_4.부대공_4배관공_3.포장공_4.하수공" xfId="6621" xr:uid="{00000000-0005-0000-0000-0000D8570000}"/>
    <cellStyle name="콤_4.부대공_4배관공_3.포장공_4.하수공_1.토공(C)" xfId="6622" xr:uid="{00000000-0005-0000-0000-0000D9570000}"/>
    <cellStyle name="콤_4.부대공_4배관공_3.포장공_4.하수공_1.토공(D)" xfId="6623" xr:uid="{00000000-0005-0000-0000-0000DA570000}"/>
    <cellStyle name="콤_4.부대공_5부대시설공" xfId="6624" xr:uid="{00000000-0005-0000-0000-0000DB570000}"/>
    <cellStyle name="콤_4.부대공_5부대시설공_1.토공(C)" xfId="6625" xr:uid="{00000000-0005-0000-0000-0000DC570000}"/>
    <cellStyle name="콤_4.부대공_5부대시설공_1.토공(D)" xfId="6626" xr:uid="{00000000-0005-0000-0000-0000DD570000}"/>
    <cellStyle name="콤_4.부대공_5부대시설공_2.토공" xfId="6627" xr:uid="{00000000-0005-0000-0000-0000DE570000}"/>
    <cellStyle name="콤_4.부대공_5부대시설공_2.토공_1.토공(C)" xfId="6628" xr:uid="{00000000-0005-0000-0000-0000DF570000}"/>
    <cellStyle name="콤_4.부대공_5부대시설공_2.토공_1.토공(D)" xfId="6629" xr:uid="{00000000-0005-0000-0000-0000E0570000}"/>
    <cellStyle name="콤_4.부대공_5부대시설공_2.토공_4.하수공" xfId="6630" xr:uid="{00000000-0005-0000-0000-0000E1570000}"/>
    <cellStyle name="콤_4.부대공_5부대시설공_2.토공_4.하수공_1.토공(C)" xfId="6631" xr:uid="{00000000-0005-0000-0000-0000E2570000}"/>
    <cellStyle name="콤_4.부대공_5부대시설공_2.토공_4.하수공_1.토공(D)" xfId="6632" xr:uid="{00000000-0005-0000-0000-0000E3570000}"/>
    <cellStyle name="콤_4.부대공_5부대시설공_3.포장공" xfId="6633" xr:uid="{00000000-0005-0000-0000-0000E4570000}"/>
    <cellStyle name="콤_4.부대공_5부대시설공_3.포장공_1.토공(C)" xfId="6634" xr:uid="{00000000-0005-0000-0000-0000E5570000}"/>
    <cellStyle name="콤_4.부대공_5부대시설공_3.포장공_1.토공(D)" xfId="6635" xr:uid="{00000000-0005-0000-0000-0000E6570000}"/>
    <cellStyle name="콤_4.부대공_5부대시설공_3.포장공_4.하수공" xfId="6636" xr:uid="{00000000-0005-0000-0000-0000E7570000}"/>
    <cellStyle name="콤_4.부대공_5부대시설공_3.포장공_4.하수공_1.토공(C)" xfId="6637" xr:uid="{00000000-0005-0000-0000-0000E8570000}"/>
    <cellStyle name="콤_4.부대공_5부대시설공_3.포장공_4.하수공_1.토공(D)" xfId="6638" xr:uid="{00000000-0005-0000-0000-0000E9570000}"/>
    <cellStyle name="콤_4배관공" xfId="6639" xr:uid="{00000000-0005-0000-0000-0000EA570000}"/>
    <cellStyle name="콤_4배관공_1.토공(C)" xfId="6640" xr:uid="{00000000-0005-0000-0000-0000EB570000}"/>
    <cellStyle name="콤_4배관공_1.토공(D)" xfId="6641" xr:uid="{00000000-0005-0000-0000-0000EC570000}"/>
    <cellStyle name="콤_4배관공_2.토공" xfId="6642" xr:uid="{00000000-0005-0000-0000-0000ED570000}"/>
    <cellStyle name="콤_4배관공_2.토공_1.토공(C)" xfId="6643" xr:uid="{00000000-0005-0000-0000-0000EE570000}"/>
    <cellStyle name="콤_4배관공_2.토공_1.토공(D)" xfId="6644" xr:uid="{00000000-0005-0000-0000-0000EF570000}"/>
    <cellStyle name="콤_4배관공_2.토공_4.하수공" xfId="6645" xr:uid="{00000000-0005-0000-0000-0000F0570000}"/>
    <cellStyle name="콤_4배관공_2.토공_4.하수공_1.토공(C)" xfId="6646" xr:uid="{00000000-0005-0000-0000-0000F1570000}"/>
    <cellStyle name="콤_4배관공_2.토공_4.하수공_1.토공(D)" xfId="6647" xr:uid="{00000000-0005-0000-0000-0000F2570000}"/>
    <cellStyle name="콤_4배관공_3.포장공" xfId="6648" xr:uid="{00000000-0005-0000-0000-0000F3570000}"/>
    <cellStyle name="콤_4배관공_3.포장공_1.토공(C)" xfId="6649" xr:uid="{00000000-0005-0000-0000-0000F4570000}"/>
    <cellStyle name="콤_4배관공_3.포장공_1.토공(D)" xfId="6650" xr:uid="{00000000-0005-0000-0000-0000F5570000}"/>
    <cellStyle name="콤_4배관공_3.포장공_4.하수공" xfId="6651" xr:uid="{00000000-0005-0000-0000-0000F6570000}"/>
    <cellStyle name="콤_4배관공_3.포장공_4.하수공_1.토공(C)" xfId="6652" xr:uid="{00000000-0005-0000-0000-0000F7570000}"/>
    <cellStyle name="콤_4배관공_3.포장공_4.하수공_1.토공(D)" xfId="6653" xr:uid="{00000000-0005-0000-0000-0000F8570000}"/>
    <cellStyle name="콤_500.논산 지구사업비" xfId="6654" xr:uid="{00000000-0005-0000-0000-0000F9570000}"/>
    <cellStyle name="콤_500.논산 지구사업비_00.세부_복심공사비v422" xfId="6655" xr:uid="{00000000-0005-0000-0000-0000FA570000}"/>
    <cellStyle name="콤_500.논산 지구사업비_10.세부_도림공사비v2" xfId="6656" xr:uid="{00000000-0005-0000-0000-0000FB570000}"/>
    <cellStyle name="콤_500.논산 지구사업비_10.세부_복심공사비v2" xfId="6657" xr:uid="{00000000-0005-0000-0000-0000FC570000}"/>
    <cellStyle name="콤_500.논산 지구사업비_50.계룡공사비(2009.11.12)" xfId="6658" xr:uid="{00000000-0005-0000-0000-0000FD570000}"/>
    <cellStyle name="콤_500.논산 지구사업비_50.계룡공사비(2009.11.29사업시행계획 용지매수 증가)" xfId="6659" xr:uid="{00000000-0005-0000-0000-0000FE570000}"/>
    <cellStyle name="콤_500.논산 지구사업비_Book1" xfId="6660" xr:uid="{00000000-0005-0000-0000-0000FF570000}"/>
    <cellStyle name="콤_500.논산 지구사업비_계룡기본 공사비" xfId="6661" xr:uid="{00000000-0005-0000-0000-000000580000}"/>
    <cellStyle name="콤_500.논산 지구사업비_계룡세부설계 공사비" xfId="6662" xr:uid="{00000000-0005-0000-0000-000001580000}"/>
    <cellStyle name="콤_500.논산 지구사업비_기본조사비" xfId="6663" xr:uid="{00000000-0005-0000-0000-000002580000}"/>
    <cellStyle name="콤_500.논산 지구사업비_생태보전협력금" xfId="6664" xr:uid="{00000000-0005-0000-0000-000003580000}"/>
    <cellStyle name="콤_500.논산 지구사업비_지급자재대1118" xfId="6665" xr:uid="{00000000-0005-0000-0000-000004580000}"/>
    <cellStyle name="콤_500.논산 지구사업비_지출(년차별)" xfId="6666" xr:uid="{00000000-0005-0000-0000-000005580000}"/>
    <cellStyle name="콤_510.논산 지구사업비" xfId="6667" xr:uid="{00000000-0005-0000-0000-000006580000}"/>
    <cellStyle name="콤_510.논산 지구사업비_00.세부_복심공사비v422" xfId="6668" xr:uid="{00000000-0005-0000-0000-000007580000}"/>
    <cellStyle name="콤_510.논산 지구사업비_10.세부_도림공사비v2" xfId="6669" xr:uid="{00000000-0005-0000-0000-000008580000}"/>
    <cellStyle name="콤_510.논산 지구사업비_10.세부_복심공사비v2" xfId="6670" xr:uid="{00000000-0005-0000-0000-000009580000}"/>
    <cellStyle name="콤_510.논산 지구사업비_50.계룡공사비(2009.11.12)" xfId="6671" xr:uid="{00000000-0005-0000-0000-00000A580000}"/>
    <cellStyle name="콤_510.논산 지구사업비_50.계룡공사비(2009.11.29사업시행계획 용지매수 증가)" xfId="6672" xr:uid="{00000000-0005-0000-0000-00000B580000}"/>
    <cellStyle name="콤_510.논산 지구사업비_Book1" xfId="6673" xr:uid="{00000000-0005-0000-0000-00000C580000}"/>
    <cellStyle name="콤_510.논산 지구사업비_계룡기본 공사비" xfId="6674" xr:uid="{00000000-0005-0000-0000-00000D580000}"/>
    <cellStyle name="콤_510.논산 지구사업비_계룡세부설계 공사비" xfId="6675" xr:uid="{00000000-0005-0000-0000-00000E580000}"/>
    <cellStyle name="콤_510.논산 지구사업비_기본조사비" xfId="6676" xr:uid="{00000000-0005-0000-0000-00000F580000}"/>
    <cellStyle name="콤_510.논산 지구사업비_생태보전협력금" xfId="6677" xr:uid="{00000000-0005-0000-0000-000010580000}"/>
    <cellStyle name="콤_510.논산 지구사업비_지급자재대1118" xfId="6678" xr:uid="{00000000-0005-0000-0000-000011580000}"/>
    <cellStyle name="콤_510.논산 지구사업비_지출(년차별)" xfId="6679" xr:uid="{00000000-0005-0000-0000-000012580000}"/>
    <cellStyle name="콤_5부대시설공" xfId="6680" xr:uid="{00000000-0005-0000-0000-000013580000}"/>
    <cellStyle name="콤_5부대시설공_1.토공(C)" xfId="6681" xr:uid="{00000000-0005-0000-0000-000014580000}"/>
    <cellStyle name="콤_5부대시설공_1.토공(D)" xfId="6682" xr:uid="{00000000-0005-0000-0000-000015580000}"/>
    <cellStyle name="콤_5부대시설공_2.토공" xfId="6683" xr:uid="{00000000-0005-0000-0000-000016580000}"/>
    <cellStyle name="콤_5부대시설공_2.토공_1.토공(C)" xfId="6684" xr:uid="{00000000-0005-0000-0000-000017580000}"/>
    <cellStyle name="콤_5부대시설공_2.토공_1.토공(D)" xfId="6685" xr:uid="{00000000-0005-0000-0000-000018580000}"/>
    <cellStyle name="콤_5부대시설공_2.토공_4.하수공" xfId="6686" xr:uid="{00000000-0005-0000-0000-000019580000}"/>
    <cellStyle name="콤_5부대시설공_2.토공_4.하수공_1.토공(C)" xfId="6687" xr:uid="{00000000-0005-0000-0000-00001A580000}"/>
    <cellStyle name="콤_5부대시설공_2.토공_4.하수공_1.토공(D)" xfId="6688" xr:uid="{00000000-0005-0000-0000-00001B580000}"/>
    <cellStyle name="콤_5부대시설공_3.포장공" xfId="6689" xr:uid="{00000000-0005-0000-0000-00001C580000}"/>
    <cellStyle name="콤_5부대시설공_3.포장공_1.토공(C)" xfId="6690" xr:uid="{00000000-0005-0000-0000-00001D580000}"/>
    <cellStyle name="콤_5부대시설공_3.포장공_1.토공(D)" xfId="6691" xr:uid="{00000000-0005-0000-0000-00001E580000}"/>
    <cellStyle name="콤_5부대시설공_3.포장공_4.하수공" xfId="6692" xr:uid="{00000000-0005-0000-0000-00001F580000}"/>
    <cellStyle name="콤_5부대시설공_3.포장공_4.하수공_1.토공(C)" xfId="6693" xr:uid="{00000000-0005-0000-0000-000020580000}"/>
    <cellStyle name="콤_5부대시설공_3.포장공_4.하수공_1.토공(D)" xfId="6694" xr:uid="{00000000-0005-0000-0000-000021580000}"/>
    <cellStyle name="콤_6.전석" xfId="6695" xr:uid="{00000000-0005-0000-0000-000022580000}"/>
    <cellStyle name="콤_6.토공" xfId="6696" xr:uid="{00000000-0005-0000-0000-000023580000}"/>
    <cellStyle name="콤_6.포장공" xfId="6697" xr:uid="{00000000-0005-0000-0000-000024580000}"/>
    <cellStyle name="콤_B2.배수공" xfId="6698" xr:uid="{00000000-0005-0000-0000-000025580000}"/>
    <cellStyle name="콤_B2.배수공_1.토공(C)" xfId="6699" xr:uid="{00000000-0005-0000-0000-000026580000}"/>
    <cellStyle name="콤_B2.배수공_1.토공(D)" xfId="6700" xr:uid="{00000000-0005-0000-0000-000027580000}"/>
    <cellStyle name="콤_Book1" xfId="6701" xr:uid="{00000000-0005-0000-0000-000028580000}"/>
    <cellStyle name="콤_Book2" xfId="6702" xr:uid="{00000000-0005-0000-0000-000029580000}"/>
    <cellStyle name="콤_Book2_1.토공(C)" xfId="6703" xr:uid="{00000000-0005-0000-0000-00002A580000}"/>
    <cellStyle name="콤_Book2_1.토공(D)" xfId="6704" xr:uid="{00000000-0005-0000-0000-00002B580000}"/>
    <cellStyle name="콤_Book2_2.배수공" xfId="6705" xr:uid="{00000000-0005-0000-0000-00002C580000}"/>
    <cellStyle name="콤_Book2_2.배수공_1.토공(C)" xfId="6706" xr:uid="{00000000-0005-0000-0000-00002D580000}"/>
    <cellStyle name="콤_Book2_2.배수공_1.토공(D)" xfId="6707" xr:uid="{00000000-0005-0000-0000-00002E580000}"/>
    <cellStyle name="콤_Book2_2.토공" xfId="6708" xr:uid="{00000000-0005-0000-0000-00002F580000}"/>
    <cellStyle name="콤_Book2_2.토공_1.토공(C)" xfId="6709" xr:uid="{00000000-0005-0000-0000-000030580000}"/>
    <cellStyle name="콤_Book2_2.토공_1.토공(D)" xfId="6710" xr:uid="{00000000-0005-0000-0000-000031580000}"/>
    <cellStyle name="콤_Book2_2.토공_4.하수공" xfId="6711" xr:uid="{00000000-0005-0000-0000-000032580000}"/>
    <cellStyle name="콤_Book2_2.토공_4.하수공_1.토공(C)" xfId="6712" xr:uid="{00000000-0005-0000-0000-000033580000}"/>
    <cellStyle name="콤_Book2_2.토공_4.하수공_1.토공(D)" xfId="6713" xr:uid="{00000000-0005-0000-0000-000034580000}"/>
    <cellStyle name="콤_Book2_3.포장공" xfId="6714" xr:uid="{00000000-0005-0000-0000-000035580000}"/>
    <cellStyle name="콤_Book2_3.포장공_1.토공(C)" xfId="6715" xr:uid="{00000000-0005-0000-0000-000036580000}"/>
    <cellStyle name="콤_Book2_3.포장공_1.토공(D)" xfId="6716" xr:uid="{00000000-0005-0000-0000-000037580000}"/>
    <cellStyle name="콤_Book2_3.포장공_4.하수공" xfId="6717" xr:uid="{00000000-0005-0000-0000-000038580000}"/>
    <cellStyle name="콤_Book2_3.포장공_4.하수공_1.토공(C)" xfId="6718" xr:uid="{00000000-0005-0000-0000-000039580000}"/>
    <cellStyle name="콤_Book2_3.포장공_4.하수공_1.토공(D)" xfId="6719" xr:uid="{00000000-0005-0000-0000-00003A580000}"/>
    <cellStyle name="콤_Book2_4.부대공" xfId="6720" xr:uid="{00000000-0005-0000-0000-00003B580000}"/>
    <cellStyle name="콤_Book2_4.부대공_1" xfId="6721" xr:uid="{00000000-0005-0000-0000-00003C580000}"/>
    <cellStyle name="콤_Book2_4.부대공_1.토공(C)" xfId="6722" xr:uid="{00000000-0005-0000-0000-00003D580000}"/>
    <cellStyle name="콤_Book2_4.부대공_1.토공(D)" xfId="6723" xr:uid="{00000000-0005-0000-0000-00003E580000}"/>
    <cellStyle name="콤_Book2_4.부대공_1_1.토공(C)" xfId="6724" xr:uid="{00000000-0005-0000-0000-00003F580000}"/>
    <cellStyle name="콤_Book2_4.부대공_1_1.토공(D)" xfId="6725" xr:uid="{00000000-0005-0000-0000-000040580000}"/>
    <cellStyle name="콤_Book2_4.부대공_2.토공" xfId="6726" xr:uid="{00000000-0005-0000-0000-000041580000}"/>
    <cellStyle name="콤_Book2_4.부대공_2.토공_1.토공(C)" xfId="6727" xr:uid="{00000000-0005-0000-0000-000042580000}"/>
    <cellStyle name="콤_Book2_4.부대공_2.토공_1.토공(D)" xfId="6728" xr:uid="{00000000-0005-0000-0000-000043580000}"/>
    <cellStyle name="콤_Book2_4.부대공_2.토공_4.하수공" xfId="6729" xr:uid="{00000000-0005-0000-0000-000044580000}"/>
    <cellStyle name="콤_Book2_4.부대공_2.토공_4.하수공_1.토공(C)" xfId="6730" xr:uid="{00000000-0005-0000-0000-000045580000}"/>
    <cellStyle name="콤_Book2_4.부대공_2.토공_4.하수공_1.토공(D)" xfId="6731" xr:uid="{00000000-0005-0000-0000-000046580000}"/>
    <cellStyle name="콤_Book2_4.부대공_3.포장공" xfId="6732" xr:uid="{00000000-0005-0000-0000-000047580000}"/>
    <cellStyle name="콤_Book2_4.부대공_3.포장공_1.토공(C)" xfId="6733" xr:uid="{00000000-0005-0000-0000-000048580000}"/>
    <cellStyle name="콤_Book2_4.부대공_3.포장공_1.토공(D)" xfId="6734" xr:uid="{00000000-0005-0000-0000-000049580000}"/>
    <cellStyle name="콤_Book2_4.부대공_3.포장공_4.하수공" xfId="6735" xr:uid="{00000000-0005-0000-0000-00004A580000}"/>
    <cellStyle name="콤_Book2_4.부대공_3.포장공_4.하수공_1.토공(C)" xfId="6736" xr:uid="{00000000-0005-0000-0000-00004B580000}"/>
    <cellStyle name="콤_Book2_4.부대공_3.포장공_4.하수공_1.토공(D)" xfId="6737" xr:uid="{00000000-0005-0000-0000-00004C580000}"/>
    <cellStyle name="콤_Book2_4.부대공_4.부대공" xfId="6738" xr:uid="{00000000-0005-0000-0000-00004D580000}"/>
    <cellStyle name="콤_Book2_4.부대공_4.부대공_1.토공(C)" xfId="6739" xr:uid="{00000000-0005-0000-0000-00004E580000}"/>
    <cellStyle name="콤_Book2_4.부대공_4.부대공_1.토공(D)" xfId="6740" xr:uid="{00000000-0005-0000-0000-00004F580000}"/>
    <cellStyle name="콤_Book2_4.부대공_4배관공" xfId="6741" xr:uid="{00000000-0005-0000-0000-000050580000}"/>
    <cellStyle name="콤_Book2_4.부대공_4배관공_1.토공(C)" xfId="6742" xr:uid="{00000000-0005-0000-0000-000051580000}"/>
    <cellStyle name="콤_Book2_4.부대공_4배관공_1.토공(D)" xfId="6743" xr:uid="{00000000-0005-0000-0000-000052580000}"/>
    <cellStyle name="콤_Book2_4.부대공_4배관공_2.토공" xfId="6744" xr:uid="{00000000-0005-0000-0000-000053580000}"/>
    <cellStyle name="콤_Book2_4.부대공_4배관공_2.토공_1.토공(C)" xfId="6745" xr:uid="{00000000-0005-0000-0000-000054580000}"/>
    <cellStyle name="콤_Book2_4.부대공_4배관공_2.토공_1.토공(D)" xfId="6746" xr:uid="{00000000-0005-0000-0000-000055580000}"/>
    <cellStyle name="콤_Book2_4.부대공_4배관공_2.토공_4.하수공" xfId="6747" xr:uid="{00000000-0005-0000-0000-000056580000}"/>
    <cellStyle name="콤_Book2_4.부대공_4배관공_2.토공_4.하수공_1.토공(C)" xfId="6748" xr:uid="{00000000-0005-0000-0000-000057580000}"/>
    <cellStyle name="콤_Book2_4.부대공_4배관공_2.토공_4.하수공_1.토공(D)" xfId="6749" xr:uid="{00000000-0005-0000-0000-000058580000}"/>
    <cellStyle name="콤_Book2_4.부대공_4배관공_3.포장공" xfId="6750" xr:uid="{00000000-0005-0000-0000-000059580000}"/>
    <cellStyle name="콤_Book2_4.부대공_4배관공_3.포장공_1.토공(C)" xfId="6751" xr:uid="{00000000-0005-0000-0000-00005A580000}"/>
    <cellStyle name="콤_Book2_4.부대공_4배관공_3.포장공_1.토공(D)" xfId="6752" xr:uid="{00000000-0005-0000-0000-00005B580000}"/>
    <cellStyle name="콤_Book2_4.부대공_4배관공_3.포장공_4.하수공" xfId="6753" xr:uid="{00000000-0005-0000-0000-00005C580000}"/>
    <cellStyle name="콤_Book2_4.부대공_4배관공_3.포장공_4.하수공_1.토공(C)" xfId="6754" xr:uid="{00000000-0005-0000-0000-00005D580000}"/>
    <cellStyle name="콤_Book2_4.부대공_4배관공_3.포장공_4.하수공_1.토공(D)" xfId="6755" xr:uid="{00000000-0005-0000-0000-00005E580000}"/>
    <cellStyle name="콤_Book2_4.부대공_5부대시설공" xfId="6756" xr:uid="{00000000-0005-0000-0000-00005F580000}"/>
    <cellStyle name="콤_Book2_4.부대공_5부대시설공_1.토공(C)" xfId="6757" xr:uid="{00000000-0005-0000-0000-000060580000}"/>
    <cellStyle name="콤_Book2_4.부대공_5부대시설공_1.토공(D)" xfId="6758" xr:uid="{00000000-0005-0000-0000-000061580000}"/>
    <cellStyle name="콤_Book2_4.부대공_5부대시설공_2.토공" xfId="6759" xr:uid="{00000000-0005-0000-0000-000062580000}"/>
    <cellStyle name="콤_Book2_4.부대공_5부대시설공_2.토공_1.토공(C)" xfId="6760" xr:uid="{00000000-0005-0000-0000-000063580000}"/>
    <cellStyle name="콤_Book2_4.부대공_5부대시설공_2.토공_1.토공(D)" xfId="6761" xr:uid="{00000000-0005-0000-0000-000064580000}"/>
    <cellStyle name="콤_Book2_4.부대공_5부대시설공_2.토공_4.하수공" xfId="6762" xr:uid="{00000000-0005-0000-0000-000065580000}"/>
    <cellStyle name="콤_Book2_4.부대공_5부대시설공_2.토공_4.하수공_1.토공(C)" xfId="6763" xr:uid="{00000000-0005-0000-0000-000066580000}"/>
    <cellStyle name="콤_Book2_4.부대공_5부대시설공_2.토공_4.하수공_1.토공(D)" xfId="6764" xr:uid="{00000000-0005-0000-0000-000067580000}"/>
    <cellStyle name="콤_Book2_4.부대공_5부대시설공_3.포장공" xfId="6765" xr:uid="{00000000-0005-0000-0000-000068580000}"/>
    <cellStyle name="콤_Book2_4.부대공_5부대시설공_3.포장공_1.토공(C)" xfId="6766" xr:uid="{00000000-0005-0000-0000-000069580000}"/>
    <cellStyle name="콤_Book2_4.부대공_5부대시설공_3.포장공_1.토공(D)" xfId="6767" xr:uid="{00000000-0005-0000-0000-00006A580000}"/>
    <cellStyle name="콤_Book2_4.부대공_5부대시설공_3.포장공_4.하수공" xfId="6768" xr:uid="{00000000-0005-0000-0000-00006B580000}"/>
    <cellStyle name="콤_Book2_4.부대공_5부대시설공_3.포장공_4.하수공_1.토공(C)" xfId="6769" xr:uid="{00000000-0005-0000-0000-00006C580000}"/>
    <cellStyle name="콤_Book2_4.부대공_5부대시설공_3.포장공_4.하수공_1.토공(D)" xfId="6770" xr:uid="{00000000-0005-0000-0000-00006D580000}"/>
    <cellStyle name="콤_Book2_4배관공" xfId="6771" xr:uid="{00000000-0005-0000-0000-00006E580000}"/>
    <cellStyle name="콤_Book2_4배관공_1.토공(C)" xfId="6772" xr:uid="{00000000-0005-0000-0000-00006F580000}"/>
    <cellStyle name="콤_Book2_4배관공_1.토공(D)" xfId="6773" xr:uid="{00000000-0005-0000-0000-000070580000}"/>
    <cellStyle name="콤_Book2_4배관공_2.토공" xfId="6774" xr:uid="{00000000-0005-0000-0000-000071580000}"/>
    <cellStyle name="콤_Book2_4배관공_2.토공_1.토공(C)" xfId="6775" xr:uid="{00000000-0005-0000-0000-000072580000}"/>
    <cellStyle name="콤_Book2_4배관공_2.토공_1.토공(D)" xfId="6776" xr:uid="{00000000-0005-0000-0000-000073580000}"/>
    <cellStyle name="콤_Book2_4배관공_2.토공_4.하수공" xfId="6777" xr:uid="{00000000-0005-0000-0000-000074580000}"/>
    <cellStyle name="콤_Book2_4배관공_2.토공_4.하수공_1.토공(C)" xfId="6778" xr:uid="{00000000-0005-0000-0000-000075580000}"/>
    <cellStyle name="콤_Book2_4배관공_2.토공_4.하수공_1.토공(D)" xfId="6779" xr:uid="{00000000-0005-0000-0000-000076580000}"/>
    <cellStyle name="콤_Book2_4배관공_3.포장공" xfId="6780" xr:uid="{00000000-0005-0000-0000-000077580000}"/>
    <cellStyle name="콤_Book2_4배관공_3.포장공_1.토공(C)" xfId="6781" xr:uid="{00000000-0005-0000-0000-000078580000}"/>
    <cellStyle name="콤_Book2_4배관공_3.포장공_1.토공(D)" xfId="6782" xr:uid="{00000000-0005-0000-0000-000079580000}"/>
    <cellStyle name="콤_Book2_4배관공_3.포장공_4.하수공" xfId="6783" xr:uid="{00000000-0005-0000-0000-00007A580000}"/>
    <cellStyle name="콤_Book2_4배관공_3.포장공_4.하수공_1.토공(C)" xfId="6784" xr:uid="{00000000-0005-0000-0000-00007B580000}"/>
    <cellStyle name="콤_Book2_4배관공_3.포장공_4.하수공_1.토공(D)" xfId="6785" xr:uid="{00000000-0005-0000-0000-00007C580000}"/>
    <cellStyle name="콤_Book2_5부대시설공" xfId="6786" xr:uid="{00000000-0005-0000-0000-00007D580000}"/>
    <cellStyle name="콤_Book2_5부대시설공_1.토공(C)" xfId="6787" xr:uid="{00000000-0005-0000-0000-00007E580000}"/>
    <cellStyle name="콤_Book2_5부대시설공_1.토공(D)" xfId="6788" xr:uid="{00000000-0005-0000-0000-00007F580000}"/>
    <cellStyle name="콤_Book2_5부대시설공_2.토공" xfId="6789" xr:uid="{00000000-0005-0000-0000-000080580000}"/>
    <cellStyle name="콤_Book2_5부대시설공_2.토공_1.토공(C)" xfId="6790" xr:uid="{00000000-0005-0000-0000-000081580000}"/>
    <cellStyle name="콤_Book2_5부대시설공_2.토공_1.토공(D)" xfId="6791" xr:uid="{00000000-0005-0000-0000-000082580000}"/>
    <cellStyle name="콤_Book2_5부대시설공_2.토공_4.하수공" xfId="6792" xr:uid="{00000000-0005-0000-0000-000083580000}"/>
    <cellStyle name="콤_Book2_5부대시설공_2.토공_4.하수공_1.토공(C)" xfId="6793" xr:uid="{00000000-0005-0000-0000-000084580000}"/>
    <cellStyle name="콤_Book2_5부대시설공_2.토공_4.하수공_1.토공(D)" xfId="6794" xr:uid="{00000000-0005-0000-0000-000085580000}"/>
    <cellStyle name="콤_Book2_5부대시설공_3.포장공" xfId="6795" xr:uid="{00000000-0005-0000-0000-000086580000}"/>
    <cellStyle name="콤_Book2_5부대시설공_3.포장공_1.토공(C)" xfId="6796" xr:uid="{00000000-0005-0000-0000-000087580000}"/>
    <cellStyle name="콤_Book2_5부대시설공_3.포장공_1.토공(D)" xfId="6797" xr:uid="{00000000-0005-0000-0000-000088580000}"/>
    <cellStyle name="콤_Book2_5부대시설공_3.포장공_4.하수공" xfId="6798" xr:uid="{00000000-0005-0000-0000-000089580000}"/>
    <cellStyle name="콤_Book2_5부대시설공_3.포장공_4.하수공_1.토공(C)" xfId="6799" xr:uid="{00000000-0005-0000-0000-00008A580000}"/>
    <cellStyle name="콤_Book2_5부대시설공_3.포장공_4.하수공_1.토공(D)" xfId="6800" xr:uid="{00000000-0005-0000-0000-00008B580000}"/>
    <cellStyle name="콤_Book2_B2.배수공" xfId="6801" xr:uid="{00000000-0005-0000-0000-00008C580000}"/>
    <cellStyle name="콤_Book2_B2.배수공_1.토공(C)" xfId="6802" xr:uid="{00000000-0005-0000-0000-00008D580000}"/>
    <cellStyle name="콤_Book2_B2.배수공_1.토공(D)" xfId="6803" xr:uid="{00000000-0005-0000-0000-00008E580000}"/>
    <cellStyle name="콤_Book2_Book1" xfId="6804" xr:uid="{00000000-0005-0000-0000-00008F580000}"/>
    <cellStyle name="콤_Book2_Book1_토공" xfId="6805" xr:uid="{00000000-0005-0000-0000-000090580000}"/>
    <cellStyle name="콤_Book2_내역서적용수량" xfId="6806" xr:uid="{00000000-0005-0000-0000-000091580000}"/>
    <cellStyle name="콤_U형측구" xfId="6807" xr:uid="{00000000-0005-0000-0000-000092580000}"/>
    <cellStyle name="콤_공종별자재집계" xfId="6808" xr:uid="{00000000-0005-0000-0000-000093580000}"/>
    <cellStyle name="콤_공종별자재집계_내역서적용수량" xfId="6809" xr:uid="{00000000-0005-0000-0000-000094580000}"/>
    <cellStyle name="콤_배수공" xfId="6810" xr:uid="{00000000-0005-0000-0000-000095580000}"/>
    <cellStyle name="콤_부대공" xfId="6811" xr:uid="{00000000-0005-0000-0000-000096580000}"/>
    <cellStyle name="콤_부대공_토공" xfId="6812" xr:uid="{00000000-0005-0000-0000-000097580000}"/>
    <cellStyle name="콤_사본 - 6.전석" xfId="6813" xr:uid="{00000000-0005-0000-0000-000098580000}"/>
    <cellStyle name="콤_사본 - 고련지구2004년변경공정계획(농조)" xfId="6814" xr:uid="{00000000-0005-0000-0000-000099580000}"/>
    <cellStyle name="콤_사본 - 고련지구2004년변경공정계획(농조)_500.논산 지구사업비" xfId="6815" xr:uid="{00000000-0005-0000-0000-00009A580000}"/>
    <cellStyle name="콤_사본 - 고련지구2004년변경공정계획(농조)_500.논산 지구사업비_00.세부_복심공사비v422" xfId="6816" xr:uid="{00000000-0005-0000-0000-00009B580000}"/>
    <cellStyle name="콤_사본 - 고련지구2004년변경공정계획(농조)_500.논산 지구사업비_10.세부_도림공사비v2" xfId="6817" xr:uid="{00000000-0005-0000-0000-00009C580000}"/>
    <cellStyle name="콤_사본 - 고련지구2004년변경공정계획(농조)_500.논산 지구사업비_10.세부_복심공사비v2" xfId="6818" xr:uid="{00000000-0005-0000-0000-00009D580000}"/>
    <cellStyle name="콤_사본 - 고련지구2004년변경공정계획(농조)_500.논산 지구사업비_50.계룡공사비(2009.11.12)" xfId="6819" xr:uid="{00000000-0005-0000-0000-00009E580000}"/>
    <cellStyle name="콤_사본 - 고련지구2004년변경공정계획(농조)_500.논산 지구사업비_50.계룡공사비(2009.11.29사업시행계획 용지매수 증가)" xfId="6820" xr:uid="{00000000-0005-0000-0000-00009F580000}"/>
    <cellStyle name="콤_사본 - 고련지구2004년변경공정계획(농조)_500.논산 지구사업비_Book1" xfId="6821" xr:uid="{00000000-0005-0000-0000-0000A0580000}"/>
    <cellStyle name="콤_사본 - 고련지구2004년변경공정계획(농조)_500.논산 지구사업비_계룡기본 공사비" xfId="6822" xr:uid="{00000000-0005-0000-0000-0000A1580000}"/>
    <cellStyle name="콤_사본 - 고련지구2004년변경공정계획(농조)_500.논산 지구사업비_계룡세부설계 공사비" xfId="6823" xr:uid="{00000000-0005-0000-0000-0000A2580000}"/>
    <cellStyle name="콤_사본 - 고련지구2004년변경공정계획(농조)_500.논산 지구사업비_기본조사비" xfId="6824" xr:uid="{00000000-0005-0000-0000-0000A3580000}"/>
    <cellStyle name="콤_사본 - 고련지구2004년변경공정계획(농조)_500.논산 지구사업비_생태보전협력금" xfId="6825" xr:uid="{00000000-0005-0000-0000-0000A4580000}"/>
    <cellStyle name="콤_사본 - 고련지구2004년변경공정계획(농조)_500.논산 지구사업비_지급자재대1118" xfId="6826" xr:uid="{00000000-0005-0000-0000-0000A5580000}"/>
    <cellStyle name="콤_사본 - 고련지구2004년변경공정계획(농조)_500.논산 지구사업비_지출(년차별)" xfId="6827" xr:uid="{00000000-0005-0000-0000-0000A6580000}"/>
    <cellStyle name="콤_사본 - 고련지구2004년변경공정계획(농조)_510.논산 지구사업비" xfId="6828" xr:uid="{00000000-0005-0000-0000-0000A7580000}"/>
    <cellStyle name="콤_사본 - 고련지구2004년변경공정계획(농조)_510.논산 지구사업비_00.세부_복심공사비v422" xfId="6829" xr:uid="{00000000-0005-0000-0000-0000A8580000}"/>
    <cellStyle name="콤_사본 - 고련지구2004년변경공정계획(농조)_510.논산 지구사업비_10.세부_도림공사비v2" xfId="6830" xr:uid="{00000000-0005-0000-0000-0000A9580000}"/>
    <cellStyle name="콤_사본 - 고련지구2004년변경공정계획(농조)_510.논산 지구사업비_10.세부_복심공사비v2" xfId="6831" xr:uid="{00000000-0005-0000-0000-0000AA580000}"/>
    <cellStyle name="콤_사본 - 고련지구2004년변경공정계획(농조)_510.논산 지구사업비_50.계룡공사비(2009.11.12)" xfId="6832" xr:uid="{00000000-0005-0000-0000-0000AB580000}"/>
    <cellStyle name="콤_사본 - 고련지구2004년변경공정계획(농조)_510.논산 지구사업비_50.계룡공사비(2009.11.29사업시행계획 용지매수 증가)" xfId="6833" xr:uid="{00000000-0005-0000-0000-0000AC580000}"/>
    <cellStyle name="콤_사본 - 고련지구2004년변경공정계획(농조)_510.논산 지구사업비_Book1" xfId="6834" xr:uid="{00000000-0005-0000-0000-0000AD580000}"/>
    <cellStyle name="콤_사본 - 고련지구2004년변경공정계획(농조)_510.논산 지구사업비_계룡기본 공사비" xfId="6835" xr:uid="{00000000-0005-0000-0000-0000AE580000}"/>
    <cellStyle name="콤_사본 - 고련지구2004년변경공정계획(농조)_510.논산 지구사업비_계룡세부설계 공사비" xfId="6836" xr:uid="{00000000-0005-0000-0000-0000AF580000}"/>
    <cellStyle name="콤_사본 - 고련지구2004년변경공정계획(농조)_510.논산 지구사업비_기본조사비" xfId="6837" xr:uid="{00000000-0005-0000-0000-0000B0580000}"/>
    <cellStyle name="콤_사본 - 고련지구2004년변경공정계획(농조)_510.논산 지구사업비_생태보전협력금" xfId="6838" xr:uid="{00000000-0005-0000-0000-0000B1580000}"/>
    <cellStyle name="콤_사본 - 고련지구2004년변경공정계획(농조)_510.논산 지구사업비_지급자재대1118" xfId="6839" xr:uid="{00000000-0005-0000-0000-0000B2580000}"/>
    <cellStyle name="콤_사본 - 고련지구2004년변경공정계획(농조)_510.논산 지구사업비_지출(년차별)" xfId="6840" xr:uid="{00000000-0005-0000-0000-0000B3580000}"/>
    <cellStyle name="콤_사본 - 고련지구2004년변경공정계획(농조)_고련지추가변경(우치곡)" xfId="6841" xr:uid="{00000000-0005-0000-0000-0000B4580000}"/>
    <cellStyle name="콤_사본 - 고련지구2004년변경공정계획(농조)_고련지추가변경(우치곡)_500.논산 지구사업비" xfId="6842" xr:uid="{00000000-0005-0000-0000-0000B5580000}"/>
    <cellStyle name="콤_사본 - 고련지구2004년변경공정계획(농조)_고련지추가변경(우치곡)_500.논산 지구사업비_00.세부_복심공사비v422" xfId="6843" xr:uid="{00000000-0005-0000-0000-0000B6580000}"/>
    <cellStyle name="콤_사본 - 고련지구2004년변경공정계획(농조)_고련지추가변경(우치곡)_500.논산 지구사업비_10.세부_도림공사비v2" xfId="6844" xr:uid="{00000000-0005-0000-0000-0000B7580000}"/>
    <cellStyle name="콤_사본 - 고련지구2004년변경공정계획(농조)_고련지추가변경(우치곡)_500.논산 지구사업비_10.세부_복심공사비v2" xfId="6845" xr:uid="{00000000-0005-0000-0000-0000B8580000}"/>
    <cellStyle name="콤_사본 - 고련지구2004년변경공정계획(농조)_고련지추가변경(우치곡)_500.논산 지구사업비_50.계룡공사비(2009.11.12)" xfId="6846" xr:uid="{00000000-0005-0000-0000-0000B9580000}"/>
    <cellStyle name="콤_사본 - 고련지구2004년변경공정계획(농조)_고련지추가변경(우치곡)_500.논산 지구사업비_50.계룡공사비(2009.11.29사업시행계획 용지매수 증가)" xfId="6847" xr:uid="{00000000-0005-0000-0000-0000BA580000}"/>
    <cellStyle name="콤_사본 - 고련지구2004년변경공정계획(농조)_고련지추가변경(우치곡)_500.논산 지구사업비_Book1" xfId="6848" xr:uid="{00000000-0005-0000-0000-0000BB580000}"/>
    <cellStyle name="콤_사본 - 고련지구2004년변경공정계획(농조)_고련지추가변경(우치곡)_500.논산 지구사업비_계룡기본 공사비" xfId="6849" xr:uid="{00000000-0005-0000-0000-0000BC580000}"/>
    <cellStyle name="콤_사본 - 고련지구2004년변경공정계획(농조)_고련지추가변경(우치곡)_500.논산 지구사업비_계룡세부설계 공사비" xfId="6850" xr:uid="{00000000-0005-0000-0000-0000BD580000}"/>
    <cellStyle name="콤_사본 - 고련지구2004년변경공정계획(농조)_고련지추가변경(우치곡)_500.논산 지구사업비_기본조사비" xfId="6851" xr:uid="{00000000-0005-0000-0000-0000BE580000}"/>
    <cellStyle name="콤_사본 - 고련지구2004년변경공정계획(농조)_고련지추가변경(우치곡)_500.논산 지구사업비_생태보전협력금" xfId="6852" xr:uid="{00000000-0005-0000-0000-0000BF580000}"/>
    <cellStyle name="콤_사본 - 고련지구2004년변경공정계획(농조)_고련지추가변경(우치곡)_500.논산 지구사업비_지급자재대1118" xfId="6853" xr:uid="{00000000-0005-0000-0000-0000C0580000}"/>
    <cellStyle name="콤_사본 - 고련지구2004년변경공정계획(농조)_고련지추가변경(우치곡)_500.논산 지구사업비_지출(년차별)" xfId="6854" xr:uid="{00000000-0005-0000-0000-0000C1580000}"/>
    <cellStyle name="콤_사본 - 고련지구2004년변경공정계획(농조)_고련지추가변경(우치곡)_510.논산 지구사업비" xfId="6855" xr:uid="{00000000-0005-0000-0000-0000C2580000}"/>
    <cellStyle name="콤_사본 - 고련지구2004년변경공정계획(농조)_고련지추가변경(우치곡)_510.논산 지구사업비_00.세부_복심공사비v422" xfId="6856" xr:uid="{00000000-0005-0000-0000-0000C3580000}"/>
    <cellStyle name="콤_사본 - 고련지구2004년변경공정계획(농조)_고련지추가변경(우치곡)_510.논산 지구사업비_10.세부_도림공사비v2" xfId="6857" xr:uid="{00000000-0005-0000-0000-0000C4580000}"/>
    <cellStyle name="콤_사본 - 고련지구2004년변경공정계획(농조)_고련지추가변경(우치곡)_510.논산 지구사업비_10.세부_복심공사비v2" xfId="6858" xr:uid="{00000000-0005-0000-0000-0000C5580000}"/>
    <cellStyle name="콤_사본 - 고련지구2004년변경공정계획(농조)_고련지추가변경(우치곡)_510.논산 지구사업비_50.계룡공사비(2009.11.12)" xfId="6859" xr:uid="{00000000-0005-0000-0000-0000C6580000}"/>
    <cellStyle name="콤_사본 - 고련지구2004년변경공정계획(농조)_고련지추가변경(우치곡)_510.논산 지구사업비_50.계룡공사비(2009.11.29사업시행계획 용지매수 증가)" xfId="6860" xr:uid="{00000000-0005-0000-0000-0000C7580000}"/>
    <cellStyle name="콤_사본 - 고련지구2004년변경공정계획(농조)_고련지추가변경(우치곡)_510.논산 지구사업비_Book1" xfId="6861" xr:uid="{00000000-0005-0000-0000-0000C8580000}"/>
    <cellStyle name="콤_사본 - 고련지구2004년변경공정계획(농조)_고련지추가변경(우치곡)_510.논산 지구사업비_계룡기본 공사비" xfId="6862" xr:uid="{00000000-0005-0000-0000-0000C9580000}"/>
    <cellStyle name="콤_사본 - 고련지구2004년변경공정계획(농조)_고련지추가변경(우치곡)_510.논산 지구사업비_계룡세부설계 공사비" xfId="6863" xr:uid="{00000000-0005-0000-0000-0000CA580000}"/>
    <cellStyle name="콤_사본 - 고련지구2004년변경공정계획(농조)_고련지추가변경(우치곡)_510.논산 지구사업비_기본조사비" xfId="6864" xr:uid="{00000000-0005-0000-0000-0000CB580000}"/>
    <cellStyle name="콤_사본 - 고련지구2004년변경공정계획(농조)_고련지추가변경(우치곡)_510.논산 지구사업비_생태보전협력금" xfId="6865" xr:uid="{00000000-0005-0000-0000-0000CC580000}"/>
    <cellStyle name="콤_사본 - 고련지구2004년변경공정계획(농조)_고련지추가변경(우치곡)_510.논산 지구사업비_지급자재대1118" xfId="6866" xr:uid="{00000000-0005-0000-0000-0000CD580000}"/>
    <cellStyle name="콤_사본 - 고련지구2004년변경공정계획(농조)_고련지추가변경(우치곡)_510.논산 지구사업비_지출(년차별)" xfId="6867" xr:uid="{00000000-0005-0000-0000-0000CE580000}"/>
    <cellStyle name="콤_사본 - 고련지구2004년변경공정계획(농조)_고련지추가변경(우치곡)_신기2지구 수지예산서" xfId="6868" xr:uid="{00000000-0005-0000-0000-0000CF580000}"/>
    <cellStyle name="콤_사본 - 고련지구2004년변경공정계획(농조)_신기2지구 수지예산서" xfId="6869" xr:uid="{00000000-0005-0000-0000-0000D0580000}"/>
    <cellStyle name="콤_선단추진공" xfId="6870" xr:uid="{00000000-0005-0000-0000-0000D1580000}"/>
    <cellStyle name="콤_선단추진공_오수공1" xfId="6871" xr:uid="{00000000-0005-0000-0000-0000D2580000}"/>
    <cellStyle name="콤_수량산출서(수정)" xfId="6872" xr:uid="{00000000-0005-0000-0000-0000D3580000}"/>
    <cellStyle name="콤_수량산출서(수정)_01-토공_02-배수공" xfId="6873" xr:uid="{00000000-0005-0000-0000-0000D4580000}"/>
    <cellStyle name="콤_수량산출서(수정)_01-토공_02-배수공_선단추진공" xfId="6874" xr:uid="{00000000-0005-0000-0000-0000D5580000}"/>
    <cellStyle name="콤_수량산출서(수정)_01-토공_02-배수공_선단추진공_오수공1" xfId="6875" xr:uid="{00000000-0005-0000-0000-0000D6580000}"/>
    <cellStyle name="콤_수량산출서(수정)_01-토공_02-배수공_오수공1" xfId="6876" xr:uid="{00000000-0005-0000-0000-0000D7580000}"/>
    <cellStyle name="콤_수량산출서(수정)_01-토공_02-배수공_우수공1" xfId="6877" xr:uid="{00000000-0005-0000-0000-0000D8580000}"/>
    <cellStyle name="콤_수량산출서(수정)_01-토공_02-배수공_우수공1_토공" xfId="6878" xr:uid="{00000000-0005-0000-0000-0000D9580000}"/>
    <cellStyle name="콤_수량산출서(수정)_01-토공_02-배수공_우수공1_토공(고초골)" xfId="6879" xr:uid="{00000000-0005-0000-0000-0000DA580000}"/>
    <cellStyle name="콤_수량산출서(수정)_01-토공_02-배수공_우수공1_토공_토공(고초골)" xfId="6880" xr:uid="{00000000-0005-0000-0000-0000DB580000}"/>
    <cellStyle name="콤_수량산출서(수정)_01-토공_02-배수공_우수공1_토공_토공(고초골)_토공(고초골)" xfId="6881" xr:uid="{00000000-0005-0000-0000-0000DC580000}"/>
    <cellStyle name="콤_수량산출서(수정)_01-토공_02-배수공_토공" xfId="6882" xr:uid="{00000000-0005-0000-0000-0000DD580000}"/>
    <cellStyle name="콤_수량산출서(수정)_01-토공_02-배수공_토공(고초골)" xfId="6883" xr:uid="{00000000-0005-0000-0000-0000DE580000}"/>
    <cellStyle name="콤_수량산출서(수정)_01-토공_02-배수공_토공(고초골)_토공(고초골)" xfId="6884" xr:uid="{00000000-0005-0000-0000-0000DF580000}"/>
    <cellStyle name="콤_수량산출서(수정)_01-토공_02-배수공_토공_2.0토공3" xfId="6885" xr:uid="{00000000-0005-0000-0000-0000E0580000}"/>
    <cellStyle name="콤_수량산출서(수정)_01-토공_02-배수공_토공_보령깨기집계" xfId="6886" xr:uid="{00000000-0005-0000-0000-0000E1580000}"/>
    <cellStyle name="콤_수량산출서(수정)_01-토공_02-배수공_토공_정부장님토적" xfId="6887" xr:uid="{00000000-0005-0000-0000-0000E2580000}"/>
    <cellStyle name="콤_수량산출서(수정)_01-토공_02-배수공_토공_토공" xfId="6888" xr:uid="{00000000-0005-0000-0000-0000E3580000}"/>
    <cellStyle name="콤_수량산출서(수정)_01-토공_02-배수공_토공_토공(고초골)" xfId="6889" xr:uid="{00000000-0005-0000-0000-0000E4580000}"/>
    <cellStyle name="콤_수량산출서(수정)_01-토공_02-배수공_토공_토공_토공(고초골)" xfId="6890" xr:uid="{00000000-0005-0000-0000-0000E5580000}"/>
    <cellStyle name="콤_수량산출서(수정)_01-토공_02-배수공_토공_토공_토공(고초골)_토공(고초골)" xfId="6891" xr:uid="{00000000-0005-0000-0000-0000E6580000}"/>
    <cellStyle name="콤_수량산출서(수정)_01-토공_02-배수공_토공_토적표" xfId="6892" xr:uid="{00000000-0005-0000-0000-0000E7580000}"/>
    <cellStyle name="콤_수량산출서(수정)_01-토공_02-배수공_포장공" xfId="6893" xr:uid="{00000000-0005-0000-0000-0000E8580000}"/>
    <cellStyle name="콤_수량산출서(수정)_01-토공_02-배수공_포장공_포장공" xfId="6894" xr:uid="{00000000-0005-0000-0000-0000E9580000}"/>
    <cellStyle name="콤_수량산출서(수정)_02-배수공" xfId="6895" xr:uid="{00000000-0005-0000-0000-0000EA580000}"/>
    <cellStyle name="콤_수량산출서(수정)_02-배수공_02-반중력식옹벽" xfId="6896" xr:uid="{00000000-0005-0000-0000-0000EB580000}"/>
    <cellStyle name="콤_수량산출서(수정)_02-배수공_02-반중력식옹벽_선단추진공" xfId="6897" xr:uid="{00000000-0005-0000-0000-0000EC580000}"/>
    <cellStyle name="콤_수량산출서(수정)_02-배수공_02-반중력식옹벽_선단추진공_오수공1" xfId="6898" xr:uid="{00000000-0005-0000-0000-0000ED580000}"/>
    <cellStyle name="콤_수량산출서(수정)_02-배수공_02-반중력식옹벽_오수공1" xfId="6899" xr:uid="{00000000-0005-0000-0000-0000EE580000}"/>
    <cellStyle name="콤_수량산출서(수정)_02-배수공_02-반중력식옹벽_우수공1" xfId="6900" xr:uid="{00000000-0005-0000-0000-0000EF580000}"/>
    <cellStyle name="콤_수량산출서(수정)_02-배수공_02-반중력식옹벽_우수공1_토공" xfId="6901" xr:uid="{00000000-0005-0000-0000-0000F0580000}"/>
    <cellStyle name="콤_수량산출서(수정)_02-배수공_02-반중력식옹벽_우수공1_토공(고초골)" xfId="6902" xr:uid="{00000000-0005-0000-0000-0000F1580000}"/>
    <cellStyle name="콤_수량산출서(수정)_02-배수공_02-반중력식옹벽_우수공1_토공_토공(고초골)" xfId="6903" xr:uid="{00000000-0005-0000-0000-0000F2580000}"/>
    <cellStyle name="콤_수량산출서(수정)_02-배수공_02-반중력식옹벽_우수공1_토공_토공(고초골)_토공(고초골)" xfId="6904" xr:uid="{00000000-0005-0000-0000-0000F3580000}"/>
    <cellStyle name="콤_수량산출서(수정)_02-배수공_02-반중력식옹벽_토공" xfId="6905" xr:uid="{00000000-0005-0000-0000-0000F4580000}"/>
    <cellStyle name="콤_수량산출서(수정)_02-배수공_02-반중력식옹벽_토공(고초골)" xfId="6906" xr:uid="{00000000-0005-0000-0000-0000F5580000}"/>
    <cellStyle name="콤_수량산출서(수정)_02-배수공_02-반중력식옹벽_토공(고초골)_토공(고초골)" xfId="6907" xr:uid="{00000000-0005-0000-0000-0000F6580000}"/>
    <cellStyle name="콤_수량산출서(수정)_02-배수공_02-반중력식옹벽_토공_2.0토공3" xfId="6908" xr:uid="{00000000-0005-0000-0000-0000F7580000}"/>
    <cellStyle name="콤_수량산출서(수정)_02-배수공_02-반중력식옹벽_토공_보령깨기집계" xfId="6909" xr:uid="{00000000-0005-0000-0000-0000F8580000}"/>
    <cellStyle name="콤_수량산출서(수정)_02-배수공_02-반중력식옹벽_토공_정부장님토적" xfId="6910" xr:uid="{00000000-0005-0000-0000-0000F9580000}"/>
    <cellStyle name="콤_수량산출서(수정)_02-배수공_02-반중력식옹벽_토공_토공" xfId="6911" xr:uid="{00000000-0005-0000-0000-0000FA580000}"/>
    <cellStyle name="콤_수량산출서(수정)_02-배수공_02-반중력식옹벽_토공_토공(고초골)" xfId="6912" xr:uid="{00000000-0005-0000-0000-0000FB580000}"/>
    <cellStyle name="콤_수량산출서(수정)_02-배수공_02-반중력식옹벽_토공_토공_토공(고초골)" xfId="6913" xr:uid="{00000000-0005-0000-0000-0000FC580000}"/>
    <cellStyle name="콤_수량산출서(수정)_02-배수공_02-반중력식옹벽_토공_토공_토공(고초골)_토공(고초골)" xfId="6914" xr:uid="{00000000-0005-0000-0000-0000FD580000}"/>
    <cellStyle name="콤_수량산출서(수정)_02-배수공_02-반중력식옹벽_토공_토적표" xfId="6915" xr:uid="{00000000-0005-0000-0000-0000FE580000}"/>
    <cellStyle name="콤_수량산출서(수정)_02-배수공_02-반중력식옹벽_포장공" xfId="6916" xr:uid="{00000000-0005-0000-0000-0000FF580000}"/>
    <cellStyle name="콤_수량산출서(수정)_02-배수공_02-반중력식옹벽_포장공_포장공" xfId="6917" xr:uid="{00000000-0005-0000-0000-000000590000}"/>
    <cellStyle name="콤_수량산출서(수정)_02-배수공_02-배수공" xfId="6918" xr:uid="{00000000-0005-0000-0000-000001590000}"/>
    <cellStyle name="콤_수량산출서(수정)_02-배수공_02-배수공_선단추진공" xfId="6919" xr:uid="{00000000-0005-0000-0000-000002590000}"/>
    <cellStyle name="콤_수량산출서(수정)_02-배수공_02-배수공_선단추진공_오수공1" xfId="6920" xr:uid="{00000000-0005-0000-0000-000003590000}"/>
    <cellStyle name="콤_수량산출서(수정)_02-배수공_02-배수공_오수공1" xfId="6921" xr:uid="{00000000-0005-0000-0000-000004590000}"/>
    <cellStyle name="콤_수량산출서(수정)_02-배수공_02-배수공_우수공1" xfId="6922" xr:uid="{00000000-0005-0000-0000-000005590000}"/>
    <cellStyle name="콤_수량산출서(수정)_02-배수공_02-배수공_우수공1_토공" xfId="6923" xr:uid="{00000000-0005-0000-0000-000006590000}"/>
    <cellStyle name="콤_수량산출서(수정)_02-배수공_02-배수공_우수공1_토공(고초골)" xfId="6924" xr:uid="{00000000-0005-0000-0000-000007590000}"/>
    <cellStyle name="콤_수량산출서(수정)_02-배수공_02-배수공_우수공1_토공_토공(고초골)" xfId="6925" xr:uid="{00000000-0005-0000-0000-000008590000}"/>
    <cellStyle name="콤_수량산출서(수정)_02-배수공_02-배수공_우수공1_토공_토공(고초골)_토공(고초골)" xfId="6926" xr:uid="{00000000-0005-0000-0000-000009590000}"/>
    <cellStyle name="콤_수량산출서(수정)_02-배수공_02-배수공_토공" xfId="6927" xr:uid="{00000000-0005-0000-0000-00000A590000}"/>
    <cellStyle name="콤_수량산출서(수정)_02-배수공_02-배수공_토공(고초골)" xfId="6928" xr:uid="{00000000-0005-0000-0000-00000B590000}"/>
    <cellStyle name="콤_수량산출서(수정)_02-배수공_02-배수공_토공(고초골)_토공(고초골)" xfId="6929" xr:uid="{00000000-0005-0000-0000-00000C590000}"/>
    <cellStyle name="콤_수량산출서(수정)_02-배수공_02-배수공_토공_2.0토공3" xfId="6930" xr:uid="{00000000-0005-0000-0000-00000D590000}"/>
    <cellStyle name="콤_수량산출서(수정)_02-배수공_02-배수공_토공_보령깨기집계" xfId="6931" xr:uid="{00000000-0005-0000-0000-00000E590000}"/>
    <cellStyle name="콤_수량산출서(수정)_02-배수공_02-배수공_토공_정부장님토적" xfId="6932" xr:uid="{00000000-0005-0000-0000-00000F590000}"/>
    <cellStyle name="콤_수량산출서(수정)_02-배수공_02-배수공_토공_토공" xfId="6933" xr:uid="{00000000-0005-0000-0000-000010590000}"/>
    <cellStyle name="콤_수량산출서(수정)_02-배수공_02-배수공_토공_토공(고초골)" xfId="6934" xr:uid="{00000000-0005-0000-0000-000011590000}"/>
    <cellStyle name="콤_수량산출서(수정)_02-배수공_02-배수공_토공_토공_토공(고초골)" xfId="6935" xr:uid="{00000000-0005-0000-0000-000012590000}"/>
    <cellStyle name="콤_수량산출서(수정)_02-배수공_02-배수공_토공_토공_토공(고초골)_토공(고초골)" xfId="6936" xr:uid="{00000000-0005-0000-0000-000013590000}"/>
    <cellStyle name="콤_수량산출서(수정)_02-배수공_02-배수공_토공_토적표" xfId="6937" xr:uid="{00000000-0005-0000-0000-000014590000}"/>
    <cellStyle name="콤_수량산출서(수정)_02-배수공_02-배수공_포장공" xfId="6938" xr:uid="{00000000-0005-0000-0000-000015590000}"/>
    <cellStyle name="콤_수량산출서(수정)_02-배수공_02-배수공_포장공_포장공" xfId="6939" xr:uid="{00000000-0005-0000-0000-000016590000}"/>
    <cellStyle name="콤_수량산출서(수정)_02-배수공_가평조서" xfId="6940" xr:uid="{00000000-0005-0000-0000-000017590000}"/>
    <cellStyle name="콤_수량산출서(수정)_02-배수공_가평조서_선단추진공" xfId="6941" xr:uid="{00000000-0005-0000-0000-000018590000}"/>
    <cellStyle name="콤_수량산출서(수정)_02-배수공_가평조서_선단추진공_오수공1" xfId="6942" xr:uid="{00000000-0005-0000-0000-000019590000}"/>
    <cellStyle name="콤_수량산출서(수정)_02-배수공_가평조서_오수공1" xfId="6943" xr:uid="{00000000-0005-0000-0000-00001A590000}"/>
    <cellStyle name="콤_수량산출서(수정)_02-배수공_가평조서_우수공1" xfId="6944" xr:uid="{00000000-0005-0000-0000-00001B590000}"/>
    <cellStyle name="콤_수량산출서(수정)_02-배수공_가평조서_우수공1_토공" xfId="6945" xr:uid="{00000000-0005-0000-0000-00001C590000}"/>
    <cellStyle name="콤_수량산출서(수정)_02-배수공_가평조서_우수공1_토공(고초골)" xfId="6946" xr:uid="{00000000-0005-0000-0000-00001D590000}"/>
    <cellStyle name="콤_수량산출서(수정)_02-배수공_가평조서_우수공1_토공_토공(고초골)" xfId="6947" xr:uid="{00000000-0005-0000-0000-00001E590000}"/>
    <cellStyle name="콤_수량산출서(수정)_02-배수공_가평조서_우수공1_토공_토공(고초골)_토공(고초골)" xfId="6948" xr:uid="{00000000-0005-0000-0000-00001F590000}"/>
    <cellStyle name="콤_수량산출서(수정)_02-배수공_가평조서_토공" xfId="6949" xr:uid="{00000000-0005-0000-0000-000020590000}"/>
    <cellStyle name="콤_수량산출서(수정)_02-배수공_가평조서_토공(고초골)" xfId="6950" xr:uid="{00000000-0005-0000-0000-000021590000}"/>
    <cellStyle name="콤_수량산출서(수정)_02-배수공_가평조서_토공(고초골)_토공(고초골)" xfId="6951" xr:uid="{00000000-0005-0000-0000-000022590000}"/>
    <cellStyle name="콤_수량산출서(수정)_02-배수공_가평조서_토공_토공" xfId="6952" xr:uid="{00000000-0005-0000-0000-000023590000}"/>
    <cellStyle name="콤_수량산출서(수정)_02-배수공_가평조서_토공_토공(고초골)" xfId="6953" xr:uid="{00000000-0005-0000-0000-000024590000}"/>
    <cellStyle name="콤_수량산출서(수정)_02-배수공_가평조서_토공_토공_토공(고초골)" xfId="6954" xr:uid="{00000000-0005-0000-0000-000025590000}"/>
    <cellStyle name="콤_수량산출서(수정)_02-배수공_가평조서_토공_토공_토공(고초골)_토공(고초골)" xfId="6955" xr:uid="{00000000-0005-0000-0000-000026590000}"/>
    <cellStyle name="콤_수량산출서(수정)_02-배수공_가평조서_포장공" xfId="6956" xr:uid="{00000000-0005-0000-0000-000027590000}"/>
    <cellStyle name="콤_수량산출서(수정)_02-배수공_가평조서_포장공_포장공" xfId="6957" xr:uid="{00000000-0005-0000-0000-000028590000}"/>
    <cellStyle name="콤_수량산출서(수정)_02-배수공_반중력" xfId="6958" xr:uid="{00000000-0005-0000-0000-000029590000}"/>
    <cellStyle name="콤_수량산출서(수정)_02-배수공_반중력_선단추진공" xfId="6959" xr:uid="{00000000-0005-0000-0000-00002A590000}"/>
    <cellStyle name="콤_수량산출서(수정)_02-배수공_반중력_선단추진공_오수공1" xfId="6960" xr:uid="{00000000-0005-0000-0000-00002B590000}"/>
    <cellStyle name="콤_수량산출서(수정)_02-배수공_반중력_오수공1" xfId="6961" xr:uid="{00000000-0005-0000-0000-00002C590000}"/>
    <cellStyle name="콤_수량산출서(수정)_02-배수공_반중력_우수공1" xfId="6962" xr:uid="{00000000-0005-0000-0000-00002D590000}"/>
    <cellStyle name="콤_수량산출서(수정)_02-배수공_반중력_우수공1_토공" xfId="6963" xr:uid="{00000000-0005-0000-0000-00002E590000}"/>
    <cellStyle name="콤_수량산출서(수정)_02-배수공_반중력_우수공1_토공(고초골)" xfId="6964" xr:uid="{00000000-0005-0000-0000-00002F590000}"/>
    <cellStyle name="콤_수량산출서(수정)_02-배수공_반중력_우수공1_토공_토공(고초골)" xfId="6965" xr:uid="{00000000-0005-0000-0000-000030590000}"/>
    <cellStyle name="콤_수량산출서(수정)_02-배수공_반중력_우수공1_토공_토공(고초골)_토공(고초골)" xfId="6966" xr:uid="{00000000-0005-0000-0000-000031590000}"/>
    <cellStyle name="콤_수량산출서(수정)_02-배수공_반중력_토공" xfId="6967" xr:uid="{00000000-0005-0000-0000-000032590000}"/>
    <cellStyle name="콤_수량산출서(수정)_02-배수공_반중력_토공(고초골)" xfId="6968" xr:uid="{00000000-0005-0000-0000-000033590000}"/>
    <cellStyle name="콤_수량산출서(수정)_02-배수공_반중력_토공(고초골)_토공(고초골)" xfId="6969" xr:uid="{00000000-0005-0000-0000-000034590000}"/>
    <cellStyle name="콤_수량산출서(수정)_02-배수공_반중력_토공_2.0토공3" xfId="6970" xr:uid="{00000000-0005-0000-0000-000035590000}"/>
    <cellStyle name="콤_수량산출서(수정)_02-배수공_반중력_토공_보령깨기집계" xfId="6971" xr:uid="{00000000-0005-0000-0000-000036590000}"/>
    <cellStyle name="콤_수량산출서(수정)_02-배수공_반중력_토공_정부장님토적" xfId="6972" xr:uid="{00000000-0005-0000-0000-000037590000}"/>
    <cellStyle name="콤_수량산출서(수정)_02-배수공_반중력_토공_토공" xfId="6973" xr:uid="{00000000-0005-0000-0000-000038590000}"/>
    <cellStyle name="콤_수량산출서(수정)_02-배수공_반중력_토공_토공(고초골)" xfId="6974" xr:uid="{00000000-0005-0000-0000-000039590000}"/>
    <cellStyle name="콤_수량산출서(수정)_02-배수공_반중력_토공_토공_토공(고초골)" xfId="6975" xr:uid="{00000000-0005-0000-0000-00003A590000}"/>
    <cellStyle name="콤_수량산출서(수정)_02-배수공_반중력_토공_토공_토공(고초골)_토공(고초골)" xfId="6976" xr:uid="{00000000-0005-0000-0000-00003B590000}"/>
    <cellStyle name="콤_수량산출서(수정)_02-배수공_반중력_토공_토적표" xfId="6977" xr:uid="{00000000-0005-0000-0000-00003C590000}"/>
    <cellStyle name="콤_수량산출서(수정)_02-배수공_반중력_포장공" xfId="6978" xr:uid="{00000000-0005-0000-0000-00003D590000}"/>
    <cellStyle name="콤_수량산출서(수정)_02-배수공_반중력_포장공_포장공" xfId="6979" xr:uid="{00000000-0005-0000-0000-00003E590000}"/>
    <cellStyle name="콤_수량산출서(수정)_02-배수공_선단추진공" xfId="6980" xr:uid="{00000000-0005-0000-0000-00003F590000}"/>
    <cellStyle name="콤_수량산출서(수정)_02-배수공_선단추진공_오수공1" xfId="6981" xr:uid="{00000000-0005-0000-0000-000040590000}"/>
    <cellStyle name="콤_수량산출서(수정)_02-배수공_오수공1" xfId="6982" xr:uid="{00000000-0005-0000-0000-000041590000}"/>
    <cellStyle name="콤_수량산출서(수정)_02-배수공_우수공1" xfId="6983" xr:uid="{00000000-0005-0000-0000-000042590000}"/>
    <cellStyle name="콤_수량산출서(수정)_02-배수공_우수공1_토공" xfId="6984" xr:uid="{00000000-0005-0000-0000-000043590000}"/>
    <cellStyle name="콤_수량산출서(수정)_02-배수공_우수공1_토공(고초골)" xfId="6985" xr:uid="{00000000-0005-0000-0000-000044590000}"/>
    <cellStyle name="콤_수량산출서(수정)_02-배수공_우수공1_토공_토공(고초골)" xfId="6986" xr:uid="{00000000-0005-0000-0000-000045590000}"/>
    <cellStyle name="콤_수량산출서(수정)_02-배수공_우수공1_토공_토공(고초골)_토공(고초골)" xfId="6987" xr:uid="{00000000-0005-0000-0000-000046590000}"/>
    <cellStyle name="콤_수량산출서(수정)_02-배수공_토공" xfId="6988" xr:uid="{00000000-0005-0000-0000-000047590000}"/>
    <cellStyle name="콤_수량산출서(수정)_02-배수공_토공(고초골)" xfId="6989" xr:uid="{00000000-0005-0000-0000-000048590000}"/>
    <cellStyle name="콤_수량산출서(수정)_02-배수공_토공(고초골)_토공(고초골)" xfId="6990" xr:uid="{00000000-0005-0000-0000-000049590000}"/>
    <cellStyle name="콤_수량산출서(수정)_02-배수공_토공_2.0토공3" xfId="6991" xr:uid="{00000000-0005-0000-0000-00004A590000}"/>
    <cellStyle name="콤_수량산출서(수정)_02-배수공_토공_보령깨기집계" xfId="6992" xr:uid="{00000000-0005-0000-0000-00004B590000}"/>
    <cellStyle name="콤_수량산출서(수정)_02-배수공_토공_정부장님토적" xfId="6993" xr:uid="{00000000-0005-0000-0000-00004C590000}"/>
    <cellStyle name="콤_수량산출서(수정)_02-배수공_토공_토공" xfId="6994" xr:uid="{00000000-0005-0000-0000-00004D590000}"/>
    <cellStyle name="콤_수량산출서(수정)_02-배수공_토공_토공(고초골)" xfId="6995" xr:uid="{00000000-0005-0000-0000-00004E590000}"/>
    <cellStyle name="콤_수량산출서(수정)_02-배수공_토공_토공_토공(고초골)" xfId="6996" xr:uid="{00000000-0005-0000-0000-00004F590000}"/>
    <cellStyle name="콤_수량산출서(수정)_02-배수공_토공_토공_토공(고초골)_토공(고초골)" xfId="6997" xr:uid="{00000000-0005-0000-0000-000050590000}"/>
    <cellStyle name="콤_수량산출서(수정)_02-배수공_토공_토적표" xfId="6998" xr:uid="{00000000-0005-0000-0000-000051590000}"/>
    <cellStyle name="콤_수량산출서(수정)_02-배수공_포장공" xfId="6999" xr:uid="{00000000-0005-0000-0000-000052590000}"/>
    <cellStyle name="콤_수량산출서(수정)_02-배수공_포장공_포장공" xfId="7000" xr:uid="{00000000-0005-0000-0000-000053590000}"/>
    <cellStyle name="콤_수량산출서(수정)_02-배수공_포장조서" xfId="7001" xr:uid="{00000000-0005-0000-0000-000054590000}"/>
    <cellStyle name="콤_수량산출서(수정)_02-배수공_포장조서_선단추진공" xfId="7002" xr:uid="{00000000-0005-0000-0000-000055590000}"/>
    <cellStyle name="콤_수량산출서(수정)_02-배수공_포장조서_선단추진공_오수공1" xfId="7003" xr:uid="{00000000-0005-0000-0000-000056590000}"/>
    <cellStyle name="콤_수량산출서(수정)_02-배수공_포장조서_오수공1" xfId="7004" xr:uid="{00000000-0005-0000-0000-000057590000}"/>
    <cellStyle name="콤_수량산출서(수정)_02-배수공_포장조서_우수공1" xfId="7005" xr:uid="{00000000-0005-0000-0000-000058590000}"/>
    <cellStyle name="콤_수량산출서(수정)_02-배수공_포장조서_우수공1_토공" xfId="7006" xr:uid="{00000000-0005-0000-0000-000059590000}"/>
    <cellStyle name="콤_수량산출서(수정)_02-배수공_포장조서_우수공1_토공(고초골)" xfId="7007" xr:uid="{00000000-0005-0000-0000-00005A590000}"/>
    <cellStyle name="콤_수량산출서(수정)_02-배수공_포장조서_우수공1_토공_토공(고초골)" xfId="7008" xr:uid="{00000000-0005-0000-0000-00005B590000}"/>
    <cellStyle name="콤_수량산출서(수정)_02-배수공_포장조서_우수공1_토공_토공(고초골)_토공(고초골)" xfId="7009" xr:uid="{00000000-0005-0000-0000-00005C590000}"/>
    <cellStyle name="콤_수량산출서(수정)_02-배수공_포장조서_토공" xfId="7010" xr:uid="{00000000-0005-0000-0000-00005D590000}"/>
    <cellStyle name="콤_수량산출서(수정)_02-배수공_포장조서_토공(고초골)" xfId="7011" xr:uid="{00000000-0005-0000-0000-00005E590000}"/>
    <cellStyle name="콤_수량산출서(수정)_02-배수공_포장조서_토공(고초골)_토공(고초골)" xfId="7012" xr:uid="{00000000-0005-0000-0000-00005F590000}"/>
    <cellStyle name="콤_수량산출서(수정)_02-배수공_포장조서_토공_토공" xfId="7013" xr:uid="{00000000-0005-0000-0000-000060590000}"/>
    <cellStyle name="콤_수량산출서(수정)_02-배수공_포장조서_토공_토공(고초골)" xfId="7014" xr:uid="{00000000-0005-0000-0000-000061590000}"/>
    <cellStyle name="콤_수량산출서(수정)_02-배수공_포장조서_토공_토공_토공(고초골)" xfId="7015" xr:uid="{00000000-0005-0000-0000-000062590000}"/>
    <cellStyle name="콤_수량산출서(수정)_02-배수공_포장조서_토공_토공_토공(고초골)_토공(고초골)" xfId="7016" xr:uid="{00000000-0005-0000-0000-000063590000}"/>
    <cellStyle name="콤_수량산출서(수정)_02-배수공_포장조서_포장공" xfId="7017" xr:uid="{00000000-0005-0000-0000-000064590000}"/>
    <cellStyle name="콤_수량산출서(수정)_02-배수공_포장조서_포장공_포장공" xfId="7018" xr:uid="{00000000-0005-0000-0000-000065590000}"/>
    <cellStyle name="콤_수량산출서(수정)_04-포장공_02-배수공" xfId="7019" xr:uid="{00000000-0005-0000-0000-000066590000}"/>
    <cellStyle name="콤_수량산출서(수정)_04-포장공_02-배수공_선단추진공" xfId="7020" xr:uid="{00000000-0005-0000-0000-000067590000}"/>
    <cellStyle name="콤_수량산출서(수정)_04-포장공_02-배수공_선단추진공_오수공1" xfId="7021" xr:uid="{00000000-0005-0000-0000-000068590000}"/>
    <cellStyle name="콤_수량산출서(수정)_04-포장공_02-배수공_오수공1" xfId="7022" xr:uid="{00000000-0005-0000-0000-000069590000}"/>
    <cellStyle name="콤_수량산출서(수정)_04-포장공_02-배수공_우수공1" xfId="7023" xr:uid="{00000000-0005-0000-0000-00006A590000}"/>
    <cellStyle name="콤_수량산출서(수정)_04-포장공_02-배수공_우수공1_토공" xfId="7024" xr:uid="{00000000-0005-0000-0000-00006B590000}"/>
    <cellStyle name="콤_수량산출서(수정)_04-포장공_02-배수공_우수공1_토공(고초골)" xfId="7025" xr:uid="{00000000-0005-0000-0000-00006C590000}"/>
    <cellStyle name="콤_수량산출서(수정)_04-포장공_02-배수공_우수공1_토공_토공(고초골)" xfId="7026" xr:uid="{00000000-0005-0000-0000-00006D590000}"/>
    <cellStyle name="콤_수량산출서(수정)_04-포장공_02-배수공_우수공1_토공_토공(고초골)_토공(고초골)" xfId="7027" xr:uid="{00000000-0005-0000-0000-00006E590000}"/>
    <cellStyle name="콤_수량산출서(수정)_04-포장공_02-배수공_토공" xfId="7028" xr:uid="{00000000-0005-0000-0000-00006F590000}"/>
    <cellStyle name="콤_수량산출서(수정)_04-포장공_02-배수공_토공(고초골)" xfId="7029" xr:uid="{00000000-0005-0000-0000-000070590000}"/>
    <cellStyle name="콤_수량산출서(수정)_04-포장공_02-배수공_토공(고초골)_토공(고초골)" xfId="7030" xr:uid="{00000000-0005-0000-0000-000071590000}"/>
    <cellStyle name="콤_수량산출서(수정)_04-포장공_02-배수공_토공_2.0토공3" xfId="7031" xr:uid="{00000000-0005-0000-0000-000072590000}"/>
    <cellStyle name="콤_수량산출서(수정)_04-포장공_02-배수공_토공_보령깨기집계" xfId="7032" xr:uid="{00000000-0005-0000-0000-000073590000}"/>
    <cellStyle name="콤_수량산출서(수정)_04-포장공_02-배수공_토공_정부장님토적" xfId="7033" xr:uid="{00000000-0005-0000-0000-000074590000}"/>
    <cellStyle name="콤_수량산출서(수정)_04-포장공_02-배수공_토공_토공" xfId="7034" xr:uid="{00000000-0005-0000-0000-000075590000}"/>
    <cellStyle name="콤_수량산출서(수정)_04-포장공_02-배수공_토공_토공(고초골)" xfId="7035" xr:uid="{00000000-0005-0000-0000-000076590000}"/>
    <cellStyle name="콤_수량산출서(수정)_04-포장공_02-배수공_토공_토공_토공(고초골)" xfId="7036" xr:uid="{00000000-0005-0000-0000-000077590000}"/>
    <cellStyle name="콤_수량산출서(수정)_04-포장공_02-배수공_토공_토공_토공(고초골)_토공(고초골)" xfId="7037" xr:uid="{00000000-0005-0000-0000-000078590000}"/>
    <cellStyle name="콤_수량산출서(수정)_04-포장공_02-배수공_토공_토적표" xfId="7038" xr:uid="{00000000-0005-0000-0000-000079590000}"/>
    <cellStyle name="콤_수량산출서(수정)_04-포장공_02-배수공_포장공" xfId="7039" xr:uid="{00000000-0005-0000-0000-00007A590000}"/>
    <cellStyle name="콤_수량산출서(수정)_04-포장공_02-배수공_포장공_포장공" xfId="7040" xr:uid="{00000000-0005-0000-0000-00007B590000}"/>
    <cellStyle name="콤_수량산출서(수정)_06-부대공_02-배수공" xfId="7041" xr:uid="{00000000-0005-0000-0000-00007C590000}"/>
    <cellStyle name="콤_수량산출서(수정)_06-부대공_02-배수공_선단추진공" xfId="7042" xr:uid="{00000000-0005-0000-0000-00007D590000}"/>
    <cellStyle name="콤_수량산출서(수정)_06-부대공_02-배수공_선단추진공_오수공1" xfId="7043" xr:uid="{00000000-0005-0000-0000-00007E590000}"/>
    <cellStyle name="콤_수량산출서(수정)_06-부대공_02-배수공_오수공1" xfId="7044" xr:uid="{00000000-0005-0000-0000-00007F590000}"/>
    <cellStyle name="콤_수량산출서(수정)_06-부대공_02-배수공_우수공1" xfId="7045" xr:uid="{00000000-0005-0000-0000-000080590000}"/>
    <cellStyle name="콤_수량산출서(수정)_06-부대공_02-배수공_우수공1_토공" xfId="7046" xr:uid="{00000000-0005-0000-0000-000081590000}"/>
    <cellStyle name="콤_수량산출서(수정)_06-부대공_02-배수공_우수공1_토공(고초골)" xfId="7047" xr:uid="{00000000-0005-0000-0000-000082590000}"/>
    <cellStyle name="콤_수량산출서(수정)_06-부대공_02-배수공_우수공1_토공_토공(고초골)" xfId="7048" xr:uid="{00000000-0005-0000-0000-000083590000}"/>
    <cellStyle name="콤_수량산출서(수정)_06-부대공_02-배수공_우수공1_토공_토공(고초골)_토공(고초골)" xfId="7049" xr:uid="{00000000-0005-0000-0000-000084590000}"/>
    <cellStyle name="콤_수량산출서(수정)_06-부대공_02-배수공_토공" xfId="7050" xr:uid="{00000000-0005-0000-0000-000085590000}"/>
    <cellStyle name="콤_수량산출서(수정)_06-부대공_02-배수공_토공(고초골)" xfId="7051" xr:uid="{00000000-0005-0000-0000-000086590000}"/>
    <cellStyle name="콤_수량산출서(수정)_06-부대공_02-배수공_토공(고초골)_토공(고초골)" xfId="7052" xr:uid="{00000000-0005-0000-0000-000087590000}"/>
    <cellStyle name="콤_수량산출서(수정)_06-부대공_02-배수공_토공_2.0토공3" xfId="7053" xr:uid="{00000000-0005-0000-0000-000088590000}"/>
    <cellStyle name="콤_수량산출서(수정)_06-부대공_02-배수공_토공_보령깨기집계" xfId="7054" xr:uid="{00000000-0005-0000-0000-000089590000}"/>
    <cellStyle name="콤_수량산출서(수정)_06-부대공_02-배수공_토공_정부장님토적" xfId="7055" xr:uid="{00000000-0005-0000-0000-00008A590000}"/>
    <cellStyle name="콤_수량산출서(수정)_06-부대공_02-배수공_토공_토공" xfId="7056" xr:uid="{00000000-0005-0000-0000-00008B590000}"/>
    <cellStyle name="콤_수량산출서(수정)_06-부대공_02-배수공_토공_토공(고초골)" xfId="7057" xr:uid="{00000000-0005-0000-0000-00008C590000}"/>
    <cellStyle name="콤_수량산출서(수정)_06-부대공_02-배수공_토공_토공_토공(고초골)" xfId="7058" xr:uid="{00000000-0005-0000-0000-00008D590000}"/>
    <cellStyle name="콤_수량산출서(수정)_06-부대공_02-배수공_토공_토공_토공(고초골)_토공(고초골)" xfId="7059" xr:uid="{00000000-0005-0000-0000-00008E590000}"/>
    <cellStyle name="콤_수량산출서(수정)_06-부대공_02-배수공_토공_토적표" xfId="7060" xr:uid="{00000000-0005-0000-0000-00008F590000}"/>
    <cellStyle name="콤_수량산출서(수정)_06-부대공_02-배수공_포장공" xfId="7061" xr:uid="{00000000-0005-0000-0000-000090590000}"/>
    <cellStyle name="콤_수량산출서(수정)_06-부대공_02-배수공_포장공_포장공" xfId="7062" xr:uid="{00000000-0005-0000-0000-000091590000}"/>
    <cellStyle name="콤_수량산출서(수정)_500.논산 지구사업비" xfId="7063" xr:uid="{00000000-0005-0000-0000-000092590000}"/>
    <cellStyle name="콤_수량산출서(수정)_500.논산 지구사업비_00.세부_복심공사비v422" xfId="7064" xr:uid="{00000000-0005-0000-0000-000093590000}"/>
    <cellStyle name="콤_수량산출서(수정)_500.논산 지구사업비_10.세부_도림공사비v2" xfId="7065" xr:uid="{00000000-0005-0000-0000-000094590000}"/>
    <cellStyle name="콤_수량산출서(수정)_500.논산 지구사업비_10.세부_복심공사비v2" xfId="7066" xr:uid="{00000000-0005-0000-0000-000095590000}"/>
    <cellStyle name="콤_수량산출서(수정)_500.논산 지구사업비_50.계룡공사비(2009.11.12)" xfId="7067" xr:uid="{00000000-0005-0000-0000-000096590000}"/>
    <cellStyle name="콤_수량산출서(수정)_500.논산 지구사업비_50.계룡공사비(2009.11.29사업시행계획 용지매수 증가)" xfId="7068" xr:uid="{00000000-0005-0000-0000-000097590000}"/>
    <cellStyle name="콤_수량산출서(수정)_500.논산 지구사업비_Book1" xfId="7069" xr:uid="{00000000-0005-0000-0000-000098590000}"/>
    <cellStyle name="콤_수량산출서(수정)_500.논산 지구사업비_계룡기본 공사비" xfId="7070" xr:uid="{00000000-0005-0000-0000-000099590000}"/>
    <cellStyle name="콤_수량산출서(수정)_500.논산 지구사업비_계룡세부설계 공사비" xfId="7071" xr:uid="{00000000-0005-0000-0000-00009A590000}"/>
    <cellStyle name="콤_수량산출서(수정)_500.논산 지구사업비_기본조사비" xfId="7072" xr:uid="{00000000-0005-0000-0000-00009B590000}"/>
    <cellStyle name="콤_수량산출서(수정)_500.논산 지구사업비_생태보전협력금" xfId="7073" xr:uid="{00000000-0005-0000-0000-00009C590000}"/>
    <cellStyle name="콤_수량산출서(수정)_500.논산 지구사업비_지급자재대1118" xfId="7074" xr:uid="{00000000-0005-0000-0000-00009D590000}"/>
    <cellStyle name="콤_수량산출서(수정)_500.논산 지구사업비_지출(년차별)" xfId="7075" xr:uid="{00000000-0005-0000-0000-00009E590000}"/>
    <cellStyle name="콤_수량산출서(수정)_510.논산 지구사업비" xfId="7076" xr:uid="{00000000-0005-0000-0000-00009F590000}"/>
    <cellStyle name="콤_수량산출서(수정)_510.논산 지구사업비_00.세부_복심공사비v422" xfId="7077" xr:uid="{00000000-0005-0000-0000-0000A0590000}"/>
    <cellStyle name="콤_수량산출서(수정)_510.논산 지구사업비_10.세부_도림공사비v2" xfId="7078" xr:uid="{00000000-0005-0000-0000-0000A1590000}"/>
    <cellStyle name="콤_수량산출서(수정)_510.논산 지구사업비_10.세부_복심공사비v2" xfId="7079" xr:uid="{00000000-0005-0000-0000-0000A2590000}"/>
    <cellStyle name="콤_수량산출서(수정)_510.논산 지구사업비_50.계룡공사비(2009.11.12)" xfId="7080" xr:uid="{00000000-0005-0000-0000-0000A3590000}"/>
    <cellStyle name="콤_수량산출서(수정)_510.논산 지구사업비_50.계룡공사비(2009.11.29사업시행계획 용지매수 증가)" xfId="7081" xr:uid="{00000000-0005-0000-0000-0000A4590000}"/>
    <cellStyle name="콤_수량산출서(수정)_510.논산 지구사업비_Book1" xfId="7082" xr:uid="{00000000-0005-0000-0000-0000A5590000}"/>
    <cellStyle name="콤_수량산출서(수정)_510.논산 지구사업비_계룡기본 공사비" xfId="7083" xr:uid="{00000000-0005-0000-0000-0000A6590000}"/>
    <cellStyle name="콤_수량산출서(수정)_510.논산 지구사업비_계룡세부설계 공사비" xfId="7084" xr:uid="{00000000-0005-0000-0000-0000A7590000}"/>
    <cellStyle name="콤_수량산출서(수정)_510.논산 지구사업비_기본조사비" xfId="7085" xr:uid="{00000000-0005-0000-0000-0000A8590000}"/>
    <cellStyle name="콤_수량산출서(수정)_510.논산 지구사업비_생태보전협력금" xfId="7086" xr:uid="{00000000-0005-0000-0000-0000A9590000}"/>
    <cellStyle name="콤_수량산출서(수정)_510.논산 지구사업비_지급자재대1118" xfId="7087" xr:uid="{00000000-0005-0000-0000-0000AA590000}"/>
    <cellStyle name="콤_수량산출서(수정)_510.논산 지구사업비_지출(년차별)" xfId="7088" xr:uid="{00000000-0005-0000-0000-0000AB590000}"/>
    <cellStyle name="콤_수량산출서(수정)_사본 - 고련지구2004년변경공정계획(농조)" xfId="7089" xr:uid="{00000000-0005-0000-0000-0000AC590000}"/>
    <cellStyle name="콤_수량산출서(수정)_사본 - 고련지구2004년변경공정계획(농조)_500.논산 지구사업비" xfId="7090" xr:uid="{00000000-0005-0000-0000-0000AD590000}"/>
    <cellStyle name="콤_수량산출서(수정)_사본 - 고련지구2004년변경공정계획(농조)_500.논산 지구사업비_00.세부_복심공사비v422" xfId="7091" xr:uid="{00000000-0005-0000-0000-0000AE590000}"/>
    <cellStyle name="콤_수량산출서(수정)_사본 - 고련지구2004년변경공정계획(농조)_500.논산 지구사업비_10.세부_도림공사비v2" xfId="7092" xr:uid="{00000000-0005-0000-0000-0000AF590000}"/>
    <cellStyle name="콤_수량산출서(수정)_사본 - 고련지구2004년변경공정계획(농조)_500.논산 지구사업비_10.세부_복심공사비v2" xfId="7093" xr:uid="{00000000-0005-0000-0000-0000B0590000}"/>
    <cellStyle name="콤_수량산출서(수정)_사본 - 고련지구2004년변경공정계획(농조)_500.논산 지구사업비_50.계룡공사비(2009.11.12)" xfId="7094" xr:uid="{00000000-0005-0000-0000-0000B1590000}"/>
    <cellStyle name="콤_수량산출서(수정)_사본 - 고련지구2004년변경공정계획(농조)_500.논산 지구사업비_50.계룡공사비(2009.11.29사업시행계획 용지매수 증가)" xfId="7095" xr:uid="{00000000-0005-0000-0000-0000B2590000}"/>
    <cellStyle name="콤_수량산출서(수정)_사본 - 고련지구2004년변경공정계획(농조)_500.논산 지구사업비_Book1" xfId="7096" xr:uid="{00000000-0005-0000-0000-0000B3590000}"/>
    <cellStyle name="콤_수량산출서(수정)_사본 - 고련지구2004년변경공정계획(농조)_500.논산 지구사업비_계룡기본 공사비" xfId="7097" xr:uid="{00000000-0005-0000-0000-0000B4590000}"/>
    <cellStyle name="콤_수량산출서(수정)_사본 - 고련지구2004년변경공정계획(농조)_500.논산 지구사업비_계룡세부설계 공사비" xfId="7098" xr:uid="{00000000-0005-0000-0000-0000B5590000}"/>
    <cellStyle name="콤_수량산출서(수정)_사본 - 고련지구2004년변경공정계획(농조)_500.논산 지구사업비_기본조사비" xfId="7099" xr:uid="{00000000-0005-0000-0000-0000B6590000}"/>
    <cellStyle name="콤_수량산출서(수정)_사본 - 고련지구2004년변경공정계획(농조)_500.논산 지구사업비_생태보전협력금" xfId="7100" xr:uid="{00000000-0005-0000-0000-0000B7590000}"/>
    <cellStyle name="콤_수량산출서(수정)_사본 - 고련지구2004년변경공정계획(농조)_500.논산 지구사업비_지급자재대1118" xfId="7101" xr:uid="{00000000-0005-0000-0000-0000B8590000}"/>
    <cellStyle name="콤_수량산출서(수정)_사본 - 고련지구2004년변경공정계획(농조)_500.논산 지구사업비_지출(년차별)" xfId="7102" xr:uid="{00000000-0005-0000-0000-0000B9590000}"/>
    <cellStyle name="콤_수량산출서(수정)_사본 - 고련지구2004년변경공정계획(농조)_510.논산 지구사업비" xfId="7103" xr:uid="{00000000-0005-0000-0000-0000BA590000}"/>
    <cellStyle name="콤_수량산출서(수정)_사본 - 고련지구2004년변경공정계획(농조)_510.논산 지구사업비_00.세부_복심공사비v422" xfId="7104" xr:uid="{00000000-0005-0000-0000-0000BB590000}"/>
    <cellStyle name="콤_수량산출서(수정)_사본 - 고련지구2004년변경공정계획(농조)_510.논산 지구사업비_10.세부_도림공사비v2" xfId="7105" xr:uid="{00000000-0005-0000-0000-0000BC590000}"/>
    <cellStyle name="콤_수량산출서(수정)_사본 - 고련지구2004년변경공정계획(농조)_510.논산 지구사업비_10.세부_복심공사비v2" xfId="7106" xr:uid="{00000000-0005-0000-0000-0000BD590000}"/>
    <cellStyle name="콤_수량산출서(수정)_사본 - 고련지구2004년변경공정계획(농조)_510.논산 지구사업비_50.계룡공사비(2009.11.12)" xfId="7107" xr:uid="{00000000-0005-0000-0000-0000BE590000}"/>
    <cellStyle name="콤_수량산출서(수정)_사본 - 고련지구2004년변경공정계획(농조)_510.논산 지구사업비_50.계룡공사비(2009.11.29사업시행계획 용지매수 증가)" xfId="7108" xr:uid="{00000000-0005-0000-0000-0000BF590000}"/>
    <cellStyle name="콤_수량산출서(수정)_사본 - 고련지구2004년변경공정계획(농조)_510.논산 지구사업비_Book1" xfId="7109" xr:uid="{00000000-0005-0000-0000-0000C0590000}"/>
    <cellStyle name="콤_수량산출서(수정)_사본 - 고련지구2004년변경공정계획(농조)_510.논산 지구사업비_계룡기본 공사비" xfId="7110" xr:uid="{00000000-0005-0000-0000-0000C1590000}"/>
    <cellStyle name="콤_수량산출서(수정)_사본 - 고련지구2004년변경공정계획(농조)_510.논산 지구사업비_계룡세부설계 공사비" xfId="7111" xr:uid="{00000000-0005-0000-0000-0000C2590000}"/>
    <cellStyle name="콤_수량산출서(수정)_사본 - 고련지구2004년변경공정계획(농조)_510.논산 지구사업비_기본조사비" xfId="7112" xr:uid="{00000000-0005-0000-0000-0000C3590000}"/>
    <cellStyle name="콤_수량산출서(수정)_사본 - 고련지구2004년변경공정계획(농조)_510.논산 지구사업비_생태보전협력금" xfId="7113" xr:uid="{00000000-0005-0000-0000-0000C4590000}"/>
    <cellStyle name="콤_수량산출서(수정)_사본 - 고련지구2004년변경공정계획(농조)_510.논산 지구사업비_지급자재대1118" xfId="7114" xr:uid="{00000000-0005-0000-0000-0000C5590000}"/>
    <cellStyle name="콤_수량산출서(수정)_사본 - 고련지구2004년변경공정계획(농조)_510.논산 지구사업비_지출(년차별)" xfId="7115" xr:uid="{00000000-0005-0000-0000-0000C6590000}"/>
    <cellStyle name="콤_수량산출서(수정)_사본 - 고련지구2004년변경공정계획(농조)_고련지추가변경(우치곡)" xfId="7116" xr:uid="{00000000-0005-0000-0000-0000C7590000}"/>
    <cellStyle name="콤_수량산출서(수정)_사본 - 고련지구2004년변경공정계획(농조)_고련지추가변경(우치곡)_500.논산 지구사업비" xfId="7117" xr:uid="{00000000-0005-0000-0000-0000C8590000}"/>
    <cellStyle name="콤_수량산출서(수정)_사본 - 고련지구2004년변경공정계획(농조)_고련지추가변경(우치곡)_500.논산 지구사업비_00.세부_복심공사비v422" xfId="7118" xr:uid="{00000000-0005-0000-0000-0000C9590000}"/>
    <cellStyle name="콤_수량산출서(수정)_사본 - 고련지구2004년변경공정계획(농조)_고련지추가변경(우치곡)_500.논산 지구사업비_10.세부_도림공사비v2" xfId="7119" xr:uid="{00000000-0005-0000-0000-0000CA590000}"/>
    <cellStyle name="콤_수량산출서(수정)_사본 - 고련지구2004년변경공정계획(농조)_고련지추가변경(우치곡)_500.논산 지구사업비_10.세부_복심공사비v2" xfId="7120" xr:uid="{00000000-0005-0000-0000-0000CB590000}"/>
    <cellStyle name="콤_수량산출서(수정)_사본 - 고련지구2004년변경공정계획(농조)_고련지추가변경(우치곡)_500.논산 지구사업비_50.계룡공사비(2009.11.12)" xfId="7121" xr:uid="{00000000-0005-0000-0000-0000CC590000}"/>
    <cellStyle name="콤_수량산출서(수정)_사본 - 고련지구2004년변경공정계획(농조)_고련지추가변경(우치곡)_500.논산 지구사업비_50.계룡공사비(2009.11.29사업시행계획 용지매수 증가)" xfId="7122" xr:uid="{00000000-0005-0000-0000-0000CD590000}"/>
    <cellStyle name="콤_수량산출서(수정)_사본 - 고련지구2004년변경공정계획(농조)_고련지추가변경(우치곡)_500.논산 지구사업비_Book1" xfId="7123" xr:uid="{00000000-0005-0000-0000-0000CE590000}"/>
    <cellStyle name="콤_수량산출서(수정)_사본 - 고련지구2004년변경공정계획(농조)_고련지추가변경(우치곡)_500.논산 지구사업비_계룡기본 공사비" xfId="7124" xr:uid="{00000000-0005-0000-0000-0000CF590000}"/>
    <cellStyle name="콤_수량산출서(수정)_사본 - 고련지구2004년변경공정계획(농조)_고련지추가변경(우치곡)_500.논산 지구사업비_계룡세부설계 공사비" xfId="7125" xr:uid="{00000000-0005-0000-0000-0000D0590000}"/>
    <cellStyle name="콤_수량산출서(수정)_사본 - 고련지구2004년변경공정계획(농조)_고련지추가변경(우치곡)_500.논산 지구사업비_기본조사비" xfId="7126" xr:uid="{00000000-0005-0000-0000-0000D1590000}"/>
    <cellStyle name="콤_수량산출서(수정)_사본 - 고련지구2004년변경공정계획(농조)_고련지추가변경(우치곡)_500.논산 지구사업비_생태보전협력금" xfId="7127" xr:uid="{00000000-0005-0000-0000-0000D2590000}"/>
    <cellStyle name="콤_수량산출서(수정)_사본 - 고련지구2004년변경공정계획(농조)_고련지추가변경(우치곡)_500.논산 지구사업비_지급자재대1118" xfId="7128" xr:uid="{00000000-0005-0000-0000-0000D3590000}"/>
    <cellStyle name="콤_수량산출서(수정)_사본 - 고련지구2004년변경공정계획(농조)_고련지추가변경(우치곡)_500.논산 지구사업비_지출(년차별)" xfId="7129" xr:uid="{00000000-0005-0000-0000-0000D4590000}"/>
    <cellStyle name="콤_수량산출서(수정)_사본 - 고련지구2004년변경공정계획(농조)_고련지추가변경(우치곡)_510.논산 지구사업비" xfId="7130" xr:uid="{00000000-0005-0000-0000-0000D5590000}"/>
    <cellStyle name="콤_수량산출서(수정)_사본 - 고련지구2004년변경공정계획(농조)_고련지추가변경(우치곡)_510.논산 지구사업비_00.세부_복심공사비v422" xfId="7131" xr:uid="{00000000-0005-0000-0000-0000D6590000}"/>
    <cellStyle name="콤_수량산출서(수정)_사본 - 고련지구2004년변경공정계획(농조)_고련지추가변경(우치곡)_510.논산 지구사업비_10.세부_도림공사비v2" xfId="7132" xr:uid="{00000000-0005-0000-0000-0000D7590000}"/>
    <cellStyle name="콤_수량산출서(수정)_사본 - 고련지구2004년변경공정계획(농조)_고련지추가변경(우치곡)_510.논산 지구사업비_10.세부_복심공사비v2" xfId="7133" xr:uid="{00000000-0005-0000-0000-0000D8590000}"/>
    <cellStyle name="콤_수량산출서(수정)_사본 - 고련지구2004년변경공정계획(농조)_고련지추가변경(우치곡)_510.논산 지구사업비_50.계룡공사비(2009.11.12)" xfId="7134" xr:uid="{00000000-0005-0000-0000-0000D9590000}"/>
    <cellStyle name="콤_수량산출서(수정)_사본 - 고련지구2004년변경공정계획(농조)_고련지추가변경(우치곡)_510.논산 지구사업비_50.계룡공사비(2009.11.29사업시행계획 용지매수 증가)" xfId="7135" xr:uid="{00000000-0005-0000-0000-0000DA590000}"/>
    <cellStyle name="콤_수량산출서(수정)_사본 - 고련지구2004년변경공정계획(농조)_고련지추가변경(우치곡)_510.논산 지구사업비_Book1" xfId="7136" xr:uid="{00000000-0005-0000-0000-0000DB590000}"/>
    <cellStyle name="콤_수량산출서(수정)_사본 - 고련지구2004년변경공정계획(농조)_고련지추가변경(우치곡)_510.논산 지구사업비_계룡기본 공사비" xfId="7137" xr:uid="{00000000-0005-0000-0000-0000DC590000}"/>
    <cellStyle name="콤_수량산출서(수정)_사본 - 고련지구2004년변경공정계획(농조)_고련지추가변경(우치곡)_510.논산 지구사업비_계룡세부설계 공사비" xfId="7138" xr:uid="{00000000-0005-0000-0000-0000DD590000}"/>
    <cellStyle name="콤_수량산출서(수정)_사본 - 고련지구2004년변경공정계획(농조)_고련지추가변경(우치곡)_510.논산 지구사업비_기본조사비" xfId="7139" xr:uid="{00000000-0005-0000-0000-0000DE590000}"/>
    <cellStyle name="콤_수량산출서(수정)_사본 - 고련지구2004년변경공정계획(농조)_고련지추가변경(우치곡)_510.논산 지구사업비_생태보전협력금" xfId="7140" xr:uid="{00000000-0005-0000-0000-0000DF590000}"/>
    <cellStyle name="콤_수량산출서(수정)_사본 - 고련지구2004년변경공정계획(농조)_고련지추가변경(우치곡)_510.논산 지구사업비_지급자재대1118" xfId="7141" xr:uid="{00000000-0005-0000-0000-0000E0590000}"/>
    <cellStyle name="콤_수량산출서(수정)_사본 - 고련지구2004년변경공정계획(농조)_고련지추가변경(우치곡)_510.논산 지구사업비_지출(년차별)" xfId="7142" xr:uid="{00000000-0005-0000-0000-0000E1590000}"/>
    <cellStyle name="콤_수량산출서(수정)_사본 - 고련지구2004년변경공정계획(농조)_고련지추가변경(우치곡)_신기2지구 수지예산서" xfId="7143" xr:uid="{00000000-0005-0000-0000-0000E2590000}"/>
    <cellStyle name="콤_수량산출서(수정)_사본 - 고련지구2004년변경공정계획(농조)_신기2지구 수지예산서" xfId="7144" xr:uid="{00000000-0005-0000-0000-0000E3590000}"/>
    <cellStyle name="콤_수량산출서(수정)_선단추진공" xfId="7145" xr:uid="{00000000-0005-0000-0000-0000E4590000}"/>
    <cellStyle name="콤_수량산출서(수정)_선단추진공_오수공1" xfId="7146" xr:uid="{00000000-0005-0000-0000-0000E5590000}"/>
    <cellStyle name="콤_수량산출서(수정)_신기2지구 수지예산서" xfId="7147" xr:uid="{00000000-0005-0000-0000-0000E6590000}"/>
    <cellStyle name="콤_수량산출서(수정)_오수공" xfId="7148" xr:uid="{00000000-0005-0000-0000-0000E7590000}"/>
    <cellStyle name="콤_수량산출서(수정)_오수공_선단추진공" xfId="7149" xr:uid="{00000000-0005-0000-0000-0000E8590000}"/>
    <cellStyle name="콤_수량산출서(수정)_오수공_선단추진공_오수공1" xfId="7150" xr:uid="{00000000-0005-0000-0000-0000E9590000}"/>
    <cellStyle name="콤_수량산출서(수정)_오수공_오수공" xfId="7151" xr:uid="{00000000-0005-0000-0000-0000EA590000}"/>
    <cellStyle name="콤_수량산출서(수정)_오수공_오수공_선단추진공" xfId="7152" xr:uid="{00000000-0005-0000-0000-0000EB590000}"/>
    <cellStyle name="콤_수량산출서(수정)_오수공_오수공_선단추진공_오수공1" xfId="7153" xr:uid="{00000000-0005-0000-0000-0000EC590000}"/>
    <cellStyle name="콤_수량산출서(수정)_오수공_오수공_오수공1" xfId="7154" xr:uid="{00000000-0005-0000-0000-0000ED590000}"/>
    <cellStyle name="콤_수량산출서(수정)_오수공_오수공_우수공1" xfId="7155" xr:uid="{00000000-0005-0000-0000-0000EE590000}"/>
    <cellStyle name="콤_수량산출서(수정)_오수공_오수공_우수공1_토공" xfId="7156" xr:uid="{00000000-0005-0000-0000-0000EF590000}"/>
    <cellStyle name="콤_수량산출서(수정)_오수공_오수공_우수공1_토공(고초골)" xfId="7157" xr:uid="{00000000-0005-0000-0000-0000F0590000}"/>
    <cellStyle name="콤_수량산출서(수정)_오수공_오수공_우수공1_토공_토공(고초골)" xfId="7158" xr:uid="{00000000-0005-0000-0000-0000F1590000}"/>
    <cellStyle name="콤_수량산출서(수정)_오수공_오수공_우수공1_토공_토공(고초골)_토공(고초골)" xfId="7159" xr:uid="{00000000-0005-0000-0000-0000F2590000}"/>
    <cellStyle name="콤_수량산출서(수정)_오수공_오수공_토공" xfId="7160" xr:uid="{00000000-0005-0000-0000-0000F3590000}"/>
    <cellStyle name="콤_수량산출서(수정)_오수공_오수공_토공(고초골)" xfId="7161" xr:uid="{00000000-0005-0000-0000-0000F4590000}"/>
    <cellStyle name="콤_수량산출서(수정)_오수공_오수공_토공(고초골)_토공(고초골)" xfId="7162" xr:uid="{00000000-0005-0000-0000-0000F5590000}"/>
    <cellStyle name="콤_수량산출서(수정)_오수공_오수공_토공_토공" xfId="7163" xr:uid="{00000000-0005-0000-0000-0000F6590000}"/>
    <cellStyle name="콤_수량산출서(수정)_오수공_오수공_토공_토공(고초골)" xfId="7164" xr:uid="{00000000-0005-0000-0000-0000F7590000}"/>
    <cellStyle name="콤_수량산출서(수정)_오수공_오수공_토공_토공_토공(고초골)" xfId="7165" xr:uid="{00000000-0005-0000-0000-0000F8590000}"/>
    <cellStyle name="콤_수량산출서(수정)_오수공_오수공_토공_토공_토공(고초골)_토공(고초골)" xfId="7166" xr:uid="{00000000-0005-0000-0000-0000F9590000}"/>
    <cellStyle name="콤_수량산출서(수정)_오수공_오수공_포장공" xfId="7167" xr:uid="{00000000-0005-0000-0000-0000FA590000}"/>
    <cellStyle name="콤_수량산출서(수정)_오수공_오수공_포장공_포장공" xfId="7168" xr:uid="{00000000-0005-0000-0000-0000FB590000}"/>
    <cellStyle name="콤_수량산출서(수정)_오수공_오수공1" xfId="7169" xr:uid="{00000000-0005-0000-0000-0000FC590000}"/>
    <cellStyle name="콤_수량산출서(수정)_오수공_오수공1_선단추진공" xfId="7170" xr:uid="{00000000-0005-0000-0000-0000FD590000}"/>
    <cellStyle name="콤_수량산출서(수정)_오수공_오수공1_선단추진공_오수공1" xfId="7171" xr:uid="{00000000-0005-0000-0000-0000FE590000}"/>
    <cellStyle name="콤_수량산출서(수정)_오수공_오수공1_오수공1" xfId="7172" xr:uid="{00000000-0005-0000-0000-0000FF590000}"/>
    <cellStyle name="콤_수량산출서(수정)_오수공_오수공1_우수공1" xfId="7173" xr:uid="{00000000-0005-0000-0000-0000005A0000}"/>
    <cellStyle name="콤_수량산출서(수정)_오수공_오수공1_우수공1_토공" xfId="7174" xr:uid="{00000000-0005-0000-0000-0000015A0000}"/>
    <cellStyle name="콤_수량산출서(수정)_오수공_오수공1_우수공1_토공(고초골)" xfId="7175" xr:uid="{00000000-0005-0000-0000-0000025A0000}"/>
    <cellStyle name="콤_수량산출서(수정)_오수공_오수공1_우수공1_토공_토공(고초골)" xfId="7176" xr:uid="{00000000-0005-0000-0000-0000035A0000}"/>
    <cellStyle name="콤_수량산출서(수정)_오수공_오수공1_우수공1_토공_토공(고초골)_토공(고초골)" xfId="7177" xr:uid="{00000000-0005-0000-0000-0000045A0000}"/>
    <cellStyle name="콤_수량산출서(수정)_오수공_오수공1_토공" xfId="7178" xr:uid="{00000000-0005-0000-0000-0000055A0000}"/>
    <cellStyle name="콤_수량산출서(수정)_오수공_오수공1_토공(고초골)" xfId="7179" xr:uid="{00000000-0005-0000-0000-0000065A0000}"/>
    <cellStyle name="콤_수량산출서(수정)_오수공_오수공1_토공(고초골)_토공(고초골)" xfId="7180" xr:uid="{00000000-0005-0000-0000-0000075A0000}"/>
    <cellStyle name="콤_수량산출서(수정)_오수공_오수공1_토공_토공" xfId="7181" xr:uid="{00000000-0005-0000-0000-0000085A0000}"/>
    <cellStyle name="콤_수량산출서(수정)_오수공_오수공1_토공_토공(고초골)" xfId="7182" xr:uid="{00000000-0005-0000-0000-0000095A0000}"/>
    <cellStyle name="콤_수량산출서(수정)_오수공_오수공1_토공_토공_토공(고초골)" xfId="7183" xr:uid="{00000000-0005-0000-0000-00000A5A0000}"/>
    <cellStyle name="콤_수량산출서(수정)_오수공_오수공1_토공_토공_토공(고초골)_토공(고초골)" xfId="7184" xr:uid="{00000000-0005-0000-0000-00000B5A0000}"/>
    <cellStyle name="콤_수량산출서(수정)_오수공_오수공1_포장공" xfId="7185" xr:uid="{00000000-0005-0000-0000-00000C5A0000}"/>
    <cellStyle name="콤_수량산출서(수정)_오수공_오수공1_포장공_포장공" xfId="7186" xr:uid="{00000000-0005-0000-0000-00000D5A0000}"/>
    <cellStyle name="콤_수량산출서(수정)_오수공_우수공" xfId="7187" xr:uid="{00000000-0005-0000-0000-00000E5A0000}"/>
    <cellStyle name="콤_수량산출서(수정)_오수공_우수공_선단추진공" xfId="7188" xr:uid="{00000000-0005-0000-0000-00000F5A0000}"/>
    <cellStyle name="콤_수량산출서(수정)_오수공_우수공_선단추진공_오수공1" xfId="7189" xr:uid="{00000000-0005-0000-0000-0000105A0000}"/>
    <cellStyle name="콤_수량산출서(수정)_오수공_우수공_오수공1" xfId="7190" xr:uid="{00000000-0005-0000-0000-0000115A0000}"/>
    <cellStyle name="콤_수량산출서(수정)_오수공_우수공1" xfId="7191" xr:uid="{00000000-0005-0000-0000-0000125A0000}"/>
    <cellStyle name="콤_수량산출서(수정)_오수공_우수공1_선단추진공" xfId="7192" xr:uid="{00000000-0005-0000-0000-0000135A0000}"/>
    <cellStyle name="콤_수량산출서(수정)_오수공_우수공1_선단추진공_오수공1" xfId="7193" xr:uid="{00000000-0005-0000-0000-0000145A0000}"/>
    <cellStyle name="콤_수량산출서(수정)_오수공_우수공1_오수공1" xfId="7194" xr:uid="{00000000-0005-0000-0000-0000155A0000}"/>
    <cellStyle name="콤_수량산출서(수정)_오수공_우수공1_토공" xfId="7195" xr:uid="{00000000-0005-0000-0000-0000165A0000}"/>
    <cellStyle name="콤_수량산출서(수정)_오수공_우수공1_토공(고초골)" xfId="7196" xr:uid="{00000000-0005-0000-0000-0000175A0000}"/>
    <cellStyle name="콤_수량산출서(수정)_오수공_우수공1_토공_토공(고초골)" xfId="7197" xr:uid="{00000000-0005-0000-0000-0000185A0000}"/>
    <cellStyle name="콤_수량산출서(수정)_오수공_우수공1_토공_토공(고초골)_토공(고초골)" xfId="7198" xr:uid="{00000000-0005-0000-0000-0000195A0000}"/>
    <cellStyle name="콤_수량산출서(수정)_오수공_토공" xfId="7199" xr:uid="{00000000-0005-0000-0000-00001A5A0000}"/>
    <cellStyle name="콤_수량산출서(수정)_오수공_토공(고초골)" xfId="7200" xr:uid="{00000000-0005-0000-0000-00001B5A0000}"/>
    <cellStyle name="콤_수량산출서(수정)_오수공_토공(고초골)_토공(고초골)" xfId="7201" xr:uid="{00000000-0005-0000-0000-00001C5A0000}"/>
    <cellStyle name="콤_수량산출서(수정)_오수공_토공_토공" xfId="7202" xr:uid="{00000000-0005-0000-0000-00001D5A0000}"/>
    <cellStyle name="콤_수량산출서(수정)_오수공_토공_토공(고초골)" xfId="7203" xr:uid="{00000000-0005-0000-0000-00001E5A0000}"/>
    <cellStyle name="콤_수량산출서(수정)_오수공_토공_토공_토공(고초골)" xfId="7204" xr:uid="{00000000-0005-0000-0000-00001F5A0000}"/>
    <cellStyle name="콤_수량산출서(수정)_오수공_토공_토공_토공(고초골)_토공(고초골)" xfId="7205" xr:uid="{00000000-0005-0000-0000-0000205A0000}"/>
    <cellStyle name="콤_수량산출서(수정)_오수공_포장공" xfId="7206" xr:uid="{00000000-0005-0000-0000-0000215A0000}"/>
    <cellStyle name="콤_수량산출서(수정)_오수공_포장공_포장공" xfId="7207" xr:uid="{00000000-0005-0000-0000-0000225A0000}"/>
    <cellStyle name="콤_수량산출서(수정)_오수공1" xfId="7208" xr:uid="{00000000-0005-0000-0000-0000235A0000}"/>
    <cellStyle name="콤_수량산출서(수정)_우수공1" xfId="7209" xr:uid="{00000000-0005-0000-0000-0000245A0000}"/>
    <cellStyle name="콤_수량산출서(수정)_우수공1_토공" xfId="7210" xr:uid="{00000000-0005-0000-0000-0000255A0000}"/>
    <cellStyle name="콤_수량산출서(수정)_우수공1_토공(고초골)" xfId="7211" xr:uid="{00000000-0005-0000-0000-0000265A0000}"/>
    <cellStyle name="콤_수량산출서(수정)_우수공1_토공_토공(고초골)" xfId="7212" xr:uid="{00000000-0005-0000-0000-0000275A0000}"/>
    <cellStyle name="콤_수량산출서(수정)_우수공1_토공_토공(고초골)_토공(고초골)" xfId="7213" xr:uid="{00000000-0005-0000-0000-0000285A0000}"/>
    <cellStyle name="콤_수량산출서(수정)_토공" xfId="7214" xr:uid="{00000000-0005-0000-0000-0000295A0000}"/>
    <cellStyle name="콤_수량산출서(수정)_토공(고초골)" xfId="7215" xr:uid="{00000000-0005-0000-0000-00002A5A0000}"/>
    <cellStyle name="콤_수량산출서(수정)_토공(고초골)_토공(고초골)" xfId="7216" xr:uid="{00000000-0005-0000-0000-00002B5A0000}"/>
    <cellStyle name="콤_수량산출서(수정)_토공_토공" xfId="7217" xr:uid="{00000000-0005-0000-0000-00002C5A0000}"/>
    <cellStyle name="콤_수량산출서(수정)_토공_토공(고초골)" xfId="7218" xr:uid="{00000000-0005-0000-0000-00002D5A0000}"/>
    <cellStyle name="콤_수량산출서(수정)_토공_토공_토공(고초골)" xfId="7219" xr:uid="{00000000-0005-0000-0000-00002E5A0000}"/>
    <cellStyle name="콤_수량산출서(수정)_토공_토공_토공(고초골)_토공(고초골)" xfId="7220" xr:uid="{00000000-0005-0000-0000-00002F5A0000}"/>
    <cellStyle name="콤_수량산출서(수정)_포장공" xfId="7221" xr:uid="{00000000-0005-0000-0000-0000305A0000}"/>
    <cellStyle name="콤_수량산출서(수정)_포장공_포장공" xfId="7222" xr:uid="{00000000-0005-0000-0000-0000315A0000}"/>
    <cellStyle name="콤_신기2지구 수지예산서" xfId="7223" xr:uid="{00000000-0005-0000-0000-0000325A0000}"/>
    <cellStyle name="콤_오수공" xfId="7224" xr:uid="{00000000-0005-0000-0000-0000335A0000}"/>
    <cellStyle name="콤_오수공_선단추진공" xfId="7225" xr:uid="{00000000-0005-0000-0000-0000345A0000}"/>
    <cellStyle name="콤_오수공_선단추진공_오수공1" xfId="7226" xr:uid="{00000000-0005-0000-0000-0000355A0000}"/>
    <cellStyle name="콤_오수공_오수공" xfId="7227" xr:uid="{00000000-0005-0000-0000-0000365A0000}"/>
    <cellStyle name="콤_오수공_오수공_선단추진공" xfId="7228" xr:uid="{00000000-0005-0000-0000-0000375A0000}"/>
    <cellStyle name="콤_오수공_오수공_선단추진공_오수공1" xfId="7229" xr:uid="{00000000-0005-0000-0000-0000385A0000}"/>
    <cellStyle name="콤_오수공_오수공_오수공1" xfId="7230" xr:uid="{00000000-0005-0000-0000-0000395A0000}"/>
    <cellStyle name="콤_오수공_오수공_우수공1" xfId="7231" xr:uid="{00000000-0005-0000-0000-00003A5A0000}"/>
    <cellStyle name="콤_오수공_오수공_우수공1_토공" xfId="7232" xr:uid="{00000000-0005-0000-0000-00003B5A0000}"/>
    <cellStyle name="콤_오수공_오수공_우수공1_토공(고초골)" xfId="7233" xr:uid="{00000000-0005-0000-0000-00003C5A0000}"/>
    <cellStyle name="콤_오수공_오수공_우수공1_토공_토공(고초골)" xfId="7234" xr:uid="{00000000-0005-0000-0000-00003D5A0000}"/>
    <cellStyle name="콤_오수공_오수공_우수공1_토공_토공(고초골)_토공(고초골)" xfId="7235" xr:uid="{00000000-0005-0000-0000-00003E5A0000}"/>
    <cellStyle name="콤_오수공_오수공_토공" xfId="7236" xr:uid="{00000000-0005-0000-0000-00003F5A0000}"/>
    <cellStyle name="콤_오수공_오수공_토공(고초골)" xfId="7237" xr:uid="{00000000-0005-0000-0000-0000405A0000}"/>
    <cellStyle name="콤_오수공_오수공_토공(고초골)_토공(고초골)" xfId="7238" xr:uid="{00000000-0005-0000-0000-0000415A0000}"/>
    <cellStyle name="콤_오수공_오수공_토공_토공" xfId="7239" xr:uid="{00000000-0005-0000-0000-0000425A0000}"/>
    <cellStyle name="콤_오수공_오수공_토공_토공(고초골)" xfId="7240" xr:uid="{00000000-0005-0000-0000-0000435A0000}"/>
    <cellStyle name="콤_오수공_오수공_토공_토공_토공(고초골)" xfId="7241" xr:uid="{00000000-0005-0000-0000-0000445A0000}"/>
    <cellStyle name="콤_오수공_오수공_토공_토공_토공(고초골)_토공(고초골)" xfId="7242" xr:uid="{00000000-0005-0000-0000-0000455A0000}"/>
    <cellStyle name="콤_오수공_오수공_포장공" xfId="7243" xr:uid="{00000000-0005-0000-0000-0000465A0000}"/>
    <cellStyle name="콤_오수공_오수공_포장공_포장공" xfId="7244" xr:uid="{00000000-0005-0000-0000-0000475A0000}"/>
    <cellStyle name="콤_오수공_오수공1" xfId="7245" xr:uid="{00000000-0005-0000-0000-0000485A0000}"/>
    <cellStyle name="콤_오수공_오수공1_선단추진공" xfId="7246" xr:uid="{00000000-0005-0000-0000-0000495A0000}"/>
    <cellStyle name="콤_오수공_오수공1_선단추진공_오수공1" xfId="7247" xr:uid="{00000000-0005-0000-0000-00004A5A0000}"/>
    <cellStyle name="콤_오수공_오수공1_오수공1" xfId="7248" xr:uid="{00000000-0005-0000-0000-00004B5A0000}"/>
    <cellStyle name="콤_오수공_오수공1_우수공1" xfId="7249" xr:uid="{00000000-0005-0000-0000-00004C5A0000}"/>
    <cellStyle name="콤_오수공_오수공1_우수공1_토공" xfId="7250" xr:uid="{00000000-0005-0000-0000-00004D5A0000}"/>
    <cellStyle name="콤_오수공_오수공1_우수공1_토공(고초골)" xfId="7251" xr:uid="{00000000-0005-0000-0000-00004E5A0000}"/>
    <cellStyle name="콤_오수공_오수공1_우수공1_토공_토공(고초골)" xfId="7252" xr:uid="{00000000-0005-0000-0000-00004F5A0000}"/>
    <cellStyle name="콤_오수공_오수공1_우수공1_토공_토공(고초골)_토공(고초골)" xfId="7253" xr:uid="{00000000-0005-0000-0000-0000505A0000}"/>
    <cellStyle name="콤_오수공_오수공1_토공" xfId="7254" xr:uid="{00000000-0005-0000-0000-0000515A0000}"/>
    <cellStyle name="콤_오수공_오수공1_토공(고초골)" xfId="7255" xr:uid="{00000000-0005-0000-0000-0000525A0000}"/>
    <cellStyle name="콤_오수공_오수공1_토공(고초골)_토공(고초골)" xfId="7256" xr:uid="{00000000-0005-0000-0000-0000535A0000}"/>
    <cellStyle name="콤_오수공_오수공1_토공_토공" xfId="7257" xr:uid="{00000000-0005-0000-0000-0000545A0000}"/>
    <cellStyle name="콤_오수공_오수공1_토공_토공(고초골)" xfId="7258" xr:uid="{00000000-0005-0000-0000-0000555A0000}"/>
    <cellStyle name="콤_오수공_오수공1_토공_토공_토공(고초골)" xfId="7259" xr:uid="{00000000-0005-0000-0000-0000565A0000}"/>
    <cellStyle name="콤_오수공_오수공1_토공_토공_토공(고초골)_토공(고초골)" xfId="7260" xr:uid="{00000000-0005-0000-0000-0000575A0000}"/>
    <cellStyle name="콤_오수공_오수공1_포장공" xfId="7261" xr:uid="{00000000-0005-0000-0000-0000585A0000}"/>
    <cellStyle name="콤_오수공_오수공1_포장공_포장공" xfId="7262" xr:uid="{00000000-0005-0000-0000-0000595A0000}"/>
    <cellStyle name="콤_오수공_우수공" xfId="7263" xr:uid="{00000000-0005-0000-0000-00005A5A0000}"/>
    <cellStyle name="콤_오수공_우수공_선단추진공" xfId="7264" xr:uid="{00000000-0005-0000-0000-00005B5A0000}"/>
    <cellStyle name="콤_오수공_우수공_선단추진공_오수공1" xfId="7265" xr:uid="{00000000-0005-0000-0000-00005C5A0000}"/>
    <cellStyle name="콤_오수공_우수공_오수공1" xfId="7266" xr:uid="{00000000-0005-0000-0000-00005D5A0000}"/>
    <cellStyle name="콤_오수공_우수공1" xfId="7267" xr:uid="{00000000-0005-0000-0000-00005E5A0000}"/>
    <cellStyle name="콤_오수공_우수공1_선단추진공" xfId="7268" xr:uid="{00000000-0005-0000-0000-00005F5A0000}"/>
    <cellStyle name="콤_오수공_우수공1_선단추진공_오수공1" xfId="7269" xr:uid="{00000000-0005-0000-0000-0000605A0000}"/>
    <cellStyle name="콤_오수공_우수공1_오수공1" xfId="7270" xr:uid="{00000000-0005-0000-0000-0000615A0000}"/>
    <cellStyle name="콤_오수공_우수공1_토공" xfId="7271" xr:uid="{00000000-0005-0000-0000-0000625A0000}"/>
    <cellStyle name="콤_오수공_우수공1_토공(고초골)" xfId="7272" xr:uid="{00000000-0005-0000-0000-0000635A0000}"/>
    <cellStyle name="콤_오수공_우수공1_토공_토공(고초골)" xfId="7273" xr:uid="{00000000-0005-0000-0000-0000645A0000}"/>
    <cellStyle name="콤_오수공_우수공1_토공_토공(고초골)_토공(고초골)" xfId="7274" xr:uid="{00000000-0005-0000-0000-0000655A0000}"/>
    <cellStyle name="콤_오수공_토공" xfId="7275" xr:uid="{00000000-0005-0000-0000-0000665A0000}"/>
    <cellStyle name="콤_오수공_토공(고초골)" xfId="7276" xr:uid="{00000000-0005-0000-0000-0000675A0000}"/>
    <cellStyle name="콤_오수공_토공(고초골)_토공(고초골)" xfId="7277" xr:uid="{00000000-0005-0000-0000-0000685A0000}"/>
    <cellStyle name="콤_오수공_토공_토공" xfId="7278" xr:uid="{00000000-0005-0000-0000-0000695A0000}"/>
    <cellStyle name="콤_오수공_토공_토공(고초골)" xfId="7279" xr:uid="{00000000-0005-0000-0000-00006A5A0000}"/>
    <cellStyle name="콤_오수공_토공_토공_토공(고초골)" xfId="7280" xr:uid="{00000000-0005-0000-0000-00006B5A0000}"/>
    <cellStyle name="콤_오수공_토공_토공_토공(고초골)_토공(고초골)" xfId="7281" xr:uid="{00000000-0005-0000-0000-00006C5A0000}"/>
    <cellStyle name="콤_오수공_포장공" xfId="7282" xr:uid="{00000000-0005-0000-0000-00006D5A0000}"/>
    <cellStyle name="콤_오수공_포장공_포장공" xfId="7283" xr:uid="{00000000-0005-0000-0000-00006E5A0000}"/>
    <cellStyle name="콤_오수공1" xfId="7284" xr:uid="{00000000-0005-0000-0000-00006F5A0000}"/>
    <cellStyle name="콤_우수공1" xfId="7285" xr:uid="{00000000-0005-0000-0000-0000705A0000}"/>
    <cellStyle name="콤_우수공1_토공" xfId="7286" xr:uid="{00000000-0005-0000-0000-0000715A0000}"/>
    <cellStyle name="콤_우수공1_토공(고초골)" xfId="7287" xr:uid="{00000000-0005-0000-0000-0000725A0000}"/>
    <cellStyle name="콤_우수공1_토공_토공(고초골)" xfId="7288" xr:uid="{00000000-0005-0000-0000-0000735A0000}"/>
    <cellStyle name="콤_우수공1_토공_토공(고초골)_토공(고초골)" xfId="7289" xr:uid="{00000000-0005-0000-0000-0000745A0000}"/>
    <cellStyle name="콤_주요자재집계" xfId="7290" xr:uid="{00000000-0005-0000-0000-0000755A0000}"/>
    <cellStyle name="콤_집수정" xfId="7291" xr:uid="{00000000-0005-0000-0000-0000765A0000}"/>
    <cellStyle name="콤_토공" xfId="7292" xr:uid="{00000000-0005-0000-0000-0000775A0000}"/>
    <cellStyle name="콤_토공(고초골)" xfId="7293" xr:uid="{00000000-0005-0000-0000-0000785A0000}"/>
    <cellStyle name="콤_토공(고초골)_토공(고초골)" xfId="7294" xr:uid="{00000000-0005-0000-0000-0000795A0000}"/>
    <cellStyle name="콤_토공_토공" xfId="7295" xr:uid="{00000000-0005-0000-0000-00007A5A0000}"/>
    <cellStyle name="콤_토공_토공(고초골)" xfId="7296" xr:uid="{00000000-0005-0000-0000-00007B5A0000}"/>
    <cellStyle name="콤_토공_토공_토공(고초골)" xfId="7297" xr:uid="{00000000-0005-0000-0000-00007C5A0000}"/>
    <cellStyle name="콤_토공_토공_토공(고초골)_토공(고초골)" xfId="7298" xr:uid="{00000000-0005-0000-0000-00007D5A0000}"/>
    <cellStyle name="콤_폐기물" xfId="7299" xr:uid="{00000000-0005-0000-0000-00007E5A0000}"/>
    <cellStyle name="콤_폐기물-1" xfId="7300" xr:uid="{00000000-0005-0000-0000-00007F5A0000}"/>
    <cellStyle name="콤_포장공" xfId="7301" xr:uid="{00000000-0005-0000-0000-0000805A0000}"/>
    <cellStyle name="콤_포장공 2" xfId="7302" xr:uid="{00000000-0005-0000-0000-0000815A0000}"/>
    <cellStyle name="콤_포장공_포장공" xfId="7303" xr:uid="{00000000-0005-0000-0000-0000825A0000}"/>
    <cellStyle name="콤마" xfId="511" xr:uid="{00000000-0005-0000-0000-0000835A0000}"/>
    <cellStyle name="콤마 [" xfId="7304" xr:uid="{00000000-0005-0000-0000-0000845A0000}"/>
    <cellStyle name="콤마 [ 2" xfId="7305" xr:uid="{00000000-0005-0000-0000-0000855A0000}"/>
    <cellStyle name="콤마 [0.00]" xfId="7306" xr:uid="{00000000-0005-0000-0000-0000865A0000}"/>
    <cellStyle name="콤마 [0]" xfId="512" xr:uid="{00000000-0005-0000-0000-0000875A0000}"/>
    <cellStyle name="콤마 [0] 2" xfId="7307" xr:uid="{00000000-0005-0000-0000-0000885A0000}"/>
    <cellStyle name="콤마 [0]_   1997   " xfId="7308" xr:uid="{00000000-0005-0000-0000-0000895A0000}"/>
    <cellStyle name="콤마 [0]기기자재비" xfId="513" xr:uid="{00000000-0005-0000-0000-00008A5A0000}"/>
    <cellStyle name="콤마 [1]" xfId="7309" xr:uid="{00000000-0005-0000-0000-00008B5A0000}"/>
    <cellStyle name="콤마 [2]" xfId="514" xr:uid="{00000000-0005-0000-0000-00008C5A0000}"/>
    <cellStyle name="콤마 [금액]" xfId="7310" xr:uid="{00000000-0005-0000-0000-00008D5A0000}"/>
    <cellStyle name="콤마 [소수]" xfId="7311" xr:uid="{00000000-0005-0000-0000-00008E5A0000}"/>
    <cellStyle name="콤마 [수량]" xfId="7312" xr:uid="{00000000-0005-0000-0000-00008F5A0000}"/>
    <cellStyle name="콤마 &lt;0&gt;" xfId="7313" xr:uid="{00000000-0005-0000-0000-0000905A0000}"/>
    <cellStyle name="콤마(1)" xfId="515" xr:uid="{00000000-0005-0000-0000-0000915A0000}"/>
    <cellStyle name="콤마[ ]" xfId="516" xr:uid="{00000000-0005-0000-0000-0000925A0000}"/>
    <cellStyle name="콤마[*]" xfId="517" xr:uid="{00000000-0005-0000-0000-0000935A0000}"/>
    <cellStyle name="콤마[,]" xfId="7314" xr:uid="{00000000-0005-0000-0000-0000945A0000}"/>
    <cellStyle name="콤마[.]" xfId="518" xr:uid="{00000000-0005-0000-0000-0000955A0000}"/>
    <cellStyle name="콤마[0]" xfId="519" xr:uid="{00000000-0005-0000-0000-0000965A0000}"/>
    <cellStyle name="콤마[0] 2" xfId="7315" xr:uid="{00000000-0005-0000-0000-0000975A0000}"/>
    <cellStyle name="콤마_   1997   " xfId="7316" xr:uid="{00000000-0005-0000-0000-0000985A0000}"/>
    <cellStyle name="타이틀" xfId="7317" xr:uid="{00000000-0005-0000-0000-0000995A0000}"/>
    <cellStyle name="토적1" xfId="7318" xr:uid="{00000000-0005-0000-0000-00009A5A0000}"/>
    <cellStyle name="통" xfId="7319" xr:uid="{00000000-0005-0000-0000-00009B5A0000}"/>
    <cellStyle name="통 2" xfId="7320" xr:uid="{00000000-0005-0000-0000-00009C5A0000}"/>
    <cellStyle name="통_01-토공" xfId="7321" xr:uid="{00000000-0005-0000-0000-00009D5A0000}"/>
    <cellStyle name="통_01-토공_02-배수공" xfId="7322" xr:uid="{00000000-0005-0000-0000-00009E5A0000}"/>
    <cellStyle name="통_01-토공_02-배수공_선단추진공" xfId="7323" xr:uid="{00000000-0005-0000-0000-00009F5A0000}"/>
    <cellStyle name="통_01-토공_02-배수공_선단추진공_오수공1" xfId="7324" xr:uid="{00000000-0005-0000-0000-0000A05A0000}"/>
    <cellStyle name="통_01-토공_02-배수공_오수공1" xfId="7325" xr:uid="{00000000-0005-0000-0000-0000A15A0000}"/>
    <cellStyle name="통_01-토공_02-배수공_우수공1" xfId="7326" xr:uid="{00000000-0005-0000-0000-0000A25A0000}"/>
    <cellStyle name="통_01-토공_02-배수공_우수공1_토공" xfId="7327" xr:uid="{00000000-0005-0000-0000-0000A35A0000}"/>
    <cellStyle name="통_01-토공_02-배수공_우수공1_토공(고초골)" xfId="7328" xr:uid="{00000000-0005-0000-0000-0000A45A0000}"/>
    <cellStyle name="통_01-토공_02-배수공_우수공1_토공_토공(고초골)" xfId="7329" xr:uid="{00000000-0005-0000-0000-0000A55A0000}"/>
    <cellStyle name="통_01-토공_02-배수공_우수공1_토공_토공(고초골)_토공(고초골)" xfId="7330" xr:uid="{00000000-0005-0000-0000-0000A65A0000}"/>
    <cellStyle name="통_01-토공_02-배수공_토공" xfId="7331" xr:uid="{00000000-0005-0000-0000-0000A75A0000}"/>
    <cellStyle name="통_01-토공_02-배수공_토공(고초골)" xfId="7332" xr:uid="{00000000-0005-0000-0000-0000A85A0000}"/>
    <cellStyle name="통_01-토공_02-배수공_토공(고초골)_토공(고초골)" xfId="7333" xr:uid="{00000000-0005-0000-0000-0000A95A0000}"/>
    <cellStyle name="통_01-토공_02-배수공_토공_2.0토공3" xfId="7334" xr:uid="{00000000-0005-0000-0000-0000AA5A0000}"/>
    <cellStyle name="통_01-토공_02-배수공_토공_보령깨기집계" xfId="7335" xr:uid="{00000000-0005-0000-0000-0000AB5A0000}"/>
    <cellStyle name="통_01-토공_02-배수공_토공_정부장님토적" xfId="7336" xr:uid="{00000000-0005-0000-0000-0000AC5A0000}"/>
    <cellStyle name="통_01-토공_02-배수공_토공_토공" xfId="7337" xr:uid="{00000000-0005-0000-0000-0000AD5A0000}"/>
    <cellStyle name="통_01-토공_02-배수공_토공_토공(고초골)" xfId="7338" xr:uid="{00000000-0005-0000-0000-0000AE5A0000}"/>
    <cellStyle name="통_01-토공_02-배수공_토공_토공_토공(고초골)" xfId="7339" xr:uid="{00000000-0005-0000-0000-0000AF5A0000}"/>
    <cellStyle name="통_01-토공_02-배수공_토공_토공_토공(고초골)_토공(고초골)" xfId="7340" xr:uid="{00000000-0005-0000-0000-0000B05A0000}"/>
    <cellStyle name="통_01-토공_02-배수공_토공_토적표" xfId="7341" xr:uid="{00000000-0005-0000-0000-0000B15A0000}"/>
    <cellStyle name="통_01-토공_02-배수공_포장공" xfId="7342" xr:uid="{00000000-0005-0000-0000-0000B25A0000}"/>
    <cellStyle name="통_01-토공_02-배수공_포장공_포장공" xfId="7343" xr:uid="{00000000-0005-0000-0000-0000B35A0000}"/>
    <cellStyle name="통_02-배수공" xfId="7344" xr:uid="{00000000-0005-0000-0000-0000B45A0000}"/>
    <cellStyle name="통_02-배수공_02-반중력식옹벽" xfId="7345" xr:uid="{00000000-0005-0000-0000-0000B55A0000}"/>
    <cellStyle name="통_02-배수공_02-반중력식옹벽_선단추진공" xfId="7346" xr:uid="{00000000-0005-0000-0000-0000B65A0000}"/>
    <cellStyle name="통_02-배수공_02-반중력식옹벽_선단추진공_오수공1" xfId="7347" xr:uid="{00000000-0005-0000-0000-0000B75A0000}"/>
    <cellStyle name="통_02-배수공_02-반중력식옹벽_오수공1" xfId="7348" xr:uid="{00000000-0005-0000-0000-0000B85A0000}"/>
    <cellStyle name="통_02-배수공_02-반중력식옹벽_우수공1" xfId="7349" xr:uid="{00000000-0005-0000-0000-0000B95A0000}"/>
    <cellStyle name="통_02-배수공_02-반중력식옹벽_우수공1_토공" xfId="7350" xr:uid="{00000000-0005-0000-0000-0000BA5A0000}"/>
    <cellStyle name="통_02-배수공_02-반중력식옹벽_우수공1_토공(고초골)" xfId="7351" xr:uid="{00000000-0005-0000-0000-0000BB5A0000}"/>
    <cellStyle name="통_02-배수공_02-반중력식옹벽_우수공1_토공_토공(고초골)" xfId="7352" xr:uid="{00000000-0005-0000-0000-0000BC5A0000}"/>
    <cellStyle name="통_02-배수공_02-반중력식옹벽_우수공1_토공_토공(고초골)_토공(고초골)" xfId="7353" xr:uid="{00000000-0005-0000-0000-0000BD5A0000}"/>
    <cellStyle name="통_02-배수공_02-반중력식옹벽_토공" xfId="7354" xr:uid="{00000000-0005-0000-0000-0000BE5A0000}"/>
    <cellStyle name="통_02-배수공_02-반중력식옹벽_토공(고초골)" xfId="7355" xr:uid="{00000000-0005-0000-0000-0000BF5A0000}"/>
    <cellStyle name="통_02-배수공_02-반중력식옹벽_토공(고초골)_토공(고초골)" xfId="7356" xr:uid="{00000000-0005-0000-0000-0000C05A0000}"/>
    <cellStyle name="통_02-배수공_02-반중력식옹벽_토공_2.0토공3" xfId="7357" xr:uid="{00000000-0005-0000-0000-0000C15A0000}"/>
    <cellStyle name="통_02-배수공_02-반중력식옹벽_토공_보령깨기집계" xfId="7358" xr:uid="{00000000-0005-0000-0000-0000C25A0000}"/>
    <cellStyle name="통_02-배수공_02-반중력식옹벽_토공_정부장님토적" xfId="7359" xr:uid="{00000000-0005-0000-0000-0000C35A0000}"/>
    <cellStyle name="통_02-배수공_02-반중력식옹벽_토공_토공" xfId="7360" xr:uid="{00000000-0005-0000-0000-0000C45A0000}"/>
    <cellStyle name="통_02-배수공_02-반중력식옹벽_토공_토공(고초골)" xfId="7361" xr:uid="{00000000-0005-0000-0000-0000C55A0000}"/>
    <cellStyle name="통_02-배수공_02-반중력식옹벽_토공_토공_토공(고초골)" xfId="7362" xr:uid="{00000000-0005-0000-0000-0000C65A0000}"/>
    <cellStyle name="통_02-배수공_02-반중력식옹벽_토공_토공_토공(고초골)_토공(고초골)" xfId="7363" xr:uid="{00000000-0005-0000-0000-0000C75A0000}"/>
    <cellStyle name="통_02-배수공_02-반중력식옹벽_토공_토적표" xfId="7364" xr:uid="{00000000-0005-0000-0000-0000C85A0000}"/>
    <cellStyle name="통_02-배수공_02-반중력식옹벽_포장공" xfId="7365" xr:uid="{00000000-0005-0000-0000-0000C95A0000}"/>
    <cellStyle name="통_02-배수공_02-반중력식옹벽_포장공_포장공" xfId="7366" xr:uid="{00000000-0005-0000-0000-0000CA5A0000}"/>
    <cellStyle name="통_02-배수공_02-배수공" xfId="7367" xr:uid="{00000000-0005-0000-0000-0000CB5A0000}"/>
    <cellStyle name="통_02-배수공_02-배수공_선단추진공" xfId="7368" xr:uid="{00000000-0005-0000-0000-0000CC5A0000}"/>
    <cellStyle name="통_02-배수공_02-배수공_선단추진공_오수공1" xfId="7369" xr:uid="{00000000-0005-0000-0000-0000CD5A0000}"/>
    <cellStyle name="통_02-배수공_02-배수공_오수공1" xfId="7370" xr:uid="{00000000-0005-0000-0000-0000CE5A0000}"/>
    <cellStyle name="통_02-배수공_02-배수공_우수공1" xfId="7371" xr:uid="{00000000-0005-0000-0000-0000CF5A0000}"/>
    <cellStyle name="통_02-배수공_02-배수공_우수공1_토공" xfId="7372" xr:uid="{00000000-0005-0000-0000-0000D05A0000}"/>
    <cellStyle name="통_02-배수공_02-배수공_우수공1_토공(고초골)" xfId="7373" xr:uid="{00000000-0005-0000-0000-0000D15A0000}"/>
    <cellStyle name="통_02-배수공_02-배수공_우수공1_토공_토공(고초골)" xfId="7374" xr:uid="{00000000-0005-0000-0000-0000D25A0000}"/>
    <cellStyle name="통_02-배수공_02-배수공_우수공1_토공_토공(고초골)_토공(고초골)" xfId="7375" xr:uid="{00000000-0005-0000-0000-0000D35A0000}"/>
    <cellStyle name="통_02-배수공_02-배수공_토공" xfId="7376" xr:uid="{00000000-0005-0000-0000-0000D45A0000}"/>
    <cellStyle name="통_02-배수공_02-배수공_토공(고초골)" xfId="7377" xr:uid="{00000000-0005-0000-0000-0000D55A0000}"/>
    <cellStyle name="통_02-배수공_02-배수공_토공(고초골)_토공(고초골)" xfId="7378" xr:uid="{00000000-0005-0000-0000-0000D65A0000}"/>
    <cellStyle name="통_02-배수공_02-배수공_토공_2.0토공3" xfId="7379" xr:uid="{00000000-0005-0000-0000-0000D75A0000}"/>
    <cellStyle name="통_02-배수공_02-배수공_토공_보령깨기집계" xfId="7380" xr:uid="{00000000-0005-0000-0000-0000D85A0000}"/>
    <cellStyle name="통_02-배수공_02-배수공_토공_정부장님토적" xfId="7381" xr:uid="{00000000-0005-0000-0000-0000D95A0000}"/>
    <cellStyle name="통_02-배수공_02-배수공_토공_토공" xfId="7382" xr:uid="{00000000-0005-0000-0000-0000DA5A0000}"/>
    <cellStyle name="통_02-배수공_02-배수공_토공_토공(고초골)" xfId="7383" xr:uid="{00000000-0005-0000-0000-0000DB5A0000}"/>
    <cellStyle name="통_02-배수공_02-배수공_토공_토공_토공(고초골)" xfId="7384" xr:uid="{00000000-0005-0000-0000-0000DC5A0000}"/>
    <cellStyle name="통_02-배수공_02-배수공_토공_토공_토공(고초골)_토공(고초골)" xfId="7385" xr:uid="{00000000-0005-0000-0000-0000DD5A0000}"/>
    <cellStyle name="통_02-배수공_02-배수공_토공_토적표" xfId="7386" xr:uid="{00000000-0005-0000-0000-0000DE5A0000}"/>
    <cellStyle name="통_02-배수공_02-배수공_포장공" xfId="7387" xr:uid="{00000000-0005-0000-0000-0000DF5A0000}"/>
    <cellStyle name="통_02-배수공_02-배수공_포장공_포장공" xfId="7388" xr:uid="{00000000-0005-0000-0000-0000E05A0000}"/>
    <cellStyle name="통_02-배수공_가평조서" xfId="7389" xr:uid="{00000000-0005-0000-0000-0000E15A0000}"/>
    <cellStyle name="통_02-배수공_가평조서_선단추진공" xfId="7390" xr:uid="{00000000-0005-0000-0000-0000E25A0000}"/>
    <cellStyle name="통_02-배수공_가평조서_선단추진공_오수공1" xfId="7391" xr:uid="{00000000-0005-0000-0000-0000E35A0000}"/>
    <cellStyle name="통_02-배수공_가평조서_오수공1" xfId="7392" xr:uid="{00000000-0005-0000-0000-0000E45A0000}"/>
    <cellStyle name="통_02-배수공_가평조서_우수공1" xfId="7393" xr:uid="{00000000-0005-0000-0000-0000E55A0000}"/>
    <cellStyle name="통_02-배수공_가평조서_우수공1_토공" xfId="7394" xr:uid="{00000000-0005-0000-0000-0000E65A0000}"/>
    <cellStyle name="통_02-배수공_가평조서_우수공1_토공(고초골)" xfId="7395" xr:uid="{00000000-0005-0000-0000-0000E75A0000}"/>
    <cellStyle name="통_02-배수공_가평조서_우수공1_토공_토공(고초골)" xfId="7396" xr:uid="{00000000-0005-0000-0000-0000E85A0000}"/>
    <cellStyle name="통_02-배수공_가평조서_우수공1_토공_토공(고초골)_토공(고초골)" xfId="7397" xr:uid="{00000000-0005-0000-0000-0000E95A0000}"/>
    <cellStyle name="통_02-배수공_가평조서_토공" xfId="7398" xr:uid="{00000000-0005-0000-0000-0000EA5A0000}"/>
    <cellStyle name="통_02-배수공_가평조서_토공(고초골)" xfId="7399" xr:uid="{00000000-0005-0000-0000-0000EB5A0000}"/>
    <cellStyle name="통_02-배수공_가평조서_토공(고초골)_토공(고초골)" xfId="7400" xr:uid="{00000000-0005-0000-0000-0000EC5A0000}"/>
    <cellStyle name="통_02-배수공_가평조서_토공_토공" xfId="7401" xr:uid="{00000000-0005-0000-0000-0000ED5A0000}"/>
    <cellStyle name="통_02-배수공_가평조서_토공_토공(고초골)" xfId="7402" xr:uid="{00000000-0005-0000-0000-0000EE5A0000}"/>
    <cellStyle name="통_02-배수공_가평조서_토공_토공_토공(고초골)" xfId="7403" xr:uid="{00000000-0005-0000-0000-0000EF5A0000}"/>
    <cellStyle name="통_02-배수공_가평조서_토공_토공_토공(고초골)_토공(고초골)" xfId="7404" xr:uid="{00000000-0005-0000-0000-0000F05A0000}"/>
    <cellStyle name="통_02-배수공_가평조서_포장공" xfId="7405" xr:uid="{00000000-0005-0000-0000-0000F15A0000}"/>
    <cellStyle name="통_02-배수공_가평조서_포장공_포장공" xfId="7406" xr:uid="{00000000-0005-0000-0000-0000F25A0000}"/>
    <cellStyle name="통_02-배수공_반중력" xfId="7407" xr:uid="{00000000-0005-0000-0000-0000F35A0000}"/>
    <cellStyle name="통_02-배수공_반중력_선단추진공" xfId="7408" xr:uid="{00000000-0005-0000-0000-0000F45A0000}"/>
    <cellStyle name="통_02-배수공_반중력_선단추진공_오수공1" xfId="7409" xr:uid="{00000000-0005-0000-0000-0000F55A0000}"/>
    <cellStyle name="통_02-배수공_반중력_오수공1" xfId="7410" xr:uid="{00000000-0005-0000-0000-0000F65A0000}"/>
    <cellStyle name="통_02-배수공_반중력_우수공1" xfId="7411" xr:uid="{00000000-0005-0000-0000-0000F75A0000}"/>
    <cellStyle name="통_02-배수공_반중력_우수공1_토공" xfId="7412" xr:uid="{00000000-0005-0000-0000-0000F85A0000}"/>
    <cellStyle name="통_02-배수공_반중력_우수공1_토공(고초골)" xfId="7413" xr:uid="{00000000-0005-0000-0000-0000F95A0000}"/>
    <cellStyle name="통_02-배수공_반중력_우수공1_토공_토공(고초골)" xfId="7414" xr:uid="{00000000-0005-0000-0000-0000FA5A0000}"/>
    <cellStyle name="통_02-배수공_반중력_우수공1_토공_토공(고초골)_토공(고초골)" xfId="7415" xr:uid="{00000000-0005-0000-0000-0000FB5A0000}"/>
    <cellStyle name="통_02-배수공_반중력_토공" xfId="7416" xr:uid="{00000000-0005-0000-0000-0000FC5A0000}"/>
    <cellStyle name="통_02-배수공_반중력_토공(고초골)" xfId="7417" xr:uid="{00000000-0005-0000-0000-0000FD5A0000}"/>
    <cellStyle name="통_02-배수공_반중력_토공(고초골)_토공(고초골)" xfId="7418" xr:uid="{00000000-0005-0000-0000-0000FE5A0000}"/>
    <cellStyle name="통_02-배수공_반중력_토공_2.0토공3" xfId="7419" xr:uid="{00000000-0005-0000-0000-0000FF5A0000}"/>
    <cellStyle name="통_02-배수공_반중력_토공_보령깨기집계" xfId="7420" xr:uid="{00000000-0005-0000-0000-0000005B0000}"/>
    <cellStyle name="통_02-배수공_반중력_토공_정부장님토적" xfId="7421" xr:uid="{00000000-0005-0000-0000-0000015B0000}"/>
    <cellStyle name="통_02-배수공_반중력_토공_토공" xfId="7422" xr:uid="{00000000-0005-0000-0000-0000025B0000}"/>
    <cellStyle name="통_02-배수공_반중력_토공_토공(고초골)" xfId="7423" xr:uid="{00000000-0005-0000-0000-0000035B0000}"/>
    <cellStyle name="통_02-배수공_반중력_토공_토공_토공(고초골)" xfId="7424" xr:uid="{00000000-0005-0000-0000-0000045B0000}"/>
    <cellStyle name="통_02-배수공_반중력_토공_토공_토공(고초골)_토공(고초골)" xfId="7425" xr:uid="{00000000-0005-0000-0000-0000055B0000}"/>
    <cellStyle name="통_02-배수공_반중력_토공_토적표" xfId="7426" xr:uid="{00000000-0005-0000-0000-0000065B0000}"/>
    <cellStyle name="통_02-배수공_반중력_포장공" xfId="7427" xr:uid="{00000000-0005-0000-0000-0000075B0000}"/>
    <cellStyle name="통_02-배수공_반중력_포장공_포장공" xfId="7428" xr:uid="{00000000-0005-0000-0000-0000085B0000}"/>
    <cellStyle name="통_02-배수공_선단추진공" xfId="7429" xr:uid="{00000000-0005-0000-0000-0000095B0000}"/>
    <cellStyle name="통_02-배수공_선단추진공_오수공1" xfId="7430" xr:uid="{00000000-0005-0000-0000-00000A5B0000}"/>
    <cellStyle name="통_02-배수공_오수공1" xfId="7431" xr:uid="{00000000-0005-0000-0000-00000B5B0000}"/>
    <cellStyle name="통_02-배수공_우수공1" xfId="7432" xr:uid="{00000000-0005-0000-0000-00000C5B0000}"/>
    <cellStyle name="통_02-배수공_우수공1_토공" xfId="7433" xr:uid="{00000000-0005-0000-0000-00000D5B0000}"/>
    <cellStyle name="통_02-배수공_우수공1_토공(고초골)" xfId="7434" xr:uid="{00000000-0005-0000-0000-00000E5B0000}"/>
    <cellStyle name="통_02-배수공_우수공1_토공_토공(고초골)" xfId="7435" xr:uid="{00000000-0005-0000-0000-00000F5B0000}"/>
    <cellStyle name="통_02-배수공_우수공1_토공_토공(고초골)_토공(고초골)" xfId="7436" xr:uid="{00000000-0005-0000-0000-0000105B0000}"/>
    <cellStyle name="통_02-배수공_토공" xfId="7437" xr:uid="{00000000-0005-0000-0000-0000115B0000}"/>
    <cellStyle name="통_02-배수공_토공(고초골)" xfId="7438" xr:uid="{00000000-0005-0000-0000-0000125B0000}"/>
    <cellStyle name="통_02-배수공_토공(고초골)_토공(고초골)" xfId="7439" xr:uid="{00000000-0005-0000-0000-0000135B0000}"/>
    <cellStyle name="통_02-배수공_토공_2.0토공3" xfId="7440" xr:uid="{00000000-0005-0000-0000-0000145B0000}"/>
    <cellStyle name="통_02-배수공_토공_보령깨기집계" xfId="7441" xr:uid="{00000000-0005-0000-0000-0000155B0000}"/>
    <cellStyle name="통_02-배수공_토공_정부장님토적" xfId="7442" xr:uid="{00000000-0005-0000-0000-0000165B0000}"/>
    <cellStyle name="통_02-배수공_토공_토공" xfId="7443" xr:uid="{00000000-0005-0000-0000-0000175B0000}"/>
    <cellStyle name="통_02-배수공_토공_토공(고초골)" xfId="7444" xr:uid="{00000000-0005-0000-0000-0000185B0000}"/>
    <cellStyle name="통_02-배수공_토공_토공_토공(고초골)" xfId="7445" xr:uid="{00000000-0005-0000-0000-0000195B0000}"/>
    <cellStyle name="통_02-배수공_토공_토공_토공(고초골)_토공(고초골)" xfId="7446" xr:uid="{00000000-0005-0000-0000-00001A5B0000}"/>
    <cellStyle name="통_02-배수공_토공_토적표" xfId="7447" xr:uid="{00000000-0005-0000-0000-00001B5B0000}"/>
    <cellStyle name="통_02-배수공_포장공" xfId="7448" xr:uid="{00000000-0005-0000-0000-00001C5B0000}"/>
    <cellStyle name="통_02-배수공_포장공_포장공" xfId="7449" xr:uid="{00000000-0005-0000-0000-00001D5B0000}"/>
    <cellStyle name="통_02-배수공_포장조서" xfId="7450" xr:uid="{00000000-0005-0000-0000-00001E5B0000}"/>
    <cellStyle name="통_02-배수공_포장조서_선단추진공" xfId="7451" xr:uid="{00000000-0005-0000-0000-00001F5B0000}"/>
    <cellStyle name="통_02-배수공_포장조서_선단추진공_오수공1" xfId="7452" xr:uid="{00000000-0005-0000-0000-0000205B0000}"/>
    <cellStyle name="통_02-배수공_포장조서_오수공1" xfId="7453" xr:uid="{00000000-0005-0000-0000-0000215B0000}"/>
    <cellStyle name="통_02-배수공_포장조서_우수공1" xfId="7454" xr:uid="{00000000-0005-0000-0000-0000225B0000}"/>
    <cellStyle name="통_02-배수공_포장조서_우수공1_토공" xfId="7455" xr:uid="{00000000-0005-0000-0000-0000235B0000}"/>
    <cellStyle name="통_02-배수공_포장조서_우수공1_토공(고초골)" xfId="7456" xr:uid="{00000000-0005-0000-0000-0000245B0000}"/>
    <cellStyle name="통_02-배수공_포장조서_우수공1_토공_토공(고초골)" xfId="7457" xr:uid="{00000000-0005-0000-0000-0000255B0000}"/>
    <cellStyle name="통_02-배수공_포장조서_우수공1_토공_토공(고초골)_토공(고초골)" xfId="7458" xr:uid="{00000000-0005-0000-0000-0000265B0000}"/>
    <cellStyle name="통_02-배수공_포장조서_토공" xfId="7459" xr:uid="{00000000-0005-0000-0000-0000275B0000}"/>
    <cellStyle name="통_02-배수공_포장조서_토공(고초골)" xfId="7460" xr:uid="{00000000-0005-0000-0000-0000285B0000}"/>
    <cellStyle name="통_02-배수공_포장조서_토공(고초골)_토공(고초골)" xfId="7461" xr:uid="{00000000-0005-0000-0000-0000295B0000}"/>
    <cellStyle name="통_02-배수공_포장조서_토공_토공" xfId="7462" xr:uid="{00000000-0005-0000-0000-00002A5B0000}"/>
    <cellStyle name="통_02-배수공_포장조서_토공_토공(고초골)" xfId="7463" xr:uid="{00000000-0005-0000-0000-00002B5B0000}"/>
    <cellStyle name="통_02-배수공_포장조서_토공_토공_토공(고초골)" xfId="7464" xr:uid="{00000000-0005-0000-0000-00002C5B0000}"/>
    <cellStyle name="통_02-배수공_포장조서_토공_토공_토공(고초골)_토공(고초골)" xfId="7465" xr:uid="{00000000-0005-0000-0000-00002D5B0000}"/>
    <cellStyle name="통_02-배수공_포장조서_포장공" xfId="7466" xr:uid="{00000000-0005-0000-0000-00002E5B0000}"/>
    <cellStyle name="통_02-배수공_포장조서_포장공_포장공" xfId="7467" xr:uid="{00000000-0005-0000-0000-00002F5B0000}"/>
    <cellStyle name="통_04-포장공" xfId="7468" xr:uid="{00000000-0005-0000-0000-0000305B0000}"/>
    <cellStyle name="통_04-포장공_02-배수공" xfId="7469" xr:uid="{00000000-0005-0000-0000-0000315B0000}"/>
    <cellStyle name="통_04-포장공_02-배수공_선단추진공" xfId="7470" xr:uid="{00000000-0005-0000-0000-0000325B0000}"/>
    <cellStyle name="통_04-포장공_02-배수공_선단추진공_오수공1" xfId="7471" xr:uid="{00000000-0005-0000-0000-0000335B0000}"/>
    <cellStyle name="통_04-포장공_02-배수공_오수공1" xfId="7472" xr:uid="{00000000-0005-0000-0000-0000345B0000}"/>
    <cellStyle name="통_04-포장공_02-배수공_우수공1" xfId="7473" xr:uid="{00000000-0005-0000-0000-0000355B0000}"/>
    <cellStyle name="통_04-포장공_02-배수공_우수공1_토공" xfId="7474" xr:uid="{00000000-0005-0000-0000-0000365B0000}"/>
    <cellStyle name="통_04-포장공_02-배수공_우수공1_토공(고초골)" xfId="7475" xr:uid="{00000000-0005-0000-0000-0000375B0000}"/>
    <cellStyle name="통_04-포장공_02-배수공_우수공1_토공_토공(고초골)" xfId="7476" xr:uid="{00000000-0005-0000-0000-0000385B0000}"/>
    <cellStyle name="통_04-포장공_02-배수공_우수공1_토공_토공(고초골)_토공(고초골)" xfId="7477" xr:uid="{00000000-0005-0000-0000-0000395B0000}"/>
    <cellStyle name="통_04-포장공_02-배수공_토공" xfId="7478" xr:uid="{00000000-0005-0000-0000-00003A5B0000}"/>
    <cellStyle name="통_04-포장공_02-배수공_토공(고초골)" xfId="7479" xr:uid="{00000000-0005-0000-0000-00003B5B0000}"/>
    <cellStyle name="통_04-포장공_02-배수공_토공(고초골)_토공(고초골)" xfId="7480" xr:uid="{00000000-0005-0000-0000-00003C5B0000}"/>
    <cellStyle name="통_04-포장공_02-배수공_토공_2.0토공3" xfId="7481" xr:uid="{00000000-0005-0000-0000-00003D5B0000}"/>
    <cellStyle name="통_04-포장공_02-배수공_토공_보령깨기집계" xfId="7482" xr:uid="{00000000-0005-0000-0000-00003E5B0000}"/>
    <cellStyle name="통_04-포장공_02-배수공_토공_정부장님토적" xfId="7483" xr:uid="{00000000-0005-0000-0000-00003F5B0000}"/>
    <cellStyle name="통_04-포장공_02-배수공_토공_토공" xfId="7484" xr:uid="{00000000-0005-0000-0000-0000405B0000}"/>
    <cellStyle name="통_04-포장공_02-배수공_토공_토공(고초골)" xfId="7485" xr:uid="{00000000-0005-0000-0000-0000415B0000}"/>
    <cellStyle name="통_04-포장공_02-배수공_토공_토공_토공(고초골)" xfId="7486" xr:uid="{00000000-0005-0000-0000-0000425B0000}"/>
    <cellStyle name="통_04-포장공_02-배수공_토공_토공_토공(고초골)_토공(고초골)" xfId="7487" xr:uid="{00000000-0005-0000-0000-0000435B0000}"/>
    <cellStyle name="통_04-포장공_02-배수공_토공_토적표" xfId="7488" xr:uid="{00000000-0005-0000-0000-0000445B0000}"/>
    <cellStyle name="통_04-포장공_02-배수공_포장공" xfId="7489" xr:uid="{00000000-0005-0000-0000-0000455B0000}"/>
    <cellStyle name="통_04-포장공_02-배수공_포장공_포장공" xfId="7490" xr:uid="{00000000-0005-0000-0000-0000465B0000}"/>
    <cellStyle name="통_05 부대공" xfId="7491" xr:uid="{00000000-0005-0000-0000-0000475B0000}"/>
    <cellStyle name="통_06-부대공_02-배수공" xfId="7492" xr:uid="{00000000-0005-0000-0000-0000485B0000}"/>
    <cellStyle name="통_06-부대공_02-배수공_선단추진공" xfId="7493" xr:uid="{00000000-0005-0000-0000-0000495B0000}"/>
    <cellStyle name="통_06-부대공_02-배수공_선단추진공_오수공1" xfId="7494" xr:uid="{00000000-0005-0000-0000-00004A5B0000}"/>
    <cellStyle name="통_06-부대공_02-배수공_오수공1" xfId="7495" xr:uid="{00000000-0005-0000-0000-00004B5B0000}"/>
    <cellStyle name="통_06-부대공_02-배수공_우수공1" xfId="7496" xr:uid="{00000000-0005-0000-0000-00004C5B0000}"/>
    <cellStyle name="통_06-부대공_02-배수공_우수공1_토공" xfId="7497" xr:uid="{00000000-0005-0000-0000-00004D5B0000}"/>
    <cellStyle name="통_06-부대공_02-배수공_우수공1_토공(고초골)" xfId="7498" xr:uid="{00000000-0005-0000-0000-00004E5B0000}"/>
    <cellStyle name="통_06-부대공_02-배수공_우수공1_토공_토공(고초골)" xfId="7499" xr:uid="{00000000-0005-0000-0000-00004F5B0000}"/>
    <cellStyle name="통_06-부대공_02-배수공_우수공1_토공_토공(고초골)_토공(고초골)" xfId="7500" xr:uid="{00000000-0005-0000-0000-0000505B0000}"/>
    <cellStyle name="통_06-부대공_02-배수공_토공" xfId="7501" xr:uid="{00000000-0005-0000-0000-0000515B0000}"/>
    <cellStyle name="통_06-부대공_02-배수공_토공(고초골)" xfId="7502" xr:uid="{00000000-0005-0000-0000-0000525B0000}"/>
    <cellStyle name="통_06-부대공_02-배수공_토공(고초골)_토공(고초골)" xfId="7503" xr:uid="{00000000-0005-0000-0000-0000535B0000}"/>
    <cellStyle name="통_06-부대공_02-배수공_토공_2.0토공3" xfId="7504" xr:uid="{00000000-0005-0000-0000-0000545B0000}"/>
    <cellStyle name="통_06-부대공_02-배수공_토공_보령깨기집계" xfId="7505" xr:uid="{00000000-0005-0000-0000-0000555B0000}"/>
    <cellStyle name="통_06-부대공_02-배수공_토공_정부장님토적" xfId="7506" xr:uid="{00000000-0005-0000-0000-0000565B0000}"/>
    <cellStyle name="통_06-부대공_02-배수공_토공_토공" xfId="7507" xr:uid="{00000000-0005-0000-0000-0000575B0000}"/>
    <cellStyle name="통_06-부대공_02-배수공_토공_토공(고초골)" xfId="7508" xr:uid="{00000000-0005-0000-0000-0000585B0000}"/>
    <cellStyle name="통_06-부대공_02-배수공_토공_토공_토공(고초골)" xfId="7509" xr:uid="{00000000-0005-0000-0000-0000595B0000}"/>
    <cellStyle name="통_06-부대공_02-배수공_토공_토공_토공(고초골)_토공(고초골)" xfId="7510" xr:uid="{00000000-0005-0000-0000-00005A5B0000}"/>
    <cellStyle name="통_06-부대공_02-배수공_토공_토적표" xfId="7511" xr:uid="{00000000-0005-0000-0000-00005B5B0000}"/>
    <cellStyle name="통_06-부대공_02-배수공_포장공" xfId="7512" xr:uid="{00000000-0005-0000-0000-00005C5B0000}"/>
    <cellStyle name="통_06-부대공_02-배수공_포장공_포장공" xfId="7513" xr:uid="{00000000-0005-0000-0000-00005D5B0000}"/>
    <cellStyle name="통_1.토공(C)" xfId="7514" xr:uid="{00000000-0005-0000-0000-00005E5B0000}"/>
    <cellStyle name="통_1.토공(D)" xfId="7515" xr:uid="{00000000-0005-0000-0000-00005F5B0000}"/>
    <cellStyle name="통_2.배수공" xfId="7516" xr:uid="{00000000-0005-0000-0000-0000605B0000}"/>
    <cellStyle name="통_2.배수공_1.토공(C)" xfId="7517" xr:uid="{00000000-0005-0000-0000-0000615B0000}"/>
    <cellStyle name="통_2.배수공_1.토공(D)" xfId="7518" xr:uid="{00000000-0005-0000-0000-0000625B0000}"/>
    <cellStyle name="통_2.토공" xfId="7519" xr:uid="{00000000-0005-0000-0000-0000635B0000}"/>
    <cellStyle name="통_2.토공_1.토공(C)" xfId="7520" xr:uid="{00000000-0005-0000-0000-0000645B0000}"/>
    <cellStyle name="통_2.토공_1.토공(D)" xfId="7521" xr:uid="{00000000-0005-0000-0000-0000655B0000}"/>
    <cellStyle name="통_2.토공_4.하수공" xfId="7522" xr:uid="{00000000-0005-0000-0000-0000665B0000}"/>
    <cellStyle name="통_2.토공_4.하수공_1.토공(C)" xfId="7523" xr:uid="{00000000-0005-0000-0000-0000675B0000}"/>
    <cellStyle name="통_2.토공_4.하수공_1.토공(D)" xfId="7524" xr:uid="{00000000-0005-0000-0000-0000685B0000}"/>
    <cellStyle name="통_3.포장공" xfId="7525" xr:uid="{00000000-0005-0000-0000-0000695B0000}"/>
    <cellStyle name="통_3.포장공_1.토공(C)" xfId="7526" xr:uid="{00000000-0005-0000-0000-00006A5B0000}"/>
    <cellStyle name="통_3.포장공_1.토공(D)" xfId="7527" xr:uid="{00000000-0005-0000-0000-00006B5B0000}"/>
    <cellStyle name="통_3.포장공_4.하수공" xfId="7528" xr:uid="{00000000-0005-0000-0000-00006C5B0000}"/>
    <cellStyle name="통_3.포장공_4.하수공_1.토공(C)" xfId="7529" xr:uid="{00000000-0005-0000-0000-00006D5B0000}"/>
    <cellStyle name="통_3.포장공_4.하수공_1.토공(D)" xfId="7530" xr:uid="{00000000-0005-0000-0000-00006E5B0000}"/>
    <cellStyle name="통_4.부대공" xfId="7531" xr:uid="{00000000-0005-0000-0000-00006F5B0000}"/>
    <cellStyle name="통_4.부대공_1" xfId="7532" xr:uid="{00000000-0005-0000-0000-0000705B0000}"/>
    <cellStyle name="통_4.부대공_1.토공(C)" xfId="7533" xr:uid="{00000000-0005-0000-0000-0000715B0000}"/>
    <cellStyle name="통_4.부대공_1.토공(D)" xfId="7534" xr:uid="{00000000-0005-0000-0000-0000725B0000}"/>
    <cellStyle name="통_4.부대공_1_1.토공(C)" xfId="7535" xr:uid="{00000000-0005-0000-0000-0000735B0000}"/>
    <cellStyle name="통_4.부대공_1_1.토공(D)" xfId="7536" xr:uid="{00000000-0005-0000-0000-0000745B0000}"/>
    <cellStyle name="통_4.부대공_2.토공" xfId="7537" xr:uid="{00000000-0005-0000-0000-0000755B0000}"/>
    <cellStyle name="통_4.부대공_2.토공_1.토공(C)" xfId="7538" xr:uid="{00000000-0005-0000-0000-0000765B0000}"/>
    <cellStyle name="통_4.부대공_2.토공_1.토공(D)" xfId="7539" xr:uid="{00000000-0005-0000-0000-0000775B0000}"/>
    <cellStyle name="통_4.부대공_2.토공_4.하수공" xfId="7540" xr:uid="{00000000-0005-0000-0000-0000785B0000}"/>
    <cellStyle name="통_4.부대공_2.토공_4.하수공_1.토공(C)" xfId="7541" xr:uid="{00000000-0005-0000-0000-0000795B0000}"/>
    <cellStyle name="통_4.부대공_2.토공_4.하수공_1.토공(D)" xfId="7542" xr:uid="{00000000-0005-0000-0000-00007A5B0000}"/>
    <cellStyle name="통_4.부대공_3.포장공" xfId="7543" xr:uid="{00000000-0005-0000-0000-00007B5B0000}"/>
    <cellStyle name="통_4.부대공_3.포장공_1.토공(C)" xfId="7544" xr:uid="{00000000-0005-0000-0000-00007C5B0000}"/>
    <cellStyle name="통_4.부대공_3.포장공_1.토공(D)" xfId="7545" xr:uid="{00000000-0005-0000-0000-00007D5B0000}"/>
    <cellStyle name="통_4.부대공_3.포장공_4.하수공" xfId="7546" xr:uid="{00000000-0005-0000-0000-00007E5B0000}"/>
    <cellStyle name="통_4.부대공_3.포장공_4.하수공_1.토공(C)" xfId="7547" xr:uid="{00000000-0005-0000-0000-00007F5B0000}"/>
    <cellStyle name="통_4.부대공_3.포장공_4.하수공_1.토공(D)" xfId="7548" xr:uid="{00000000-0005-0000-0000-0000805B0000}"/>
    <cellStyle name="통_4.부대공_4.부대공" xfId="7549" xr:uid="{00000000-0005-0000-0000-0000815B0000}"/>
    <cellStyle name="통_4.부대공_4.부대공_1.토공(C)" xfId="7550" xr:uid="{00000000-0005-0000-0000-0000825B0000}"/>
    <cellStyle name="통_4.부대공_4.부대공_1.토공(D)" xfId="7551" xr:uid="{00000000-0005-0000-0000-0000835B0000}"/>
    <cellStyle name="통_4.부대공_4배관공" xfId="7552" xr:uid="{00000000-0005-0000-0000-0000845B0000}"/>
    <cellStyle name="통_4.부대공_4배관공_1.토공(C)" xfId="7553" xr:uid="{00000000-0005-0000-0000-0000855B0000}"/>
    <cellStyle name="통_4.부대공_4배관공_1.토공(D)" xfId="7554" xr:uid="{00000000-0005-0000-0000-0000865B0000}"/>
    <cellStyle name="통_4.부대공_4배관공_2.토공" xfId="7555" xr:uid="{00000000-0005-0000-0000-0000875B0000}"/>
    <cellStyle name="통_4.부대공_4배관공_2.토공_1.토공(C)" xfId="7556" xr:uid="{00000000-0005-0000-0000-0000885B0000}"/>
    <cellStyle name="통_4.부대공_4배관공_2.토공_1.토공(D)" xfId="7557" xr:uid="{00000000-0005-0000-0000-0000895B0000}"/>
    <cellStyle name="통_4.부대공_4배관공_2.토공_4.하수공" xfId="7558" xr:uid="{00000000-0005-0000-0000-00008A5B0000}"/>
    <cellStyle name="통_4.부대공_4배관공_2.토공_4.하수공_1.토공(C)" xfId="7559" xr:uid="{00000000-0005-0000-0000-00008B5B0000}"/>
    <cellStyle name="통_4.부대공_4배관공_2.토공_4.하수공_1.토공(D)" xfId="7560" xr:uid="{00000000-0005-0000-0000-00008C5B0000}"/>
    <cellStyle name="통_4.부대공_4배관공_3.포장공" xfId="7561" xr:uid="{00000000-0005-0000-0000-00008D5B0000}"/>
    <cellStyle name="통_4.부대공_4배관공_3.포장공_1.토공(C)" xfId="7562" xr:uid="{00000000-0005-0000-0000-00008E5B0000}"/>
    <cellStyle name="통_4.부대공_4배관공_3.포장공_1.토공(D)" xfId="7563" xr:uid="{00000000-0005-0000-0000-00008F5B0000}"/>
    <cellStyle name="통_4.부대공_4배관공_3.포장공_4.하수공" xfId="7564" xr:uid="{00000000-0005-0000-0000-0000905B0000}"/>
    <cellStyle name="통_4.부대공_4배관공_3.포장공_4.하수공_1.토공(C)" xfId="7565" xr:uid="{00000000-0005-0000-0000-0000915B0000}"/>
    <cellStyle name="통_4.부대공_4배관공_3.포장공_4.하수공_1.토공(D)" xfId="7566" xr:uid="{00000000-0005-0000-0000-0000925B0000}"/>
    <cellStyle name="통_4.부대공_5부대시설공" xfId="7567" xr:uid="{00000000-0005-0000-0000-0000935B0000}"/>
    <cellStyle name="통_4.부대공_5부대시설공_1.토공(C)" xfId="7568" xr:uid="{00000000-0005-0000-0000-0000945B0000}"/>
    <cellStyle name="통_4.부대공_5부대시설공_1.토공(D)" xfId="7569" xr:uid="{00000000-0005-0000-0000-0000955B0000}"/>
    <cellStyle name="통_4.부대공_5부대시설공_2.토공" xfId="7570" xr:uid="{00000000-0005-0000-0000-0000965B0000}"/>
    <cellStyle name="통_4.부대공_5부대시설공_2.토공_1.토공(C)" xfId="7571" xr:uid="{00000000-0005-0000-0000-0000975B0000}"/>
    <cellStyle name="통_4.부대공_5부대시설공_2.토공_1.토공(D)" xfId="7572" xr:uid="{00000000-0005-0000-0000-0000985B0000}"/>
    <cellStyle name="통_4.부대공_5부대시설공_2.토공_4.하수공" xfId="7573" xr:uid="{00000000-0005-0000-0000-0000995B0000}"/>
    <cellStyle name="통_4.부대공_5부대시설공_2.토공_4.하수공_1.토공(C)" xfId="7574" xr:uid="{00000000-0005-0000-0000-00009A5B0000}"/>
    <cellStyle name="통_4.부대공_5부대시설공_2.토공_4.하수공_1.토공(D)" xfId="7575" xr:uid="{00000000-0005-0000-0000-00009B5B0000}"/>
    <cellStyle name="통_4.부대공_5부대시설공_3.포장공" xfId="7576" xr:uid="{00000000-0005-0000-0000-00009C5B0000}"/>
    <cellStyle name="통_4.부대공_5부대시설공_3.포장공_1.토공(C)" xfId="7577" xr:uid="{00000000-0005-0000-0000-00009D5B0000}"/>
    <cellStyle name="통_4.부대공_5부대시설공_3.포장공_1.토공(D)" xfId="7578" xr:uid="{00000000-0005-0000-0000-00009E5B0000}"/>
    <cellStyle name="통_4.부대공_5부대시설공_3.포장공_4.하수공" xfId="7579" xr:uid="{00000000-0005-0000-0000-00009F5B0000}"/>
    <cellStyle name="통_4.부대공_5부대시설공_3.포장공_4.하수공_1.토공(C)" xfId="7580" xr:uid="{00000000-0005-0000-0000-0000A05B0000}"/>
    <cellStyle name="통_4.부대공_5부대시설공_3.포장공_4.하수공_1.토공(D)" xfId="7581" xr:uid="{00000000-0005-0000-0000-0000A15B0000}"/>
    <cellStyle name="통_4배관공" xfId="7582" xr:uid="{00000000-0005-0000-0000-0000A25B0000}"/>
    <cellStyle name="통_4배관공_1.토공(C)" xfId="7583" xr:uid="{00000000-0005-0000-0000-0000A35B0000}"/>
    <cellStyle name="통_4배관공_1.토공(D)" xfId="7584" xr:uid="{00000000-0005-0000-0000-0000A45B0000}"/>
    <cellStyle name="통_4배관공_2.토공" xfId="7585" xr:uid="{00000000-0005-0000-0000-0000A55B0000}"/>
    <cellStyle name="통_4배관공_2.토공_1.토공(C)" xfId="7586" xr:uid="{00000000-0005-0000-0000-0000A65B0000}"/>
    <cellStyle name="통_4배관공_2.토공_1.토공(D)" xfId="7587" xr:uid="{00000000-0005-0000-0000-0000A75B0000}"/>
    <cellStyle name="통_4배관공_2.토공_4.하수공" xfId="7588" xr:uid="{00000000-0005-0000-0000-0000A85B0000}"/>
    <cellStyle name="통_4배관공_2.토공_4.하수공_1.토공(C)" xfId="7589" xr:uid="{00000000-0005-0000-0000-0000A95B0000}"/>
    <cellStyle name="통_4배관공_2.토공_4.하수공_1.토공(D)" xfId="7590" xr:uid="{00000000-0005-0000-0000-0000AA5B0000}"/>
    <cellStyle name="통_4배관공_3.포장공" xfId="7591" xr:uid="{00000000-0005-0000-0000-0000AB5B0000}"/>
    <cellStyle name="통_4배관공_3.포장공_1.토공(C)" xfId="7592" xr:uid="{00000000-0005-0000-0000-0000AC5B0000}"/>
    <cellStyle name="통_4배관공_3.포장공_1.토공(D)" xfId="7593" xr:uid="{00000000-0005-0000-0000-0000AD5B0000}"/>
    <cellStyle name="통_4배관공_3.포장공_4.하수공" xfId="7594" xr:uid="{00000000-0005-0000-0000-0000AE5B0000}"/>
    <cellStyle name="통_4배관공_3.포장공_4.하수공_1.토공(C)" xfId="7595" xr:uid="{00000000-0005-0000-0000-0000AF5B0000}"/>
    <cellStyle name="통_4배관공_3.포장공_4.하수공_1.토공(D)" xfId="7596" xr:uid="{00000000-0005-0000-0000-0000B05B0000}"/>
    <cellStyle name="통_500.논산 지구사업비" xfId="7597" xr:uid="{00000000-0005-0000-0000-0000B15B0000}"/>
    <cellStyle name="통_500.논산 지구사업비_00.세부_복심공사비v422" xfId="7598" xr:uid="{00000000-0005-0000-0000-0000B25B0000}"/>
    <cellStyle name="통_500.논산 지구사업비_10.세부_도림공사비v2" xfId="7599" xr:uid="{00000000-0005-0000-0000-0000B35B0000}"/>
    <cellStyle name="통_500.논산 지구사업비_10.세부_복심공사비v2" xfId="7600" xr:uid="{00000000-0005-0000-0000-0000B45B0000}"/>
    <cellStyle name="통_500.논산 지구사업비_50.계룡공사비(2009.11.12)" xfId="7601" xr:uid="{00000000-0005-0000-0000-0000B55B0000}"/>
    <cellStyle name="통_500.논산 지구사업비_50.계룡공사비(2009.11.29사업시행계획 용지매수 증가)" xfId="7602" xr:uid="{00000000-0005-0000-0000-0000B65B0000}"/>
    <cellStyle name="통_500.논산 지구사업비_Book1" xfId="7603" xr:uid="{00000000-0005-0000-0000-0000B75B0000}"/>
    <cellStyle name="통_500.논산 지구사업비_계룡기본 공사비" xfId="7604" xr:uid="{00000000-0005-0000-0000-0000B85B0000}"/>
    <cellStyle name="통_500.논산 지구사업비_계룡세부설계 공사비" xfId="7605" xr:uid="{00000000-0005-0000-0000-0000B95B0000}"/>
    <cellStyle name="통_500.논산 지구사업비_기본조사비" xfId="7606" xr:uid="{00000000-0005-0000-0000-0000BA5B0000}"/>
    <cellStyle name="통_500.논산 지구사업비_생태보전협력금" xfId="7607" xr:uid="{00000000-0005-0000-0000-0000BB5B0000}"/>
    <cellStyle name="통_500.논산 지구사업비_지급자재대1118" xfId="7608" xr:uid="{00000000-0005-0000-0000-0000BC5B0000}"/>
    <cellStyle name="통_500.논산 지구사업비_지출(년차별)" xfId="7609" xr:uid="{00000000-0005-0000-0000-0000BD5B0000}"/>
    <cellStyle name="통_510.논산 지구사업비" xfId="7610" xr:uid="{00000000-0005-0000-0000-0000BE5B0000}"/>
    <cellStyle name="통_510.논산 지구사업비_00.세부_복심공사비v422" xfId="7611" xr:uid="{00000000-0005-0000-0000-0000BF5B0000}"/>
    <cellStyle name="통_510.논산 지구사업비_10.세부_도림공사비v2" xfId="7612" xr:uid="{00000000-0005-0000-0000-0000C05B0000}"/>
    <cellStyle name="통_510.논산 지구사업비_10.세부_복심공사비v2" xfId="7613" xr:uid="{00000000-0005-0000-0000-0000C15B0000}"/>
    <cellStyle name="통_510.논산 지구사업비_50.계룡공사비(2009.11.12)" xfId="7614" xr:uid="{00000000-0005-0000-0000-0000C25B0000}"/>
    <cellStyle name="통_510.논산 지구사업비_50.계룡공사비(2009.11.29사업시행계획 용지매수 증가)" xfId="7615" xr:uid="{00000000-0005-0000-0000-0000C35B0000}"/>
    <cellStyle name="통_510.논산 지구사업비_Book1" xfId="7616" xr:uid="{00000000-0005-0000-0000-0000C45B0000}"/>
    <cellStyle name="통_510.논산 지구사업비_계룡기본 공사비" xfId="7617" xr:uid="{00000000-0005-0000-0000-0000C55B0000}"/>
    <cellStyle name="통_510.논산 지구사업비_계룡세부설계 공사비" xfId="7618" xr:uid="{00000000-0005-0000-0000-0000C65B0000}"/>
    <cellStyle name="통_510.논산 지구사업비_기본조사비" xfId="7619" xr:uid="{00000000-0005-0000-0000-0000C75B0000}"/>
    <cellStyle name="통_510.논산 지구사업비_생태보전협력금" xfId="7620" xr:uid="{00000000-0005-0000-0000-0000C85B0000}"/>
    <cellStyle name="통_510.논산 지구사업비_지급자재대1118" xfId="7621" xr:uid="{00000000-0005-0000-0000-0000C95B0000}"/>
    <cellStyle name="통_510.논산 지구사업비_지출(년차별)" xfId="7622" xr:uid="{00000000-0005-0000-0000-0000CA5B0000}"/>
    <cellStyle name="통_5부대시설공" xfId="7623" xr:uid="{00000000-0005-0000-0000-0000CB5B0000}"/>
    <cellStyle name="통_5부대시설공_1.토공(C)" xfId="7624" xr:uid="{00000000-0005-0000-0000-0000CC5B0000}"/>
    <cellStyle name="통_5부대시설공_1.토공(D)" xfId="7625" xr:uid="{00000000-0005-0000-0000-0000CD5B0000}"/>
    <cellStyle name="통_5부대시설공_2.토공" xfId="7626" xr:uid="{00000000-0005-0000-0000-0000CE5B0000}"/>
    <cellStyle name="통_5부대시설공_2.토공_1.토공(C)" xfId="7627" xr:uid="{00000000-0005-0000-0000-0000CF5B0000}"/>
    <cellStyle name="통_5부대시설공_2.토공_1.토공(D)" xfId="7628" xr:uid="{00000000-0005-0000-0000-0000D05B0000}"/>
    <cellStyle name="통_5부대시설공_2.토공_4.하수공" xfId="7629" xr:uid="{00000000-0005-0000-0000-0000D15B0000}"/>
    <cellStyle name="통_5부대시설공_2.토공_4.하수공_1.토공(C)" xfId="7630" xr:uid="{00000000-0005-0000-0000-0000D25B0000}"/>
    <cellStyle name="통_5부대시설공_2.토공_4.하수공_1.토공(D)" xfId="7631" xr:uid="{00000000-0005-0000-0000-0000D35B0000}"/>
    <cellStyle name="통_5부대시설공_3.포장공" xfId="7632" xr:uid="{00000000-0005-0000-0000-0000D45B0000}"/>
    <cellStyle name="통_5부대시설공_3.포장공_1.토공(C)" xfId="7633" xr:uid="{00000000-0005-0000-0000-0000D55B0000}"/>
    <cellStyle name="통_5부대시설공_3.포장공_1.토공(D)" xfId="7634" xr:uid="{00000000-0005-0000-0000-0000D65B0000}"/>
    <cellStyle name="통_5부대시설공_3.포장공_4.하수공" xfId="7635" xr:uid="{00000000-0005-0000-0000-0000D75B0000}"/>
    <cellStyle name="통_5부대시설공_3.포장공_4.하수공_1.토공(C)" xfId="7636" xr:uid="{00000000-0005-0000-0000-0000D85B0000}"/>
    <cellStyle name="통_5부대시설공_3.포장공_4.하수공_1.토공(D)" xfId="7637" xr:uid="{00000000-0005-0000-0000-0000D95B0000}"/>
    <cellStyle name="통_6.전석" xfId="7638" xr:uid="{00000000-0005-0000-0000-0000DA5B0000}"/>
    <cellStyle name="통_6.토공" xfId="7639" xr:uid="{00000000-0005-0000-0000-0000DB5B0000}"/>
    <cellStyle name="통_6.포장공" xfId="7640" xr:uid="{00000000-0005-0000-0000-0000DC5B0000}"/>
    <cellStyle name="통_B2.배수공" xfId="7641" xr:uid="{00000000-0005-0000-0000-0000DD5B0000}"/>
    <cellStyle name="통_B2.배수공_1.토공(C)" xfId="7642" xr:uid="{00000000-0005-0000-0000-0000DE5B0000}"/>
    <cellStyle name="통_B2.배수공_1.토공(D)" xfId="7643" xr:uid="{00000000-0005-0000-0000-0000DF5B0000}"/>
    <cellStyle name="통_Book1" xfId="7644" xr:uid="{00000000-0005-0000-0000-0000E05B0000}"/>
    <cellStyle name="통_Book2" xfId="7645" xr:uid="{00000000-0005-0000-0000-0000E15B0000}"/>
    <cellStyle name="통_Book2_1.토공(C)" xfId="7646" xr:uid="{00000000-0005-0000-0000-0000E25B0000}"/>
    <cellStyle name="통_Book2_1.토공(D)" xfId="7647" xr:uid="{00000000-0005-0000-0000-0000E35B0000}"/>
    <cellStyle name="통_Book2_2.배수공" xfId="7648" xr:uid="{00000000-0005-0000-0000-0000E45B0000}"/>
    <cellStyle name="통_Book2_2.배수공_1.토공(C)" xfId="7649" xr:uid="{00000000-0005-0000-0000-0000E55B0000}"/>
    <cellStyle name="통_Book2_2.배수공_1.토공(D)" xfId="7650" xr:uid="{00000000-0005-0000-0000-0000E65B0000}"/>
    <cellStyle name="통_Book2_2.토공" xfId="7651" xr:uid="{00000000-0005-0000-0000-0000E75B0000}"/>
    <cellStyle name="통_Book2_2.토공_1.토공(C)" xfId="7652" xr:uid="{00000000-0005-0000-0000-0000E85B0000}"/>
    <cellStyle name="통_Book2_2.토공_1.토공(D)" xfId="7653" xr:uid="{00000000-0005-0000-0000-0000E95B0000}"/>
    <cellStyle name="통_Book2_2.토공_4.하수공" xfId="7654" xr:uid="{00000000-0005-0000-0000-0000EA5B0000}"/>
    <cellStyle name="통_Book2_2.토공_4.하수공_1.토공(C)" xfId="7655" xr:uid="{00000000-0005-0000-0000-0000EB5B0000}"/>
    <cellStyle name="통_Book2_2.토공_4.하수공_1.토공(D)" xfId="7656" xr:uid="{00000000-0005-0000-0000-0000EC5B0000}"/>
    <cellStyle name="통_Book2_3.포장공" xfId="7657" xr:uid="{00000000-0005-0000-0000-0000ED5B0000}"/>
    <cellStyle name="통_Book2_3.포장공_1.토공(C)" xfId="7658" xr:uid="{00000000-0005-0000-0000-0000EE5B0000}"/>
    <cellStyle name="통_Book2_3.포장공_1.토공(D)" xfId="7659" xr:uid="{00000000-0005-0000-0000-0000EF5B0000}"/>
    <cellStyle name="통_Book2_3.포장공_4.하수공" xfId="7660" xr:uid="{00000000-0005-0000-0000-0000F05B0000}"/>
    <cellStyle name="통_Book2_3.포장공_4.하수공_1.토공(C)" xfId="7661" xr:uid="{00000000-0005-0000-0000-0000F15B0000}"/>
    <cellStyle name="통_Book2_3.포장공_4.하수공_1.토공(D)" xfId="7662" xr:uid="{00000000-0005-0000-0000-0000F25B0000}"/>
    <cellStyle name="통_Book2_4.부대공" xfId="7663" xr:uid="{00000000-0005-0000-0000-0000F35B0000}"/>
    <cellStyle name="통_Book2_4.부대공_1" xfId="7664" xr:uid="{00000000-0005-0000-0000-0000F45B0000}"/>
    <cellStyle name="통_Book2_4.부대공_1.토공(C)" xfId="7665" xr:uid="{00000000-0005-0000-0000-0000F55B0000}"/>
    <cellStyle name="통_Book2_4.부대공_1.토공(D)" xfId="7666" xr:uid="{00000000-0005-0000-0000-0000F65B0000}"/>
    <cellStyle name="통_Book2_4.부대공_1_1.토공(C)" xfId="7667" xr:uid="{00000000-0005-0000-0000-0000F75B0000}"/>
    <cellStyle name="통_Book2_4.부대공_1_1.토공(D)" xfId="7668" xr:uid="{00000000-0005-0000-0000-0000F85B0000}"/>
    <cellStyle name="통_Book2_4.부대공_2.토공" xfId="7669" xr:uid="{00000000-0005-0000-0000-0000F95B0000}"/>
    <cellStyle name="통_Book2_4.부대공_2.토공_1.토공(C)" xfId="7670" xr:uid="{00000000-0005-0000-0000-0000FA5B0000}"/>
    <cellStyle name="통_Book2_4.부대공_2.토공_1.토공(D)" xfId="7671" xr:uid="{00000000-0005-0000-0000-0000FB5B0000}"/>
    <cellStyle name="통_Book2_4.부대공_2.토공_4.하수공" xfId="7672" xr:uid="{00000000-0005-0000-0000-0000FC5B0000}"/>
    <cellStyle name="통_Book2_4.부대공_2.토공_4.하수공_1.토공(C)" xfId="7673" xr:uid="{00000000-0005-0000-0000-0000FD5B0000}"/>
    <cellStyle name="통_Book2_4.부대공_2.토공_4.하수공_1.토공(D)" xfId="7674" xr:uid="{00000000-0005-0000-0000-0000FE5B0000}"/>
    <cellStyle name="통_Book2_4.부대공_3.포장공" xfId="7675" xr:uid="{00000000-0005-0000-0000-0000FF5B0000}"/>
    <cellStyle name="통_Book2_4.부대공_3.포장공_1.토공(C)" xfId="7676" xr:uid="{00000000-0005-0000-0000-0000005C0000}"/>
    <cellStyle name="통_Book2_4.부대공_3.포장공_1.토공(D)" xfId="7677" xr:uid="{00000000-0005-0000-0000-0000015C0000}"/>
    <cellStyle name="통_Book2_4.부대공_3.포장공_4.하수공" xfId="7678" xr:uid="{00000000-0005-0000-0000-0000025C0000}"/>
    <cellStyle name="통_Book2_4.부대공_3.포장공_4.하수공_1.토공(C)" xfId="7679" xr:uid="{00000000-0005-0000-0000-0000035C0000}"/>
    <cellStyle name="통_Book2_4.부대공_3.포장공_4.하수공_1.토공(D)" xfId="7680" xr:uid="{00000000-0005-0000-0000-0000045C0000}"/>
    <cellStyle name="통_Book2_4.부대공_4.부대공" xfId="7681" xr:uid="{00000000-0005-0000-0000-0000055C0000}"/>
    <cellStyle name="통_Book2_4.부대공_4.부대공_1.토공(C)" xfId="7682" xr:uid="{00000000-0005-0000-0000-0000065C0000}"/>
    <cellStyle name="통_Book2_4.부대공_4.부대공_1.토공(D)" xfId="7683" xr:uid="{00000000-0005-0000-0000-0000075C0000}"/>
    <cellStyle name="통_Book2_4.부대공_4배관공" xfId="7684" xr:uid="{00000000-0005-0000-0000-0000085C0000}"/>
    <cellStyle name="통_Book2_4.부대공_4배관공_1.토공(C)" xfId="7685" xr:uid="{00000000-0005-0000-0000-0000095C0000}"/>
    <cellStyle name="통_Book2_4.부대공_4배관공_1.토공(D)" xfId="7686" xr:uid="{00000000-0005-0000-0000-00000A5C0000}"/>
    <cellStyle name="통_Book2_4.부대공_4배관공_2.토공" xfId="7687" xr:uid="{00000000-0005-0000-0000-00000B5C0000}"/>
    <cellStyle name="통_Book2_4.부대공_4배관공_2.토공_1.토공(C)" xfId="7688" xr:uid="{00000000-0005-0000-0000-00000C5C0000}"/>
    <cellStyle name="통_Book2_4.부대공_4배관공_2.토공_1.토공(D)" xfId="7689" xr:uid="{00000000-0005-0000-0000-00000D5C0000}"/>
    <cellStyle name="통_Book2_4.부대공_4배관공_2.토공_4.하수공" xfId="7690" xr:uid="{00000000-0005-0000-0000-00000E5C0000}"/>
    <cellStyle name="통_Book2_4.부대공_4배관공_2.토공_4.하수공_1.토공(C)" xfId="7691" xr:uid="{00000000-0005-0000-0000-00000F5C0000}"/>
    <cellStyle name="통_Book2_4.부대공_4배관공_2.토공_4.하수공_1.토공(D)" xfId="7692" xr:uid="{00000000-0005-0000-0000-0000105C0000}"/>
    <cellStyle name="통_Book2_4.부대공_4배관공_3.포장공" xfId="7693" xr:uid="{00000000-0005-0000-0000-0000115C0000}"/>
    <cellStyle name="통_Book2_4.부대공_4배관공_3.포장공_1.토공(C)" xfId="7694" xr:uid="{00000000-0005-0000-0000-0000125C0000}"/>
    <cellStyle name="통_Book2_4.부대공_4배관공_3.포장공_1.토공(D)" xfId="7695" xr:uid="{00000000-0005-0000-0000-0000135C0000}"/>
    <cellStyle name="통_Book2_4.부대공_4배관공_3.포장공_4.하수공" xfId="7696" xr:uid="{00000000-0005-0000-0000-0000145C0000}"/>
    <cellStyle name="통_Book2_4.부대공_4배관공_3.포장공_4.하수공_1.토공(C)" xfId="7697" xr:uid="{00000000-0005-0000-0000-0000155C0000}"/>
    <cellStyle name="통_Book2_4.부대공_4배관공_3.포장공_4.하수공_1.토공(D)" xfId="7698" xr:uid="{00000000-0005-0000-0000-0000165C0000}"/>
    <cellStyle name="통_Book2_4.부대공_5부대시설공" xfId="7699" xr:uid="{00000000-0005-0000-0000-0000175C0000}"/>
    <cellStyle name="통_Book2_4.부대공_5부대시설공_1.토공(C)" xfId="7700" xr:uid="{00000000-0005-0000-0000-0000185C0000}"/>
    <cellStyle name="통_Book2_4.부대공_5부대시설공_1.토공(D)" xfId="7701" xr:uid="{00000000-0005-0000-0000-0000195C0000}"/>
    <cellStyle name="통_Book2_4.부대공_5부대시설공_2.토공" xfId="7702" xr:uid="{00000000-0005-0000-0000-00001A5C0000}"/>
    <cellStyle name="통_Book2_4.부대공_5부대시설공_2.토공_1.토공(C)" xfId="7703" xr:uid="{00000000-0005-0000-0000-00001B5C0000}"/>
    <cellStyle name="통_Book2_4.부대공_5부대시설공_2.토공_1.토공(D)" xfId="7704" xr:uid="{00000000-0005-0000-0000-00001C5C0000}"/>
    <cellStyle name="통_Book2_4.부대공_5부대시설공_2.토공_4.하수공" xfId="7705" xr:uid="{00000000-0005-0000-0000-00001D5C0000}"/>
    <cellStyle name="통_Book2_4.부대공_5부대시설공_2.토공_4.하수공_1.토공(C)" xfId="7706" xr:uid="{00000000-0005-0000-0000-00001E5C0000}"/>
    <cellStyle name="통_Book2_4.부대공_5부대시설공_2.토공_4.하수공_1.토공(D)" xfId="7707" xr:uid="{00000000-0005-0000-0000-00001F5C0000}"/>
    <cellStyle name="통_Book2_4.부대공_5부대시설공_3.포장공" xfId="7708" xr:uid="{00000000-0005-0000-0000-0000205C0000}"/>
    <cellStyle name="통_Book2_4.부대공_5부대시설공_3.포장공_1.토공(C)" xfId="7709" xr:uid="{00000000-0005-0000-0000-0000215C0000}"/>
    <cellStyle name="통_Book2_4.부대공_5부대시설공_3.포장공_1.토공(D)" xfId="7710" xr:uid="{00000000-0005-0000-0000-0000225C0000}"/>
    <cellStyle name="통_Book2_4.부대공_5부대시설공_3.포장공_4.하수공" xfId="7711" xr:uid="{00000000-0005-0000-0000-0000235C0000}"/>
    <cellStyle name="통_Book2_4.부대공_5부대시설공_3.포장공_4.하수공_1.토공(C)" xfId="7712" xr:uid="{00000000-0005-0000-0000-0000245C0000}"/>
    <cellStyle name="통_Book2_4.부대공_5부대시설공_3.포장공_4.하수공_1.토공(D)" xfId="7713" xr:uid="{00000000-0005-0000-0000-0000255C0000}"/>
    <cellStyle name="통_Book2_4배관공" xfId="7714" xr:uid="{00000000-0005-0000-0000-0000265C0000}"/>
    <cellStyle name="통_Book2_4배관공_1.토공(C)" xfId="7715" xr:uid="{00000000-0005-0000-0000-0000275C0000}"/>
    <cellStyle name="통_Book2_4배관공_1.토공(D)" xfId="7716" xr:uid="{00000000-0005-0000-0000-0000285C0000}"/>
    <cellStyle name="통_Book2_4배관공_2.토공" xfId="7717" xr:uid="{00000000-0005-0000-0000-0000295C0000}"/>
    <cellStyle name="통_Book2_4배관공_2.토공_1.토공(C)" xfId="7718" xr:uid="{00000000-0005-0000-0000-00002A5C0000}"/>
    <cellStyle name="통_Book2_4배관공_2.토공_1.토공(D)" xfId="7719" xr:uid="{00000000-0005-0000-0000-00002B5C0000}"/>
    <cellStyle name="통_Book2_4배관공_2.토공_4.하수공" xfId="7720" xr:uid="{00000000-0005-0000-0000-00002C5C0000}"/>
    <cellStyle name="통_Book2_4배관공_2.토공_4.하수공_1.토공(C)" xfId="7721" xr:uid="{00000000-0005-0000-0000-00002D5C0000}"/>
    <cellStyle name="통_Book2_4배관공_2.토공_4.하수공_1.토공(D)" xfId="7722" xr:uid="{00000000-0005-0000-0000-00002E5C0000}"/>
    <cellStyle name="통_Book2_4배관공_3.포장공" xfId="7723" xr:uid="{00000000-0005-0000-0000-00002F5C0000}"/>
    <cellStyle name="통_Book2_4배관공_3.포장공_1.토공(C)" xfId="7724" xr:uid="{00000000-0005-0000-0000-0000305C0000}"/>
    <cellStyle name="통_Book2_4배관공_3.포장공_1.토공(D)" xfId="7725" xr:uid="{00000000-0005-0000-0000-0000315C0000}"/>
    <cellStyle name="통_Book2_4배관공_3.포장공_4.하수공" xfId="7726" xr:uid="{00000000-0005-0000-0000-0000325C0000}"/>
    <cellStyle name="통_Book2_4배관공_3.포장공_4.하수공_1.토공(C)" xfId="7727" xr:uid="{00000000-0005-0000-0000-0000335C0000}"/>
    <cellStyle name="통_Book2_4배관공_3.포장공_4.하수공_1.토공(D)" xfId="7728" xr:uid="{00000000-0005-0000-0000-0000345C0000}"/>
    <cellStyle name="통_Book2_5부대시설공" xfId="7729" xr:uid="{00000000-0005-0000-0000-0000355C0000}"/>
    <cellStyle name="통_Book2_5부대시설공_1.토공(C)" xfId="7730" xr:uid="{00000000-0005-0000-0000-0000365C0000}"/>
    <cellStyle name="통_Book2_5부대시설공_1.토공(D)" xfId="7731" xr:uid="{00000000-0005-0000-0000-0000375C0000}"/>
    <cellStyle name="통_Book2_5부대시설공_2.토공" xfId="7732" xr:uid="{00000000-0005-0000-0000-0000385C0000}"/>
    <cellStyle name="통_Book2_5부대시설공_2.토공_1.토공(C)" xfId="7733" xr:uid="{00000000-0005-0000-0000-0000395C0000}"/>
    <cellStyle name="통_Book2_5부대시설공_2.토공_1.토공(D)" xfId="7734" xr:uid="{00000000-0005-0000-0000-00003A5C0000}"/>
    <cellStyle name="통_Book2_5부대시설공_2.토공_4.하수공" xfId="7735" xr:uid="{00000000-0005-0000-0000-00003B5C0000}"/>
    <cellStyle name="통_Book2_5부대시설공_2.토공_4.하수공_1.토공(C)" xfId="7736" xr:uid="{00000000-0005-0000-0000-00003C5C0000}"/>
    <cellStyle name="통_Book2_5부대시설공_2.토공_4.하수공_1.토공(D)" xfId="7737" xr:uid="{00000000-0005-0000-0000-00003D5C0000}"/>
    <cellStyle name="통_Book2_5부대시설공_3.포장공" xfId="7738" xr:uid="{00000000-0005-0000-0000-00003E5C0000}"/>
    <cellStyle name="통_Book2_5부대시설공_3.포장공_1.토공(C)" xfId="7739" xr:uid="{00000000-0005-0000-0000-00003F5C0000}"/>
    <cellStyle name="통_Book2_5부대시설공_3.포장공_1.토공(D)" xfId="7740" xr:uid="{00000000-0005-0000-0000-0000405C0000}"/>
    <cellStyle name="통_Book2_5부대시설공_3.포장공_4.하수공" xfId="7741" xr:uid="{00000000-0005-0000-0000-0000415C0000}"/>
    <cellStyle name="통_Book2_5부대시설공_3.포장공_4.하수공_1.토공(C)" xfId="7742" xr:uid="{00000000-0005-0000-0000-0000425C0000}"/>
    <cellStyle name="통_Book2_5부대시설공_3.포장공_4.하수공_1.토공(D)" xfId="7743" xr:uid="{00000000-0005-0000-0000-0000435C0000}"/>
    <cellStyle name="통_Book2_B2.배수공" xfId="7744" xr:uid="{00000000-0005-0000-0000-0000445C0000}"/>
    <cellStyle name="통_Book2_B2.배수공_1.토공(C)" xfId="7745" xr:uid="{00000000-0005-0000-0000-0000455C0000}"/>
    <cellStyle name="통_Book2_B2.배수공_1.토공(D)" xfId="7746" xr:uid="{00000000-0005-0000-0000-0000465C0000}"/>
    <cellStyle name="통_Book2_Book1" xfId="7747" xr:uid="{00000000-0005-0000-0000-0000475C0000}"/>
    <cellStyle name="통_Book2_Book1_토공" xfId="7748" xr:uid="{00000000-0005-0000-0000-0000485C0000}"/>
    <cellStyle name="통_Book2_내역서적용수량" xfId="7749" xr:uid="{00000000-0005-0000-0000-0000495C0000}"/>
    <cellStyle name="통_U형측구" xfId="7750" xr:uid="{00000000-0005-0000-0000-00004A5C0000}"/>
    <cellStyle name="통_공종별자재집계" xfId="7751" xr:uid="{00000000-0005-0000-0000-00004B5C0000}"/>
    <cellStyle name="통_공종별자재집계_내역서적용수량" xfId="7752" xr:uid="{00000000-0005-0000-0000-00004C5C0000}"/>
    <cellStyle name="통_배수공" xfId="7753" xr:uid="{00000000-0005-0000-0000-00004D5C0000}"/>
    <cellStyle name="통_부대공" xfId="7754" xr:uid="{00000000-0005-0000-0000-00004E5C0000}"/>
    <cellStyle name="통_부대공_토공" xfId="7755" xr:uid="{00000000-0005-0000-0000-00004F5C0000}"/>
    <cellStyle name="통_사본 - 6.전석" xfId="7756" xr:uid="{00000000-0005-0000-0000-0000505C0000}"/>
    <cellStyle name="통_사본 - 고련지구2004년변경공정계획(농조)" xfId="7757" xr:uid="{00000000-0005-0000-0000-0000515C0000}"/>
    <cellStyle name="통_사본 - 고련지구2004년변경공정계획(농조)_500.논산 지구사업비" xfId="7758" xr:uid="{00000000-0005-0000-0000-0000525C0000}"/>
    <cellStyle name="통_사본 - 고련지구2004년변경공정계획(농조)_500.논산 지구사업비_00.세부_복심공사비v422" xfId="7759" xr:uid="{00000000-0005-0000-0000-0000535C0000}"/>
    <cellStyle name="통_사본 - 고련지구2004년변경공정계획(농조)_500.논산 지구사업비_10.세부_도림공사비v2" xfId="7760" xr:uid="{00000000-0005-0000-0000-0000545C0000}"/>
    <cellStyle name="통_사본 - 고련지구2004년변경공정계획(농조)_500.논산 지구사업비_10.세부_복심공사비v2" xfId="7761" xr:uid="{00000000-0005-0000-0000-0000555C0000}"/>
    <cellStyle name="통_사본 - 고련지구2004년변경공정계획(농조)_500.논산 지구사업비_50.계룡공사비(2009.11.12)" xfId="7762" xr:uid="{00000000-0005-0000-0000-0000565C0000}"/>
    <cellStyle name="통_사본 - 고련지구2004년변경공정계획(농조)_500.논산 지구사업비_50.계룡공사비(2009.11.29사업시행계획 용지매수 증가)" xfId="7763" xr:uid="{00000000-0005-0000-0000-0000575C0000}"/>
    <cellStyle name="통_사본 - 고련지구2004년변경공정계획(농조)_500.논산 지구사업비_Book1" xfId="7764" xr:uid="{00000000-0005-0000-0000-0000585C0000}"/>
    <cellStyle name="통_사본 - 고련지구2004년변경공정계획(농조)_500.논산 지구사업비_계룡기본 공사비" xfId="7765" xr:uid="{00000000-0005-0000-0000-0000595C0000}"/>
    <cellStyle name="통_사본 - 고련지구2004년변경공정계획(농조)_500.논산 지구사업비_계룡세부설계 공사비" xfId="7766" xr:uid="{00000000-0005-0000-0000-00005A5C0000}"/>
    <cellStyle name="통_사본 - 고련지구2004년변경공정계획(농조)_500.논산 지구사업비_기본조사비" xfId="7767" xr:uid="{00000000-0005-0000-0000-00005B5C0000}"/>
    <cellStyle name="통_사본 - 고련지구2004년변경공정계획(농조)_500.논산 지구사업비_생태보전협력금" xfId="7768" xr:uid="{00000000-0005-0000-0000-00005C5C0000}"/>
    <cellStyle name="통_사본 - 고련지구2004년변경공정계획(농조)_500.논산 지구사업비_지급자재대1118" xfId="7769" xr:uid="{00000000-0005-0000-0000-00005D5C0000}"/>
    <cellStyle name="통_사본 - 고련지구2004년변경공정계획(농조)_500.논산 지구사업비_지출(년차별)" xfId="7770" xr:uid="{00000000-0005-0000-0000-00005E5C0000}"/>
    <cellStyle name="통_사본 - 고련지구2004년변경공정계획(농조)_510.논산 지구사업비" xfId="7771" xr:uid="{00000000-0005-0000-0000-00005F5C0000}"/>
    <cellStyle name="통_사본 - 고련지구2004년변경공정계획(농조)_510.논산 지구사업비_00.세부_복심공사비v422" xfId="7772" xr:uid="{00000000-0005-0000-0000-0000605C0000}"/>
    <cellStyle name="통_사본 - 고련지구2004년변경공정계획(농조)_510.논산 지구사업비_10.세부_도림공사비v2" xfId="7773" xr:uid="{00000000-0005-0000-0000-0000615C0000}"/>
    <cellStyle name="통_사본 - 고련지구2004년변경공정계획(농조)_510.논산 지구사업비_10.세부_복심공사비v2" xfId="7774" xr:uid="{00000000-0005-0000-0000-0000625C0000}"/>
    <cellStyle name="통_사본 - 고련지구2004년변경공정계획(농조)_510.논산 지구사업비_50.계룡공사비(2009.11.12)" xfId="7775" xr:uid="{00000000-0005-0000-0000-0000635C0000}"/>
    <cellStyle name="통_사본 - 고련지구2004년변경공정계획(농조)_510.논산 지구사업비_50.계룡공사비(2009.11.29사업시행계획 용지매수 증가)" xfId="7776" xr:uid="{00000000-0005-0000-0000-0000645C0000}"/>
    <cellStyle name="통_사본 - 고련지구2004년변경공정계획(농조)_510.논산 지구사업비_Book1" xfId="7777" xr:uid="{00000000-0005-0000-0000-0000655C0000}"/>
    <cellStyle name="통_사본 - 고련지구2004년변경공정계획(농조)_510.논산 지구사업비_계룡기본 공사비" xfId="7778" xr:uid="{00000000-0005-0000-0000-0000665C0000}"/>
    <cellStyle name="통_사본 - 고련지구2004년변경공정계획(농조)_510.논산 지구사업비_계룡세부설계 공사비" xfId="7779" xr:uid="{00000000-0005-0000-0000-0000675C0000}"/>
    <cellStyle name="통_사본 - 고련지구2004년변경공정계획(농조)_510.논산 지구사업비_기본조사비" xfId="7780" xr:uid="{00000000-0005-0000-0000-0000685C0000}"/>
    <cellStyle name="통_사본 - 고련지구2004년변경공정계획(농조)_510.논산 지구사업비_생태보전협력금" xfId="7781" xr:uid="{00000000-0005-0000-0000-0000695C0000}"/>
    <cellStyle name="통_사본 - 고련지구2004년변경공정계획(농조)_510.논산 지구사업비_지급자재대1118" xfId="7782" xr:uid="{00000000-0005-0000-0000-00006A5C0000}"/>
    <cellStyle name="통_사본 - 고련지구2004년변경공정계획(농조)_510.논산 지구사업비_지출(년차별)" xfId="7783" xr:uid="{00000000-0005-0000-0000-00006B5C0000}"/>
    <cellStyle name="통_사본 - 고련지구2004년변경공정계획(농조)_고련지추가변경(우치곡)" xfId="7784" xr:uid="{00000000-0005-0000-0000-00006C5C0000}"/>
    <cellStyle name="통_사본 - 고련지구2004년변경공정계획(농조)_고련지추가변경(우치곡)_500.논산 지구사업비" xfId="7785" xr:uid="{00000000-0005-0000-0000-00006D5C0000}"/>
    <cellStyle name="통_사본 - 고련지구2004년변경공정계획(농조)_고련지추가변경(우치곡)_500.논산 지구사업비_00.세부_복심공사비v422" xfId="7786" xr:uid="{00000000-0005-0000-0000-00006E5C0000}"/>
    <cellStyle name="통_사본 - 고련지구2004년변경공정계획(농조)_고련지추가변경(우치곡)_500.논산 지구사업비_10.세부_도림공사비v2" xfId="7787" xr:uid="{00000000-0005-0000-0000-00006F5C0000}"/>
    <cellStyle name="통_사본 - 고련지구2004년변경공정계획(농조)_고련지추가변경(우치곡)_500.논산 지구사업비_10.세부_복심공사비v2" xfId="7788" xr:uid="{00000000-0005-0000-0000-0000705C0000}"/>
    <cellStyle name="통_사본 - 고련지구2004년변경공정계획(농조)_고련지추가변경(우치곡)_500.논산 지구사업비_50.계룡공사비(2009.11.12)" xfId="7789" xr:uid="{00000000-0005-0000-0000-0000715C0000}"/>
    <cellStyle name="통_사본 - 고련지구2004년변경공정계획(농조)_고련지추가변경(우치곡)_500.논산 지구사업비_50.계룡공사비(2009.11.29사업시행계획 용지매수 증가)" xfId="7790" xr:uid="{00000000-0005-0000-0000-0000725C0000}"/>
    <cellStyle name="통_사본 - 고련지구2004년변경공정계획(농조)_고련지추가변경(우치곡)_500.논산 지구사업비_Book1" xfId="7791" xr:uid="{00000000-0005-0000-0000-0000735C0000}"/>
    <cellStyle name="통_사본 - 고련지구2004년변경공정계획(농조)_고련지추가변경(우치곡)_500.논산 지구사업비_계룡기본 공사비" xfId="7792" xr:uid="{00000000-0005-0000-0000-0000745C0000}"/>
    <cellStyle name="통_사본 - 고련지구2004년변경공정계획(농조)_고련지추가변경(우치곡)_500.논산 지구사업비_계룡세부설계 공사비" xfId="7793" xr:uid="{00000000-0005-0000-0000-0000755C0000}"/>
    <cellStyle name="통_사본 - 고련지구2004년변경공정계획(농조)_고련지추가변경(우치곡)_500.논산 지구사업비_기본조사비" xfId="7794" xr:uid="{00000000-0005-0000-0000-0000765C0000}"/>
    <cellStyle name="통_사본 - 고련지구2004년변경공정계획(농조)_고련지추가변경(우치곡)_500.논산 지구사업비_생태보전협력금" xfId="7795" xr:uid="{00000000-0005-0000-0000-0000775C0000}"/>
    <cellStyle name="통_사본 - 고련지구2004년변경공정계획(농조)_고련지추가변경(우치곡)_500.논산 지구사업비_지급자재대1118" xfId="7796" xr:uid="{00000000-0005-0000-0000-0000785C0000}"/>
    <cellStyle name="통_사본 - 고련지구2004년변경공정계획(농조)_고련지추가변경(우치곡)_500.논산 지구사업비_지출(년차별)" xfId="7797" xr:uid="{00000000-0005-0000-0000-0000795C0000}"/>
    <cellStyle name="통_사본 - 고련지구2004년변경공정계획(농조)_고련지추가변경(우치곡)_510.논산 지구사업비" xfId="7798" xr:uid="{00000000-0005-0000-0000-00007A5C0000}"/>
    <cellStyle name="통_사본 - 고련지구2004년변경공정계획(농조)_고련지추가변경(우치곡)_510.논산 지구사업비_00.세부_복심공사비v422" xfId="7799" xr:uid="{00000000-0005-0000-0000-00007B5C0000}"/>
    <cellStyle name="통_사본 - 고련지구2004년변경공정계획(농조)_고련지추가변경(우치곡)_510.논산 지구사업비_10.세부_도림공사비v2" xfId="7800" xr:uid="{00000000-0005-0000-0000-00007C5C0000}"/>
    <cellStyle name="통_사본 - 고련지구2004년변경공정계획(농조)_고련지추가변경(우치곡)_510.논산 지구사업비_10.세부_복심공사비v2" xfId="7801" xr:uid="{00000000-0005-0000-0000-00007D5C0000}"/>
    <cellStyle name="통_사본 - 고련지구2004년변경공정계획(농조)_고련지추가변경(우치곡)_510.논산 지구사업비_50.계룡공사비(2009.11.12)" xfId="7802" xr:uid="{00000000-0005-0000-0000-00007E5C0000}"/>
    <cellStyle name="통_사본 - 고련지구2004년변경공정계획(농조)_고련지추가변경(우치곡)_510.논산 지구사업비_50.계룡공사비(2009.11.29사업시행계획 용지매수 증가)" xfId="7803" xr:uid="{00000000-0005-0000-0000-00007F5C0000}"/>
    <cellStyle name="통_사본 - 고련지구2004년변경공정계획(농조)_고련지추가변경(우치곡)_510.논산 지구사업비_Book1" xfId="7804" xr:uid="{00000000-0005-0000-0000-0000805C0000}"/>
    <cellStyle name="통_사본 - 고련지구2004년변경공정계획(농조)_고련지추가변경(우치곡)_510.논산 지구사업비_계룡기본 공사비" xfId="7805" xr:uid="{00000000-0005-0000-0000-0000815C0000}"/>
    <cellStyle name="통_사본 - 고련지구2004년변경공정계획(농조)_고련지추가변경(우치곡)_510.논산 지구사업비_계룡세부설계 공사비" xfId="7806" xr:uid="{00000000-0005-0000-0000-0000825C0000}"/>
    <cellStyle name="통_사본 - 고련지구2004년변경공정계획(농조)_고련지추가변경(우치곡)_510.논산 지구사업비_기본조사비" xfId="7807" xr:uid="{00000000-0005-0000-0000-0000835C0000}"/>
    <cellStyle name="통_사본 - 고련지구2004년변경공정계획(농조)_고련지추가변경(우치곡)_510.논산 지구사업비_생태보전협력금" xfId="7808" xr:uid="{00000000-0005-0000-0000-0000845C0000}"/>
    <cellStyle name="통_사본 - 고련지구2004년변경공정계획(농조)_고련지추가변경(우치곡)_510.논산 지구사업비_지급자재대1118" xfId="7809" xr:uid="{00000000-0005-0000-0000-0000855C0000}"/>
    <cellStyle name="통_사본 - 고련지구2004년변경공정계획(농조)_고련지추가변경(우치곡)_510.논산 지구사업비_지출(년차별)" xfId="7810" xr:uid="{00000000-0005-0000-0000-0000865C0000}"/>
    <cellStyle name="통_사본 - 고련지구2004년변경공정계획(농조)_고련지추가변경(우치곡)_신기2지구 수지예산서" xfId="7811" xr:uid="{00000000-0005-0000-0000-0000875C0000}"/>
    <cellStyle name="통_사본 - 고련지구2004년변경공정계획(농조)_신기2지구 수지예산서" xfId="7812" xr:uid="{00000000-0005-0000-0000-0000885C0000}"/>
    <cellStyle name="통_선단추진공" xfId="7813" xr:uid="{00000000-0005-0000-0000-0000895C0000}"/>
    <cellStyle name="통_선단추진공_오수공1" xfId="7814" xr:uid="{00000000-0005-0000-0000-00008A5C0000}"/>
    <cellStyle name="통_수량산출서(수정)" xfId="7815" xr:uid="{00000000-0005-0000-0000-00008B5C0000}"/>
    <cellStyle name="통_수량산출서(수정)_01-토공_02-배수공" xfId="7816" xr:uid="{00000000-0005-0000-0000-00008C5C0000}"/>
    <cellStyle name="통_수량산출서(수정)_01-토공_02-배수공_선단추진공" xfId="7817" xr:uid="{00000000-0005-0000-0000-00008D5C0000}"/>
    <cellStyle name="통_수량산출서(수정)_01-토공_02-배수공_선단추진공_오수공1" xfId="7818" xr:uid="{00000000-0005-0000-0000-00008E5C0000}"/>
    <cellStyle name="통_수량산출서(수정)_01-토공_02-배수공_오수공1" xfId="7819" xr:uid="{00000000-0005-0000-0000-00008F5C0000}"/>
    <cellStyle name="통_수량산출서(수정)_01-토공_02-배수공_우수공1" xfId="7820" xr:uid="{00000000-0005-0000-0000-0000905C0000}"/>
    <cellStyle name="통_수량산출서(수정)_01-토공_02-배수공_우수공1_토공" xfId="7821" xr:uid="{00000000-0005-0000-0000-0000915C0000}"/>
    <cellStyle name="통_수량산출서(수정)_01-토공_02-배수공_우수공1_토공(고초골)" xfId="7822" xr:uid="{00000000-0005-0000-0000-0000925C0000}"/>
    <cellStyle name="통_수량산출서(수정)_01-토공_02-배수공_우수공1_토공_토공(고초골)" xfId="7823" xr:uid="{00000000-0005-0000-0000-0000935C0000}"/>
    <cellStyle name="통_수량산출서(수정)_01-토공_02-배수공_우수공1_토공_토공(고초골)_토공(고초골)" xfId="7824" xr:uid="{00000000-0005-0000-0000-0000945C0000}"/>
    <cellStyle name="통_수량산출서(수정)_01-토공_02-배수공_토공" xfId="7825" xr:uid="{00000000-0005-0000-0000-0000955C0000}"/>
    <cellStyle name="통_수량산출서(수정)_01-토공_02-배수공_토공(고초골)" xfId="7826" xr:uid="{00000000-0005-0000-0000-0000965C0000}"/>
    <cellStyle name="통_수량산출서(수정)_01-토공_02-배수공_토공(고초골)_토공(고초골)" xfId="7827" xr:uid="{00000000-0005-0000-0000-0000975C0000}"/>
    <cellStyle name="통_수량산출서(수정)_01-토공_02-배수공_토공_2.0토공3" xfId="7828" xr:uid="{00000000-0005-0000-0000-0000985C0000}"/>
    <cellStyle name="통_수량산출서(수정)_01-토공_02-배수공_토공_보령깨기집계" xfId="7829" xr:uid="{00000000-0005-0000-0000-0000995C0000}"/>
    <cellStyle name="통_수량산출서(수정)_01-토공_02-배수공_토공_정부장님토적" xfId="7830" xr:uid="{00000000-0005-0000-0000-00009A5C0000}"/>
    <cellStyle name="통_수량산출서(수정)_01-토공_02-배수공_토공_토공" xfId="7831" xr:uid="{00000000-0005-0000-0000-00009B5C0000}"/>
    <cellStyle name="통_수량산출서(수정)_01-토공_02-배수공_토공_토공(고초골)" xfId="7832" xr:uid="{00000000-0005-0000-0000-00009C5C0000}"/>
    <cellStyle name="통_수량산출서(수정)_01-토공_02-배수공_토공_토공_토공(고초골)" xfId="7833" xr:uid="{00000000-0005-0000-0000-00009D5C0000}"/>
    <cellStyle name="통_수량산출서(수정)_01-토공_02-배수공_토공_토공_토공(고초골)_토공(고초골)" xfId="7834" xr:uid="{00000000-0005-0000-0000-00009E5C0000}"/>
    <cellStyle name="통_수량산출서(수정)_01-토공_02-배수공_토공_토적표" xfId="7835" xr:uid="{00000000-0005-0000-0000-00009F5C0000}"/>
    <cellStyle name="통_수량산출서(수정)_01-토공_02-배수공_포장공" xfId="7836" xr:uid="{00000000-0005-0000-0000-0000A05C0000}"/>
    <cellStyle name="통_수량산출서(수정)_01-토공_02-배수공_포장공_포장공" xfId="7837" xr:uid="{00000000-0005-0000-0000-0000A15C0000}"/>
    <cellStyle name="통_수량산출서(수정)_02-배수공" xfId="7838" xr:uid="{00000000-0005-0000-0000-0000A25C0000}"/>
    <cellStyle name="통_수량산출서(수정)_02-배수공_02-반중력식옹벽" xfId="7839" xr:uid="{00000000-0005-0000-0000-0000A35C0000}"/>
    <cellStyle name="통_수량산출서(수정)_02-배수공_02-반중력식옹벽_선단추진공" xfId="7840" xr:uid="{00000000-0005-0000-0000-0000A45C0000}"/>
    <cellStyle name="통_수량산출서(수정)_02-배수공_02-반중력식옹벽_선단추진공_오수공1" xfId="7841" xr:uid="{00000000-0005-0000-0000-0000A55C0000}"/>
    <cellStyle name="통_수량산출서(수정)_02-배수공_02-반중력식옹벽_오수공1" xfId="7842" xr:uid="{00000000-0005-0000-0000-0000A65C0000}"/>
    <cellStyle name="통_수량산출서(수정)_02-배수공_02-반중력식옹벽_우수공1" xfId="7843" xr:uid="{00000000-0005-0000-0000-0000A75C0000}"/>
    <cellStyle name="통_수량산출서(수정)_02-배수공_02-반중력식옹벽_우수공1_토공" xfId="7844" xr:uid="{00000000-0005-0000-0000-0000A85C0000}"/>
    <cellStyle name="통_수량산출서(수정)_02-배수공_02-반중력식옹벽_우수공1_토공(고초골)" xfId="7845" xr:uid="{00000000-0005-0000-0000-0000A95C0000}"/>
    <cellStyle name="통_수량산출서(수정)_02-배수공_02-반중력식옹벽_우수공1_토공_토공(고초골)" xfId="7846" xr:uid="{00000000-0005-0000-0000-0000AA5C0000}"/>
    <cellStyle name="통_수량산출서(수정)_02-배수공_02-반중력식옹벽_우수공1_토공_토공(고초골)_토공(고초골)" xfId="7847" xr:uid="{00000000-0005-0000-0000-0000AB5C0000}"/>
    <cellStyle name="통_수량산출서(수정)_02-배수공_02-반중력식옹벽_토공" xfId="7848" xr:uid="{00000000-0005-0000-0000-0000AC5C0000}"/>
    <cellStyle name="통_수량산출서(수정)_02-배수공_02-반중력식옹벽_토공(고초골)" xfId="7849" xr:uid="{00000000-0005-0000-0000-0000AD5C0000}"/>
    <cellStyle name="통_수량산출서(수정)_02-배수공_02-반중력식옹벽_토공(고초골)_토공(고초골)" xfId="7850" xr:uid="{00000000-0005-0000-0000-0000AE5C0000}"/>
    <cellStyle name="통_수량산출서(수정)_02-배수공_02-반중력식옹벽_토공_2.0토공3" xfId="7851" xr:uid="{00000000-0005-0000-0000-0000AF5C0000}"/>
    <cellStyle name="통_수량산출서(수정)_02-배수공_02-반중력식옹벽_토공_보령깨기집계" xfId="7852" xr:uid="{00000000-0005-0000-0000-0000B05C0000}"/>
    <cellStyle name="통_수량산출서(수정)_02-배수공_02-반중력식옹벽_토공_정부장님토적" xfId="7853" xr:uid="{00000000-0005-0000-0000-0000B15C0000}"/>
    <cellStyle name="통_수량산출서(수정)_02-배수공_02-반중력식옹벽_토공_토공" xfId="7854" xr:uid="{00000000-0005-0000-0000-0000B25C0000}"/>
    <cellStyle name="통_수량산출서(수정)_02-배수공_02-반중력식옹벽_토공_토공(고초골)" xfId="7855" xr:uid="{00000000-0005-0000-0000-0000B35C0000}"/>
    <cellStyle name="통_수량산출서(수정)_02-배수공_02-반중력식옹벽_토공_토공_토공(고초골)" xfId="7856" xr:uid="{00000000-0005-0000-0000-0000B45C0000}"/>
    <cellStyle name="통_수량산출서(수정)_02-배수공_02-반중력식옹벽_토공_토공_토공(고초골)_토공(고초골)" xfId="7857" xr:uid="{00000000-0005-0000-0000-0000B55C0000}"/>
    <cellStyle name="통_수량산출서(수정)_02-배수공_02-반중력식옹벽_토공_토적표" xfId="7858" xr:uid="{00000000-0005-0000-0000-0000B65C0000}"/>
    <cellStyle name="통_수량산출서(수정)_02-배수공_02-반중력식옹벽_포장공" xfId="7859" xr:uid="{00000000-0005-0000-0000-0000B75C0000}"/>
    <cellStyle name="통_수량산출서(수정)_02-배수공_02-반중력식옹벽_포장공_포장공" xfId="7860" xr:uid="{00000000-0005-0000-0000-0000B85C0000}"/>
    <cellStyle name="통_수량산출서(수정)_02-배수공_02-배수공" xfId="7861" xr:uid="{00000000-0005-0000-0000-0000B95C0000}"/>
    <cellStyle name="통_수량산출서(수정)_02-배수공_02-배수공_선단추진공" xfId="7862" xr:uid="{00000000-0005-0000-0000-0000BA5C0000}"/>
    <cellStyle name="통_수량산출서(수정)_02-배수공_02-배수공_선단추진공_오수공1" xfId="7863" xr:uid="{00000000-0005-0000-0000-0000BB5C0000}"/>
    <cellStyle name="통_수량산출서(수정)_02-배수공_02-배수공_오수공1" xfId="7864" xr:uid="{00000000-0005-0000-0000-0000BC5C0000}"/>
    <cellStyle name="통_수량산출서(수정)_02-배수공_02-배수공_우수공1" xfId="7865" xr:uid="{00000000-0005-0000-0000-0000BD5C0000}"/>
    <cellStyle name="통_수량산출서(수정)_02-배수공_02-배수공_우수공1_토공" xfId="7866" xr:uid="{00000000-0005-0000-0000-0000BE5C0000}"/>
    <cellStyle name="통_수량산출서(수정)_02-배수공_02-배수공_우수공1_토공(고초골)" xfId="7867" xr:uid="{00000000-0005-0000-0000-0000BF5C0000}"/>
    <cellStyle name="통_수량산출서(수정)_02-배수공_02-배수공_우수공1_토공_토공(고초골)" xfId="7868" xr:uid="{00000000-0005-0000-0000-0000C05C0000}"/>
    <cellStyle name="통_수량산출서(수정)_02-배수공_02-배수공_우수공1_토공_토공(고초골)_토공(고초골)" xfId="7869" xr:uid="{00000000-0005-0000-0000-0000C15C0000}"/>
    <cellStyle name="통_수량산출서(수정)_02-배수공_02-배수공_토공" xfId="7870" xr:uid="{00000000-0005-0000-0000-0000C25C0000}"/>
    <cellStyle name="통_수량산출서(수정)_02-배수공_02-배수공_토공(고초골)" xfId="7871" xr:uid="{00000000-0005-0000-0000-0000C35C0000}"/>
    <cellStyle name="통_수량산출서(수정)_02-배수공_02-배수공_토공(고초골)_토공(고초골)" xfId="7872" xr:uid="{00000000-0005-0000-0000-0000C45C0000}"/>
    <cellStyle name="통_수량산출서(수정)_02-배수공_02-배수공_토공_2.0토공3" xfId="7873" xr:uid="{00000000-0005-0000-0000-0000C55C0000}"/>
    <cellStyle name="통_수량산출서(수정)_02-배수공_02-배수공_토공_보령깨기집계" xfId="7874" xr:uid="{00000000-0005-0000-0000-0000C65C0000}"/>
    <cellStyle name="통_수량산출서(수정)_02-배수공_02-배수공_토공_정부장님토적" xfId="7875" xr:uid="{00000000-0005-0000-0000-0000C75C0000}"/>
    <cellStyle name="통_수량산출서(수정)_02-배수공_02-배수공_토공_토공" xfId="7876" xr:uid="{00000000-0005-0000-0000-0000C85C0000}"/>
    <cellStyle name="통_수량산출서(수정)_02-배수공_02-배수공_토공_토공(고초골)" xfId="7877" xr:uid="{00000000-0005-0000-0000-0000C95C0000}"/>
    <cellStyle name="통_수량산출서(수정)_02-배수공_02-배수공_토공_토공_토공(고초골)" xfId="7878" xr:uid="{00000000-0005-0000-0000-0000CA5C0000}"/>
    <cellStyle name="통_수량산출서(수정)_02-배수공_02-배수공_토공_토공_토공(고초골)_토공(고초골)" xfId="7879" xr:uid="{00000000-0005-0000-0000-0000CB5C0000}"/>
    <cellStyle name="통_수량산출서(수정)_02-배수공_02-배수공_토공_토적표" xfId="7880" xr:uid="{00000000-0005-0000-0000-0000CC5C0000}"/>
    <cellStyle name="통_수량산출서(수정)_02-배수공_02-배수공_포장공" xfId="7881" xr:uid="{00000000-0005-0000-0000-0000CD5C0000}"/>
    <cellStyle name="통_수량산출서(수정)_02-배수공_02-배수공_포장공_포장공" xfId="7882" xr:uid="{00000000-0005-0000-0000-0000CE5C0000}"/>
    <cellStyle name="통_수량산출서(수정)_02-배수공_가평조서" xfId="7883" xr:uid="{00000000-0005-0000-0000-0000CF5C0000}"/>
    <cellStyle name="통_수량산출서(수정)_02-배수공_가평조서_선단추진공" xfId="7884" xr:uid="{00000000-0005-0000-0000-0000D05C0000}"/>
    <cellStyle name="통_수량산출서(수정)_02-배수공_가평조서_선단추진공_오수공1" xfId="7885" xr:uid="{00000000-0005-0000-0000-0000D15C0000}"/>
    <cellStyle name="통_수량산출서(수정)_02-배수공_가평조서_오수공1" xfId="7886" xr:uid="{00000000-0005-0000-0000-0000D25C0000}"/>
    <cellStyle name="통_수량산출서(수정)_02-배수공_가평조서_우수공1" xfId="7887" xr:uid="{00000000-0005-0000-0000-0000D35C0000}"/>
    <cellStyle name="통_수량산출서(수정)_02-배수공_가평조서_우수공1_토공" xfId="7888" xr:uid="{00000000-0005-0000-0000-0000D45C0000}"/>
    <cellStyle name="통_수량산출서(수정)_02-배수공_가평조서_우수공1_토공(고초골)" xfId="7889" xr:uid="{00000000-0005-0000-0000-0000D55C0000}"/>
    <cellStyle name="통_수량산출서(수정)_02-배수공_가평조서_우수공1_토공_토공(고초골)" xfId="7890" xr:uid="{00000000-0005-0000-0000-0000D65C0000}"/>
    <cellStyle name="통_수량산출서(수정)_02-배수공_가평조서_우수공1_토공_토공(고초골)_토공(고초골)" xfId="7891" xr:uid="{00000000-0005-0000-0000-0000D75C0000}"/>
    <cellStyle name="통_수량산출서(수정)_02-배수공_가평조서_토공" xfId="7892" xr:uid="{00000000-0005-0000-0000-0000D85C0000}"/>
    <cellStyle name="통_수량산출서(수정)_02-배수공_가평조서_토공(고초골)" xfId="7893" xr:uid="{00000000-0005-0000-0000-0000D95C0000}"/>
    <cellStyle name="통_수량산출서(수정)_02-배수공_가평조서_토공(고초골)_토공(고초골)" xfId="7894" xr:uid="{00000000-0005-0000-0000-0000DA5C0000}"/>
    <cellStyle name="통_수량산출서(수정)_02-배수공_가평조서_토공_토공" xfId="7895" xr:uid="{00000000-0005-0000-0000-0000DB5C0000}"/>
    <cellStyle name="통_수량산출서(수정)_02-배수공_가평조서_토공_토공(고초골)" xfId="7896" xr:uid="{00000000-0005-0000-0000-0000DC5C0000}"/>
    <cellStyle name="통_수량산출서(수정)_02-배수공_가평조서_토공_토공_토공(고초골)" xfId="7897" xr:uid="{00000000-0005-0000-0000-0000DD5C0000}"/>
    <cellStyle name="통_수량산출서(수정)_02-배수공_가평조서_토공_토공_토공(고초골)_토공(고초골)" xfId="7898" xr:uid="{00000000-0005-0000-0000-0000DE5C0000}"/>
    <cellStyle name="통_수량산출서(수정)_02-배수공_가평조서_포장공" xfId="7899" xr:uid="{00000000-0005-0000-0000-0000DF5C0000}"/>
    <cellStyle name="통_수량산출서(수정)_02-배수공_가평조서_포장공_포장공" xfId="7900" xr:uid="{00000000-0005-0000-0000-0000E05C0000}"/>
    <cellStyle name="통_수량산출서(수정)_02-배수공_반중력" xfId="7901" xr:uid="{00000000-0005-0000-0000-0000E15C0000}"/>
    <cellStyle name="통_수량산출서(수정)_02-배수공_반중력_선단추진공" xfId="7902" xr:uid="{00000000-0005-0000-0000-0000E25C0000}"/>
    <cellStyle name="통_수량산출서(수정)_02-배수공_반중력_선단추진공_오수공1" xfId="7903" xr:uid="{00000000-0005-0000-0000-0000E35C0000}"/>
    <cellStyle name="통_수량산출서(수정)_02-배수공_반중력_오수공1" xfId="7904" xr:uid="{00000000-0005-0000-0000-0000E45C0000}"/>
    <cellStyle name="통_수량산출서(수정)_02-배수공_반중력_우수공1" xfId="7905" xr:uid="{00000000-0005-0000-0000-0000E55C0000}"/>
    <cellStyle name="통_수량산출서(수정)_02-배수공_반중력_우수공1_토공" xfId="7906" xr:uid="{00000000-0005-0000-0000-0000E65C0000}"/>
    <cellStyle name="통_수량산출서(수정)_02-배수공_반중력_우수공1_토공(고초골)" xfId="7907" xr:uid="{00000000-0005-0000-0000-0000E75C0000}"/>
    <cellStyle name="통_수량산출서(수정)_02-배수공_반중력_우수공1_토공_토공(고초골)" xfId="7908" xr:uid="{00000000-0005-0000-0000-0000E85C0000}"/>
    <cellStyle name="통_수량산출서(수정)_02-배수공_반중력_우수공1_토공_토공(고초골)_토공(고초골)" xfId="7909" xr:uid="{00000000-0005-0000-0000-0000E95C0000}"/>
    <cellStyle name="통_수량산출서(수정)_02-배수공_반중력_토공" xfId="7910" xr:uid="{00000000-0005-0000-0000-0000EA5C0000}"/>
    <cellStyle name="통_수량산출서(수정)_02-배수공_반중력_토공(고초골)" xfId="7911" xr:uid="{00000000-0005-0000-0000-0000EB5C0000}"/>
    <cellStyle name="통_수량산출서(수정)_02-배수공_반중력_토공(고초골)_토공(고초골)" xfId="7912" xr:uid="{00000000-0005-0000-0000-0000EC5C0000}"/>
    <cellStyle name="통_수량산출서(수정)_02-배수공_반중력_토공_2.0토공3" xfId="7913" xr:uid="{00000000-0005-0000-0000-0000ED5C0000}"/>
    <cellStyle name="통_수량산출서(수정)_02-배수공_반중력_토공_보령깨기집계" xfId="7914" xr:uid="{00000000-0005-0000-0000-0000EE5C0000}"/>
    <cellStyle name="통_수량산출서(수정)_02-배수공_반중력_토공_정부장님토적" xfId="7915" xr:uid="{00000000-0005-0000-0000-0000EF5C0000}"/>
    <cellStyle name="통_수량산출서(수정)_02-배수공_반중력_토공_토공" xfId="7916" xr:uid="{00000000-0005-0000-0000-0000F05C0000}"/>
    <cellStyle name="통_수량산출서(수정)_02-배수공_반중력_토공_토공(고초골)" xfId="7917" xr:uid="{00000000-0005-0000-0000-0000F15C0000}"/>
    <cellStyle name="통_수량산출서(수정)_02-배수공_반중력_토공_토공_토공(고초골)" xfId="7918" xr:uid="{00000000-0005-0000-0000-0000F25C0000}"/>
    <cellStyle name="통_수량산출서(수정)_02-배수공_반중력_토공_토공_토공(고초골)_토공(고초골)" xfId="7919" xr:uid="{00000000-0005-0000-0000-0000F35C0000}"/>
    <cellStyle name="통_수량산출서(수정)_02-배수공_반중력_토공_토적표" xfId="7920" xr:uid="{00000000-0005-0000-0000-0000F45C0000}"/>
    <cellStyle name="통_수량산출서(수정)_02-배수공_반중력_포장공" xfId="7921" xr:uid="{00000000-0005-0000-0000-0000F55C0000}"/>
    <cellStyle name="통_수량산출서(수정)_02-배수공_반중력_포장공_포장공" xfId="7922" xr:uid="{00000000-0005-0000-0000-0000F65C0000}"/>
    <cellStyle name="통_수량산출서(수정)_02-배수공_선단추진공" xfId="7923" xr:uid="{00000000-0005-0000-0000-0000F75C0000}"/>
    <cellStyle name="통_수량산출서(수정)_02-배수공_선단추진공_오수공1" xfId="7924" xr:uid="{00000000-0005-0000-0000-0000F85C0000}"/>
    <cellStyle name="통_수량산출서(수정)_02-배수공_오수공1" xfId="7925" xr:uid="{00000000-0005-0000-0000-0000F95C0000}"/>
    <cellStyle name="통_수량산출서(수정)_02-배수공_우수공1" xfId="7926" xr:uid="{00000000-0005-0000-0000-0000FA5C0000}"/>
    <cellStyle name="통_수량산출서(수정)_02-배수공_우수공1_토공" xfId="7927" xr:uid="{00000000-0005-0000-0000-0000FB5C0000}"/>
    <cellStyle name="통_수량산출서(수정)_02-배수공_우수공1_토공(고초골)" xfId="7928" xr:uid="{00000000-0005-0000-0000-0000FC5C0000}"/>
    <cellStyle name="통_수량산출서(수정)_02-배수공_우수공1_토공_토공(고초골)" xfId="7929" xr:uid="{00000000-0005-0000-0000-0000FD5C0000}"/>
    <cellStyle name="통_수량산출서(수정)_02-배수공_우수공1_토공_토공(고초골)_토공(고초골)" xfId="7930" xr:uid="{00000000-0005-0000-0000-0000FE5C0000}"/>
    <cellStyle name="통_수량산출서(수정)_02-배수공_토공" xfId="7931" xr:uid="{00000000-0005-0000-0000-0000FF5C0000}"/>
    <cellStyle name="통_수량산출서(수정)_02-배수공_토공(고초골)" xfId="7932" xr:uid="{00000000-0005-0000-0000-0000005D0000}"/>
    <cellStyle name="통_수량산출서(수정)_02-배수공_토공(고초골)_토공(고초골)" xfId="7933" xr:uid="{00000000-0005-0000-0000-0000015D0000}"/>
    <cellStyle name="통_수량산출서(수정)_02-배수공_토공_2.0토공3" xfId="7934" xr:uid="{00000000-0005-0000-0000-0000025D0000}"/>
    <cellStyle name="통_수량산출서(수정)_02-배수공_토공_보령깨기집계" xfId="7935" xr:uid="{00000000-0005-0000-0000-0000035D0000}"/>
    <cellStyle name="통_수량산출서(수정)_02-배수공_토공_정부장님토적" xfId="7936" xr:uid="{00000000-0005-0000-0000-0000045D0000}"/>
    <cellStyle name="통_수량산출서(수정)_02-배수공_토공_토공" xfId="7937" xr:uid="{00000000-0005-0000-0000-0000055D0000}"/>
    <cellStyle name="통_수량산출서(수정)_02-배수공_토공_토공(고초골)" xfId="7938" xr:uid="{00000000-0005-0000-0000-0000065D0000}"/>
    <cellStyle name="통_수량산출서(수정)_02-배수공_토공_토공_토공(고초골)" xfId="7939" xr:uid="{00000000-0005-0000-0000-0000075D0000}"/>
    <cellStyle name="통_수량산출서(수정)_02-배수공_토공_토공_토공(고초골)_토공(고초골)" xfId="7940" xr:uid="{00000000-0005-0000-0000-0000085D0000}"/>
    <cellStyle name="통_수량산출서(수정)_02-배수공_토공_토적표" xfId="7941" xr:uid="{00000000-0005-0000-0000-0000095D0000}"/>
    <cellStyle name="통_수량산출서(수정)_02-배수공_포장공" xfId="7942" xr:uid="{00000000-0005-0000-0000-00000A5D0000}"/>
    <cellStyle name="통_수량산출서(수정)_02-배수공_포장공_포장공" xfId="7943" xr:uid="{00000000-0005-0000-0000-00000B5D0000}"/>
    <cellStyle name="통_수량산출서(수정)_02-배수공_포장조서" xfId="7944" xr:uid="{00000000-0005-0000-0000-00000C5D0000}"/>
    <cellStyle name="통_수량산출서(수정)_02-배수공_포장조서_선단추진공" xfId="7945" xr:uid="{00000000-0005-0000-0000-00000D5D0000}"/>
    <cellStyle name="통_수량산출서(수정)_02-배수공_포장조서_선단추진공_오수공1" xfId="7946" xr:uid="{00000000-0005-0000-0000-00000E5D0000}"/>
    <cellStyle name="통_수량산출서(수정)_02-배수공_포장조서_오수공1" xfId="7947" xr:uid="{00000000-0005-0000-0000-00000F5D0000}"/>
    <cellStyle name="통_수량산출서(수정)_02-배수공_포장조서_우수공1" xfId="7948" xr:uid="{00000000-0005-0000-0000-0000105D0000}"/>
    <cellStyle name="통_수량산출서(수정)_02-배수공_포장조서_우수공1_토공" xfId="7949" xr:uid="{00000000-0005-0000-0000-0000115D0000}"/>
    <cellStyle name="통_수량산출서(수정)_02-배수공_포장조서_우수공1_토공(고초골)" xfId="7950" xr:uid="{00000000-0005-0000-0000-0000125D0000}"/>
    <cellStyle name="통_수량산출서(수정)_02-배수공_포장조서_우수공1_토공_토공(고초골)" xfId="7951" xr:uid="{00000000-0005-0000-0000-0000135D0000}"/>
    <cellStyle name="통_수량산출서(수정)_02-배수공_포장조서_우수공1_토공_토공(고초골)_토공(고초골)" xfId="7952" xr:uid="{00000000-0005-0000-0000-0000145D0000}"/>
    <cellStyle name="통_수량산출서(수정)_02-배수공_포장조서_토공" xfId="7953" xr:uid="{00000000-0005-0000-0000-0000155D0000}"/>
    <cellStyle name="통_수량산출서(수정)_02-배수공_포장조서_토공(고초골)" xfId="7954" xr:uid="{00000000-0005-0000-0000-0000165D0000}"/>
    <cellStyle name="통_수량산출서(수정)_02-배수공_포장조서_토공(고초골)_토공(고초골)" xfId="7955" xr:uid="{00000000-0005-0000-0000-0000175D0000}"/>
    <cellStyle name="통_수량산출서(수정)_02-배수공_포장조서_토공_토공" xfId="7956" xr:uid="{00000000-0005-0000-0000-0000185D0000}"/>
    <cellStyle name="통_수량산출서(수정)_02-배수공_포장조서_토공_토공(고초골)" xfId="7957" xr:uid="{00000000-0005-0000-0000-0000195D0000}"/>
    <cellStyle name="통_수량산출서(수정)_02-배수공_포장조서_토공_토공_토공(고초골)" xfId="7958" xr:uid="{00000000-0005-0000-0000-00001A5D0000}"/>
    <cellStyle name="통_수량산출서(수정)_02-배수공_포장조서_토공_토공_토공(고초골)_토공(고초골)" xfId="7959" xr:uid="{00000000-0005-0000-0000-00001B5D0000}"/>
    <cellStyle name="통_수량산출서(수정)_02-배수공_포장조서_포장공" xfId="7960" xr:uid="{00000000-0005-0000-0000-00001C5D0000}"/>
    <cellStyle name="통_수량산출서(수정)_02-배수공_포장조서_포장공_포장공" xfId="7961" xr:uid="{00000000-0005-0000-0000-00001D5D0000}"/>
    <cellStyle name="통_수량산출서(수정)_04-포장공_02-배수공" xfId="7962" xr:uid="{00000000-0005-0000-0000-00001E5D0000}"/>
    <cellStyle name="통_수량산출서(수정)_04-포장공_02-배수공_선단추진공" xfId="7963" xr:uid="{00000000-0005-0000-0000-00001F5D0000}"/>
    <cellStyle name="통_수량산출서(수정)_04-포장공_02-배수공_선단추진공_오수공1" xfId="7964" xr:uid="{00000000-0005-0000-0000-0000205D0000}"/>
    <cellStyle name="통_수량산출서(수정)_04-포장공_02-배수공_오수공1" xfId="7965" xr:uid="{00000000-0005-0000-0000-0000215D0000}"/>
    <cellStyle name="통_수량산출서(수정)_04-포장공_02-배수공_우수공1" xfId="7966" xr:uid="{00000000-0005-0000-0000-0000225D0000}"/>
    <cellStyle name="통_수량산출서(수정)_04-포장공_02-배수공_우수공1_토공" xfId="7967" xr:uid="{00000000-0005-0000-0000-0000235D0000}"/>
    <cellStyle name="통_수량산출서(수정)_04-포장공_02-배수공_우수공1_토공(고초골)" xfId="7968" xr:uid="{00000000-0005-0000-0000-0000245D0000}"/>
    <cellStyle name="통_수량산출서(수정)_04-포장공_02-배수공_우수공1_토공_토공(고초골)" xfId="7969" xr:uid="{00000000-0005-0000-0000-0000255D0000}"/>
    <cellStyle name="통_수량산출서(수정)_04-포장공_02-배수공_우수공1_토공_토공(고초골)_토공(고초골)" xfId="7970" xr:uid="{00000000-0005-0000-0000-0000265D0000}"/>
    <cellStyle name="통_수량산출서(수정)_04-포장공_02-배수공_토공" xfId="7971" xr:uid="{00000000-0005-0000-0000-0000275D0000}"/>
    <cellStyle name="통_수량산출서(수정)_04-포장공_02-배수공_토공(고초골)" xfId="7972" xr:uid="{00000000-0005-0000-0000-0000285D0000}"/>
    <cellStyle name="통_수량산출서(수정)_04-포장공_02-배수공_토공(고초골)_토공(고초골)" xfId="7973" xr:uid="{00000000-0005-0000-0000-0000295D0000}"/>
    <cellStyle name="통_수량산출서(수정)_04-포장공_02-배수공_토공_2.0토공3" xfId="7974" xr:uid="{00000000-0005-0000-0000-00002A5D0000}"/>
    <cellStyle name="통_수량산출서(수정)_04-포장공_02-배수공_토공_보령깨기집계" xfId="7975" xr:uid="{00000000-0005-0000-0000-00002B5D0000}"/>
    <cellStyle name="통_수량산출서(수정)_04-포장공_02-배수공_토공_정부장님토적" xfId="7976" xr:uid="{00000000-0005-0000-0000-00002C5D0000}"/>
    <cellStyle name="통_수량산출서(수정)_04-포장공_02-배수공_토공_토공" xfId="7977" xr:uid="{00000000-0005-0000-0000-00002D5D0000}"/>
    <cellStyle name="통_수량산출서(수정)_04-포장공_02-배수공_토공_토공(고초골)" xfId="7978" xr:uid="{00000000-0005-0000-0000-00002E5D0000}"/>
    <cellStyle name="통_수량산출서(수정)_04-포장공_02-배수공_토공_토공_토공(고초골)" xfId="7979" xr:uid="{00000000-0005-0000-0000-00002F5D0000}"/>
    <cellStyle name="통_수량산출서(수정)_04-포장공_02-배수공_토공_토공_토공(고초골)_토공(고초골)" xfId="7980" xr:uid="{00000000-0005-0000-0000-0000305D0000}"/>
    <cellStyle name="통_수량산출서(수정)_04-포장공_02-배수공_토공_토적표" xfId="7981" xr:uid="{00000000-0005-0000-0000-0000315D0000}"/>
    <cellStyle name="통_수량산출서(수정)_04-포장공_02-배수공_포장공" xfId="7982" xr:uid="{00000000-0005-0000-0000-0000325D0000}"/>
    <cellStyle name="통_수량산출서(수정)_04-포장공_02-배수공_포장공_포장공" xfId="7983" xr:uid="{00000000-0005-0000-0000-0000335D0000}"/>
    <cellStyle name="통_수량산출서(수정)_06-부대공_02-배수공" xfId="7984" xr:uid="{00000000-0005-0000-0000-0000345D0000}"/>
    <cellStyle name="통_수량산출서(수정)_06-부대공_02-배수공_선단추진공" xfId="7985" xr:uid="{00000000-0005-0000-0000-0000355D0000}"/>
    <cellStyle name="통_수량산출서(수정)_06-부대공_02-배수공_선단추진공_오수공1" xfId="7986" xr:uid="{00000000-0005-0000-0000-0000365D0000}"/>
    <cellStyle name="통_수량산출서(수정)_06-부대공_02-배수공_오수공1" xfId="7987" xr:uid="{00000000-0005-0000-0000-0000375D0000}"/>
    <cellStyle name="통_수량산출서(수정)_06-부대공_02-배수공_우수공1" xfId="7988" xr:uid="{00000000-0005-0000-0000-0000385D0000}"/>
    <cellStyle name="통_수량산출서(수정)_06-부대공_02-배수공_우수공1_토공" xfId="7989" xr:uid="{00000000-0005-0000-0000-0000395D0000}"/>
    <cellStyle name="통_수량산출서(수정)_06-부대공_02-배수공_우수공1_토공(고초골)" xfId="7990" xr:uid="{00000000-0005-0000-0000-00003A5D0000}"/>
    <cellStyle name="통_수량산출서(수정)_06-부대공_02-배수공_우수공1_토공_토공(고초골)" xfId="7991" xr:uid="{00000000-0005-0000-0000-00003B5D0000}"/>
    <cellStyle name="통_수량산출서(수정)_06-부대공_02-배수공_우수공1_토공_토공(고초골)_토공(고초골)" xfId="7992" xr:uid="{00000000-0005-0000-0000-00003C5D0000}"/>
    <cellStyle name="통_수량산출서(수정)_06-부대공_02-배수공_토공" xfId="7993" xr:uid="{00000000-0005-0000-0000-00003D5D0000}"/>
    <cellStyle name="통_수량산출서(수정)_06-부대공_02-배수공_토공(고초골)" xfId="7994" xr:uid="{00000000-0005-0000-0000-00003E5D0000}"/>
    <cellStyle name="통_수량산출서(수정)_06-부대공_02-배수공_토공(고초골)_토공(고초골)" xfId="7995" xr:uid="{00000000-0005-0000-0000-00003F5D0000}"/>
    <cellStyle name="통_수량산출서(수정)_06-부대공_02-배수공_토공_2.0토공3" xfId="7996" xr:uid="{00000000-0005-0000-0000-0000405D0000}"/>
    <cellStyle name="통_수량산출서(수정)_06-부대공_02-배수공_토공_보령깨기집계" xfId="7997" xr:uid="{00000000-0005-0000-0000-0000415D0000}"/>
    <cellStyle name="통_수량산출서(수정)_06-부대공_02-배수공_토공_정부장님토적" xfId="7998" xr:uid="{00000000-0005-0000-0000-0000425D0000}"/>
    <cellStyle name="통_수량산출서(수정)_06-부대공_02-배수공_토공_토공" xfId="7999" xr:uid="{00000000-0005-0000-0000-0000435D0000}"/>
    <cellStyle name="통_수량산출서(수정)_06-부대공_02-배수공_토공_토공(고초골)" xfId="8000" xr:uid="{00000000-0005-0000-0000-0000445D0000}"/>
    <cellStyle name="통_수량산출서(수정)_06-부대공_02-배수공_토공_토공_토공(고초골)" xfId="8001" xr:uid="{00000000-0005-0000-0000-0000455D0000}"/>
    <cellStyle name="통_수량산출서(수정)_06-부대공_02-배수공_토공_토공_토공(고초골)_토공(고초골)" xfId="8002" xr:uid="{00000000-0005-0000-0000-0000465D0000}"/>
    <cellStyle name="통_수량산출서(수정)_06-부대공_02-배수공_토공_토적표" xfId="8003" xr:uid="{00000000-0005-0000-0000-0000475D0000}"/>
    <cellStyle name="통_수량산출서(수정)_06-부대공_02-배수공_포장공" xfId="8004" xr:uid="{00000000-0005-0000-0000-0000485D0000}"/>
    <cellStyle name="통_수량산출서(수정)_06-부대공_02-배수공_포장공_포장공" xfId="8005" xr:uid="{00000000-0005-0000-0000-0000495D0000}"/>
    <cellStyle name="통_수량산출서(수정)_500.논산 지구사업비" xfId="8006" xr:uid="{00000000-0005-0000-0000-00004A5D0000}"/>
    <cellStyle name="통_수량산출서(수정)_500.논산 지구사업비_00.세부_복심공사비v422" xfId="8007" xr:uid="{00000000-0005-0000-0000-00004B5D0000}"/>
    <cellStyle name="통_수량산출서(수정)_500.논산 지구사업비_10.세부_도림공사비v2" xfId="8008" xr:uid="{00000000-0005-0000-0000-00004C5D0000}"/>
    <cellStyle name="통_수량산출서(수정)_500.논산 지구사업비_10.세부_복심공사비v2" xfId="8009" xr:uid="{00000000-0005-0000-0000-00004D5D0000}"/>
    <cellStyle name="통_수량산출서(수정)_500.논산 지구사업비_50.계룡공사비(2009.11.12)" xfId="8010" xr:uid="{00000000-0005-0000-0000-00004E5D0000}"/>
    <cellStyle name="통_수량산출서(수정)_500.논산 지구사업비_50.계룡공사비(2009.11.29사업시행계획 용지매수 증가)" xfId="8011" xr:uid="{00000000-0005-0000-0000-00004F5D0000}"/>
    <cellStyle name="통_수량산출서(수정)_500.논산 지구사업비_Book1" xfId="8012" xr:uid="{00000000-0005-0000-0000-0000505D0000}"/>
    <cellStyle name="통_수량산출서(수정)_500.논산 지구사업비_계룡기본 공사비" xfId="8013" xr:uid="{00000000-0005-0000-0000-0000515D0000}"/>
    <cellStyle name="통_수량산출서(수정)_500.논산 지구사업비_계룡세부설계 공사비" xfId="8014" xr:uid="{00000000-0005-0000-0000-0000525D0000}"/>
    <cellStyle name="통_수량산출서(수정)_500.논산 지구사업비_기본조사비" xfId="8015" xr:uid="{00000000-0005-0000-0000-0000535D0000}"/>
    <cellStyle name="통_수량산출서(수정)_500.논산 지구사업비_생태보전협력금" xfId="8016" xr:uid="{00000000-0005-0000-0000-0000545D0000}"/>
    <cellStyle name="통_수량산출서(수정)_500.논산 지구사업비_지급자재대1118" xfId="8017" xr:uid="{00000000-0005-0000-0000-0000555D0000}"/>
    <cellStyle name="통_수량산출서(수정)_500.논산 지구사업비_지출(년차별)" xfId="8018" xr:uid="{00000000-0005-0000-0000-0000565D0000}"/>
    <cellStyle name="통_수량산출서(수정)_510.논산 지구사업비" xfId="8019" xr:uid="{00000000-0005-0000-0000-0000575D0000}"/>
    <cellStyle name="통_수량산출서(수정)_510.논산 지구사업비_00.세부_복심공사비v422" xfId="8020" xr:uid="{00000000-0005-0000-0000-0000585D0000}"/>
    <cellStyle name="통_수량산출서(수정)_510.논산 지구사업비_10.세부_도림공사비v2" xfId="8021" xr:uid="{00000000-0005-0000-0000-0000595D0000}"/>
    <cellStyle name="통_수량산출서(수정)_510.논산 지구사업비_10.세부_복심공사비v2" xfId="8022" xr:uid="{00000000-0005-0000-0000-00005A5D0000}"/>
    <cellStyle name="통_수량산출서(수정)_510.논산 지구사업비_50.계룡공사비(2009.11.12)" xfId="8023" xr:uid="{00000000-0005-0000-0000-00005B5D0000}"/>
    <cellStyle name="통_수량산출서(수정)_510.논산 지구사업비_50.계룡공사비(2009.11.29사업시행계획 용지매수 증가)" xfId="8024" xr:uid="{00000000-0005-0000-0000-00005C5D0000}"/>
    <cellStyle name="통_수량산출서(수정)_510.논산 지구사업비_Book1" xfId="8025" xr:uid="{00000000-0005-0000-0000-00005D5D0000}"/>
    <cellStyle name="통_수량산출서(수정)_510.논산 지구사업비_계룡기본 공사비" xfId="8026" xr:uid="{00000000-0005-0000-0000-00005E5D0000}"/>
    <cellStyle name="통_수량산출서(수정)_510.논산 지구사업비_계룡세부설계 공사비" xfId="8027" xr:uid="{00000000-0005-0000-0000-00005F5D0000}"/>
    <cellStyle name="통_수량산출서(수정)_510.논산 지구사업비_기본조사비" xfId="8028" xr:uid="{00000000-0005-0000-0000-0000605D0000}"/>
    <cellStyle name="통_수량산출서(수정)_510.논산 지구사업비_생태보전협력금" xfId="8029" xr:uid="{00000000-0005-0000-0000-0000615D0000}"/>
    <cellStyle name="통_수량산출서(수정)_510.논산 지구사업비_지급자재대1118" xfId="8030" xr:uid="{00000000-0005-0000-0000-0000625D0000}"/>
    <cellStyle name="통_수량산출서(수정)_510.논산 지구사업비_지출(년차별)" xfId="8031" xr:uid="{00000000-0005-0000-0000-0000635D0000}"/>
    <cellStyle name="통_수량산출서(수정)_사본 - 고련지구2004년변경공정계획(농조)" xfId="8032" xr:uid="{00000000-0005-0000-0000-0000645D0000}"/>
    <cellStyle name="통_수량산출서(수정)_사본 - 고련지구2004년변경공정계획(농조)_500.논산 지구사업비" xfId="8033" xr:uid="{00000000-0005-0000-0000-0000655D0000}"/>
    <cellStyle name="통_수량산출서(수정)_사본 - 고련지구2004년변경공정계획(농조)_500.논산 지구사업비_00.세부_복심공사비v422" xfId="8034" xr:uid="{00000000-0005-0000-0000-0000665D0000}"/>
    <cellStyle name="통_수량산출서(수정)_사본 - 고련지구2004년변경공정계획(농조)_500.논산 지구사업비_10.세부_도림공사비v2" xfId="8035" xr:uid="{00000000-0005-0000-0000-0000675D0000}"/>
    <cellStyle name="통_수량산출서(수정)_사본 - 고련지구2004년변경공정계획(농조)_500.논산 지구사업비_10.세부_복심공사비v2" xfId="8036" xr:uid="{00000000-0005-0000-0000-0000685D0000}"/>
    <cellStyle name="통_수량산출서(수정)_사본 - 고련지구2004년변경공정계획(농조)_500.논산 지구사업비_50.계룡공사비(2009.11.12)" xfId="8037" xr:uid="{00000000-0005-0000-0000-0000695D0000}"/>
    <cellStyle name="통_수량산출서(수정)_사본 - 고련지구2004년변경공정계획(농조)_500.논산 지구사업비_50.계룡공사비(2009.11.29사업시행계획 용지매수 증가)" xfId="8038" xr:uid="{00000000-0005-0000-0000-00006A5D0000}"/>
    <cellStyle name="통_수량산출서(수정)_사본 - 고련지구2004년변경공정계획(농조)_500.논산 지구사업비_Book1" xfId="8039" xr:uid="{00000000-0005-0000-0000-00006B5D0000}"/>
    <cellStyle name="통_수량산출서(수정)_사본 - 고련지구2004년변경공정계획(농조)_500.논산 지구사업비_계룡기본 공사비" xfId="8040" xr:uid="{00000000-0005-0000-0000-00006C5D0000}"/>
    <cellStyle name="통_수량산출서(수정)_사본 - 고련지구2004년변경공정계획(농조)_500.논산 지구사업비_계룡세부설계 공사비" xfId="8041" xr:uid="{00000000-0005-0000-0000-00006D5D0000}"/>
    <cellStyle name="통_수량산출서(수정)_사본 - 고련지구2004년변경공정계획(농조)_500.논산 지구사업비_기본조사비" xfId="8042" xr:uid="{00000000-0005-0000-0000-00006E5D0000}"/>
    <cellStyle name="통_수량산출서(수정)_사본 - 고련지구2004년변경공정계획(농조)_500.논산 지구사업비_생태보전협력금" xfId="8043" xr:uid="{00000000-0005-0000-0000-00006F5D0000}"/>
    <cellStyle name="통_수량산출서(수정)_사본 - 고련지구2004년변경공정계획(농조)_500.논산 지구사업비_지급자재대1118" xfId="8044" xr:uid="{00000000-0005-0000-0000-0000705D0000}"/>
    <cellStyle name="통_수량산출서(수정)_사본 - 고련지구2004년변경공정계획(농조)_500.논산 지구사업비_지출(년차별)" xfId="8045" xr:uid="{00000000-0005-0000-0000-0000715D0000}"/>
    <cellStyle name="통_수량산출서(수정)_사본 - 고련지구2004년변경공정계획(농조)_510.논산 지구사업비" xfId="8046" xr:uid="{00000000-0005-0000-0000-0000725D0000}"/>
    <cellStyle name="통_수량산출서(수정)_사본 - 고련지구2004년변경공정계획(농조)_510.논산 지구사업비_00.세부_복심공사비v422" xfId="8047" xr:uid="{00000000-0005-0000-0000-0000735D0000}"/>
    <cellStyle name="통_수량산출서(수정)_사본 - 고련지구2004년변경공정계획(농조)_510.논산 지구사업비_10.세부_도림공사비v2" xfId="8048" xr:uid="{00000000-0005-0000-0000-0000745D0000}"/>
    <cellStyle name="통_수량산출서(수정)_사본 - 고련지구2004년변경공정계획(농조)_510.논산 지구사업비_10.세부_복심공사비v2" xfId="8049" xr:uid="{00000000-0005-0000-0000-0000755D0000}"/>
    <cellStyle name="통_수량산출서(수정)_사본 - 고련지구2004년변경공정계획(농조)_510.논산 지구사업비_50.계룡공사비(2009.11.12)" xfId="8050" xr:uid="{00000000-0005-0000-0000-0000765D0000}"/>
    <cellStyle name="통_수량산출서(수정)_사본 - 고련지구2004년변경공정계획(농조)_510.논산 지구사업비_50.계룡공사비(2009.11.29사업시행계획 용지매수 증가)" xfId="8051" xr:uid="{00000000-0005-0000-0000-0000775D0000}"/>
    <cellStyle name="통_수량산출서(수정)_사본 - 고련지구2004년변경공정계획(농조)_510.논산 지구사업비_Book1" xfId="8052" xr:uid="{00000000-0005-0000-0000-0000785D0000}"/>
    <cellStyle name="통_수량산출서(수정)_사본 - 고련지구2004년변경공정계획(농조)_510.논산 지구사업비_계룡기본 공사비" xfId="8053" xr:uid="{00000000-0005-0000-0000-0000795D0000}"/>
    <cellStyle name="통_수량산출서(수정)_사본 - 고련지구2004년변경공정계획(농조)_510.논산 지구사업비_계룡세부설계 공사비" xfId="8054" xr:uid="{00000000-0005-0000-0000-00007A5D0000}"/>
    <cellStyle name="통_수량산출서(수정)_사본 - 고련지구2004년변경공정계획(농조)_510.논산 지구사업비_기본조사비" xfId="8055" xr:uid="{00000000-0005-0000-0000-00007B5D0000}"/>
    <cellStyle name="통_수량산출서(수정)_사본 - 고련지구2004년변경공정계획(농조)_510.논산 지구사업비_생태보전협력금" xfId="8056" xr:uid="{00000000-0005-0000-0000-00007C5D0000}"/>
    <cellStyle name="통_수량산출서(수정)_사본 - 고련지구2004년변경공정계획(농조)_510.논산 지구사업비_지급자재대1118" xfId="8057" xr:uid="{00000000-0005-0000-0000-00007D5D0000}"/>
    <cellStyle name="통_수량산출서(수정)_사본 - 고련지구2004년변경공정계획(농조)_510.논산 지구사업비_지출(년차별)" xfId="8058" xr:uid="{00000000-0005-0000-0000-00007E5D0000}"/>
    <cellStyle name="통_수량산출서(수정)_사본 - 고련지구2004년변경공정계획(농조)_고련지추가변경(우치곡)" xfId="8059" xr:uid="{00000000-0005-0000-0000-00007F5D0000}"/>
    <cellStyle name="통_수량산출서(수정)_사본 - 고련지구2004년변경공정계획(농조)_고련지추가변경(우치곡)_500.논산 지구사업비" xfId="8060" xr:uid="{00000000-0005-0000-0000-0000805D0000}"/>
    <cellStyle name="통_수량산출서(수정)_사본 - 고련지구2004년변경공정계획(농조)_고련지추가변경(우치곡)_500.논산 지구사업비_00.세부_복심공사비v422" xfId="8061" xr:uid="{00000000-0005-0000-0000-0000815D0000}"/>
    <cellStyle name="통_수량산출서(수정)_사본 - 고련지구2004년변경공정계획(농조)_고련지추가변경(우치곡)_500.논산 지구사업비_10.세부_도림공사비v2" xfId="8062" xr:uid="{00000000-0005-0000-0000-0000825D0000}"/>
    <cellStyle name="통_수량산출서(수정)_사본 - 고련지구2004년변경공정계획(농조)_고련지추가변경(우치곡)_500.논산 지구사업비_10.세부_복심공사비v2" xfId="8063" xr:uid="{00000000-0005-0000-0000-0000835D0000}"/>
    <cellStyle name="통_수량산출서(수정)_사본 - 고련지구2004년변경공정계획(농조)_고련지추가변경(우치곡)_500.논산 지구사업비_50.계룡공사비(2009.11.12)" xfId="8064" xr:uid="{00000000-0005-0000-0000-0000845D0000}"/>
    <cellStyle name="통_수량산출서(수정)_사본 - 고련지구2004년변경공정계획(농조)_고련지추가변경(우치곡)_500.논산 지구사업비_50.계룡공사비(2009.11.29사업시행계획 용지매수 증가)" xfId="8065" xr:uid="{00000000-0005-0000-0000-0000855D0000}"/>
    <cellStyle name="통_수량산출서(수정)_사본 - 고련지구2004년변경공정계획(농조)_고련지추가변경(우치곡)_500.논산 지구사업비_Book1" xfId="8066" xr:uid="{00000000-0005-0000-0000-0000865D0000}"/>
    <cellStyle name="통_수량산출서(수정)_사본 - 고련지구2004년변경공정계획(농조)_고련지추가변경(우치곡)_500.논산 지구사업비_계룡기본 공사비" xfId="8067" xr:uid="{00000000-0005-0000-0000-0000875D0000}"/>
    <cellStyle name="통_수량산출서(수정)_사본 - 고련지구2004년변경공정계획(농조)_고련지추가변경(우치곡)_500.논산 지구사업비_계룡세부설계 공사비" xfId="8068" xr:uid="{00000000-0005-0000-0000-0000885D0000}"/>
    <cellStyle name="통_수량산출서(수정)_사본 - 고련지구2004년변경공정계획(농조)_고련지추가변경(우치곡)_500.논산 지구사업비_기본조사비" xfId="8069" xr:uid="{00000000-0005-0000-0000-0000895D0000}"/>
    <cellStyle name="통_수량산출서(수정)_사본 - 고련지구2004년변경공정계획(농조)_고련지추가변경(우치곡)_500.논산 지구사업비_생태보전협력금" xfId="8070" xr:uid="{00000000-0005-0000-0000-00008A5D0000}"/>
    <cellStyle name="통_수량산출서(수정)_사본 - 고련지구2004년변경공정계획(농조)_고련지추가변경(우치곡)_500.논산 지구사업비_지급자재대1118" xfId="8071" xr:uid="{00000000-0005-0000-0000-00008B5D0000}"/>
    <cellStyle name="통_수량산출서(수정)_사본 - 고련지구2004년변경공정계획(농조)_고련지추가변경(우치곡)_500.논산 지구사업비_지출(년차별)" xfId="8072" xr:uid="{00000000-0005-0000-0000-00008C5D0000}"/>
    <cellStyle name="통_수량산출서(수정)_사본 - 고련지구2004년변경공정계획(농조)_고련지추가변경(우치곡)_510.논산 지구사업비" xfId="8073" xr:uid="{00000000-0005-0000-0000-00008D5D0000}"/>
    <cellStyle name="통_수량산출서(수정)_사본 - 고련지구2004년변경공정계획(농조)_고련지추가변경(우치곡)_510.논산 지구사업비_00.세부_복심공사비v422" xfId="8074" xr:uid="{00000000-0005-0000-0000-00008E5D0000}"/>
    <cellStyle name="통_수량산출서(수정)_사본 - 고련지구2004년변경공정계획(농조)_고련지추가변경(우치곡)_510.논산 지구사업비_10.세부_도림공사비v2" xfId="8075" xr:uid="{00000000-0005-0000-0000-00008F5D0000}"/>
    <cellStyle name="통_수량산출서(수정)_사본 - 고련지구2004년변경공정계획(농조)_고련지추가변경(우치곡)_510.논산 지구사업비_10.세부_복심공사비v2" xfId="8076" xr:uid="{00000000-0005-0000-0000-0000905D0000}"/>
    <cellStyle name="통_수량산출서(수정)_사본 - 고련지구2004년변경공정계획(농조)_고련지추가변경(우치곡)_510.논산 지구사업비_50.계룡공사비(2009.11.12)" xfId="8077" xr:uid="{00000000-0005-0000-0000-0000915D0000}"/>
    <cellStyle name="통_수량산출서(수정)_사본 - 고련지구2004년변경공정계획(농조)_고련지추가변경(우치곡)_510.논산 지구사업비_50.계룡공사비(2009.11.29사업시행계획 용지매수 증가)" xfId="8078" xr:uid="{00000000-0005-0000-0000-0000925D0000}"/>
    <cellStyle name="통_수량산출서(수정)_사본 - 고련지구2004년변경공정계획(농조)_고련지추가변경(우치곡)_510.논산 지구사업비_Book1" xfId="8079" xr:uid="{00000000-0005-0000-0000-0000935D0000}"/>
    <cellStyle name="통_수량산출서(수정)_사본 - 고련지구2004년변경공정계획(농조)_고련지추가변경(우치곡)_510.논산 지구사업비_계룡기본 공사비" xfId="8080" xr:uid="{00000000-0005-0000-0000-0000945D0000}"/>
    <cellStyle name="통_수량산출서(수정)_사본 - 고련지구2004년변경공정계획(농조)_고련지추가변경(우치곡)_510.논산 지구사업비_계룡세부설계 공사비" xfId="8081" xr:uid="{00000000-0005-0000-0000-0000955D0000}"/>
    <cellStyle name="통_수량산출서(수정)_사본 - 고련지구2004년변경공정계획(농조)_고련지추가변경(우치곡)_510.논산 지구사업비_기본조사비" xfId="8082" xr:uid="{00000000-0005-0000-0000-0000965D0000}"/>
    <cellStyle name="통_수량산출서(수정)_사본 - 고련지구2004년변경공정계획(농조)_고련지추가변경(우치곡)_510.논산 지구사업비_생태보전협력금" xfId="8083" xr:uid="{00000000-0005-0000-0000-0000975D0000}"/>
    <cellStyle name="통_수량산출서(수정)_사본 - 고련지구2004년변경공정계획(농조)_고련지추가변경(우치곡)_510.논산 지구사업비_지급자재대1118" xfId="8084" xr:uid="{00000000-0005-0000-0000-0000985D0000}"/>
    <cellStyle name="통_수량산출서(수정)_사본 - 고련지구2004년변경공정계획(농조)_고련지추가변경(우치곡)_510.논산 지구사업비_지출(년차별)" xfId="8085" xr:uid="{00000000-0005-0000-0000-0000995D0000}"/>
    <cellStyle name="통_수량산출서(수정)_사본 - 고련지구2004년변경공정계획(농조)_고련지추가변경(우치곡)_신기2지구 수지예산서" xfId="8086" xr:uid="{00000000-0005-0000-0000-00009A5D0000}"/>
    <cellStyle name="통_수량산출서(수정)_사본 - 고련지구2004년변경공정계획(농조)_신기2지구 수지예산서" xfId="8087" xr:uid="{00000000-0005-0000-0000-00009B5D0000}"/>
    <cellStyle name="통_수량산출서(수정)_선단추진공" xfId="8088" xr:uid="{00000000-0005-0000-0000-00009C5D0000}"/>
    <cellStyle name="통_수량산출서(수정)_선단추진공_오수공1" xfId="8089" xr:uid="{00000000-0005-0000-0000-00009D5D0000}"/>
    <cellStyle name="통_수량산출서(수정)_신기2지구 수지예산서" xfId="8090" xr:uid="{00000000-0005-0000-0000-00009E5D0000}"/>
    <cellStyle name="통_수량산출서(수정)_오수공" xfId="8091" xr:uid="{00000000-0005-0000-0000-00009F5D0000}"/>
    <cellStyle name="통_수량산출서(수정)_오수공_선단추진공" xfId="8092" xr:uid="{00000000-0005-0000-0000-0000A05D0000}"/>
    <cellStyle name="통_수량산출서(수정)_오수공_선단추진공_오수공1" xfId="8093" xr:uid="{00000000-0005-0000-0000-0000A15D0000}"/>
    <cellStyle name="통_수량산출서(수정)_오수공_오수공" xfId="8094" xr:uid="{00000000-0005-0000-0000-0000A25D0000}"/>
    <cellStyle name="통_수량산출서(수정)_오수공_오수공_선단추진공" xfId="8095" xr:uid="{00000000-0005-0000-0000-0000A35D0000}"/>
    <cellStyle name="통_수량산출서(수정)_오수공_오수공_선단추진공_오수공1" xfId="8096" xr:uid="{00000000-0005-0000-0000-0000A45D0000}"/>
    <cellStyle name="통_수량산출서(수정)_오수공_오수공_오수공1" xfId="8097" xr:uid="{00000000-0005-0000-0000-0000A55D0000}"/>
    <cellStyle name="통_수량산출서(수정)_오수공_오수공_우수공1" xfId="8098" xr:uid="{00000000-0005-0000-0000-0000A65D0000}"/>
    <cellStyle name="통_수량산출서(수정)_오수공_오수공_우수공1_토공" xfId="8099" xr:uid="{00000000-0005-0000-0000-0000A75D0000}"/>
    <cellStyle name="통_수량산출서(수정)_오수공_오수공_우수공1_토공(고초골)" xfId="8100" xr:uid="{00000000-0005-0000-0000-0000A85D0000}"/>
    <cellStyle name="통_수량산출서(수정)_오수공_오수공_우수공1_토공_토공(고초골)" xfId="8101" xr:uid="{00000000-0005-0000-0000-0000A95D0000}"/>
    <cellStyle name="통_수량산출서(수정)_오수공_오수공_우수공1_토공_토공(고초골)_토공(고초골)" xfId="8102" xr:uid="{00000000-0005-0000-0000-0000AA5D0000}"/>
    <cellStyle name="통_수량산출서(수정)_오수공_오수공_토공" xfId="8103" xr:uid="{00000000-0005-0000-0000-0000AB5D0000}"/>
    <cellStyle name="통_수량산출서(수정)_오수공_오수공_토공(고초골)" xfId="8104" xr:uid="{00000000-0005-0000-0000-0000AC5D0000}"/>
    <cellStyle name="통_수량산출서(수정)_오수공_오수공_토공(고초골)_토공(고초골)" xfId="8105" xr:uid="{00000000-0005-0000-0000-0000AD5D0000}"/>
    <cellStyle name="통_수량산출서(수정)_오수공_오수공_토공_토공" xfId="8106" xr:uid="{00000000-0005-0000-0000-0000AE5D0000}"/>
    <cellStyle name="통_수량산출서(수정)_오수공_오수공_토공_토공(고초골)" xfId="8107" xr:uid="{00000000-0005-0000-0000-0000AF5D0000}"/>
    <cellStyle name="통_수량산출서(수정)_오수공_오수공_토공_토공_토공(고초골)" xfId="8108" xr:uid="{00000000-0005-0000-0000-0000B05D0000}"/>
    <cellStyle name="통_수량산출서(수정)_오수공_오수공_토공_토공_토공(고초골)_토공(고초골)" xfId="8109" xr:uid="{00000000-0005-0000-0000-0000B15D0000}"/>
    <cellStyle name="통_수량산출서(수정)_오수공_오수공_포장공" xfId="8110" xr:uid="{00000000-0005-0000-0000-0000B25D0000}"/>
    <cellStyle name="통_수량산출서(수정)_오수공_오수공_포장공_포장공" xfId="8111" xr:uid="{00000000-0005-0000-0000-0000B35D0000}"/>
    <cellStyle name="통_수량산출서(수정)_오수공_오수공1" xfId="8112" xr:uid="{00000000-0005-0000-0000-0000B45D0000}"/>
    <cellStyle name="통_수량산출서(수정)_오수공_오수공1_선단추진공" xfId="8113" xr:uid="{00000000-0005-0000-0000-0000B55D0000}"/>
    <cellStyle name="통_수량산출서(수정)_오수공_오수공1_선단추진공_오수공1" xfId="8114" xr:uid="{00000000-0005-0000-0000-0000B65D0000}"/>
    <cellStyle name="통_수량산출서(수정)_오수공_오수공1_오수공1" xfId="8115" xr:uid="{00000000-0005-0000-0000-0000B75D0000}"/>
    <cellStyle name="통_수량산출서(수정)_오수공_오수공1_우수공1" xfId="8116" xr:uid="{00000000-0005-0000-0000-0000B85D0000}"/>
    <cellStyle name="통_수량산출서(수정)_오수공_오수공1_우수공1_토공" xfId="8117" xr:uid="{00000000-0005-0000-0000-0000B95D0000}"/>
    <cellStyle name="통_수량산출서(수정)_오수공_오수공1_우수공1_토공(고초골)" xfId="8118" xr:uid="{00000000-0005-0000-0000-0000BA5D0000}"/>
    <cellStyle name="통_수량산출서(수정)_오수공_오수공1_우수공1_토공_토공(고초골)" xfId="8119" xr:uid="{00000000-0005-0000-0000-0000BB5D0000}"/>
    <cellStyle name="통_수량산출서(수정)_오수공_오수공1_우수공1_토공_토공(고초골)_토공(고초골)" xfId="8120" xr:uid="{00000000-0005-0000-0000-0000BC5D0000}"/>
    <cellStyle name="통_수량산출서(수정)_오수공_오수공1_토공" xfId="8121" xr:uid="{00000000-0005-0000-0000-0000BD5D0000}"/>
    <cellStyle name="통_수량산출서(수정)_오수공_오수공1_토공(고초골)" xfId="8122" xr:uid="{00000000-0005-0000-0000-0000BE5D0000}"/>
    <cellStyle name="통_수량산출서(수정)_오수공_오수공1_토공(고초골)_토공(고초골)" xfId="8123" xr:uid="{00000000-0005-0000-0000-0000BF5D0000}"/>
    <cellStyle name="통_수량산출서(수정)_오수공_오수공1_토공_토공" xfId="8124" xr:uid="{00000000-0005-0000-0000-0000C05D0000}"/>
    <cellStyle name="통_수량산출서(수정)_오수공_오수공1_토공_토공(고초골)" xfId="8125" xr:uid="{00000000-0005-0000-0000-0000C15D0000}"/>
    <cellStyle name="통_수량산출서(수정)_오수공_오수공1_토공_토공_토공(고초골)" xfId="8126" xr:uid="{00000000-0005-0000-0000-0000C25D0000}"/>
    <cellStyle name="통_수량산출서(수정)_오수공_오수공1_토공_토공_토공(고초골)_토공(고초골)" xfId="8127" xr:uid="{00000000-0005-0000-0000-0000C35D0000}"/>
    <cellStyle name="통_수량산출서(수정)_오수공_오수공1_포장공" xfId="8128" xr:uid="{00000000-0005-0000-0000-0000C45D0000}"/>
    <cellStyle name="통_수량산출서(수정)_오수공_오수공1_포장공_포장공" xfId="8129" xr:uid="{00000000-0005-0000-0000-0000C55D0000}"/>
    <cellStyle name="통_수량산출서(수정)_오수공_우수공" xfId="8130" xr:uid="{00000000-0005-0000-0000-0000C65D0000}"/>
    <cellStyle name="통_수량산출서(수정)_오수공_우수공_선단추진공" xfId="8131" xr:uid="{00000000-0005-0000-0000-0000C75D0000}"/>
    <cellStyle name="통_수량산출서(수정)_오수공_우수공_선단추진공_오수공1" xfId="8132" xr:uid="{00000000-0005-0000-0000-0000C85D0000}"/>
    <cellStyle name="통_수량산출서(수정)_오수공_우수공_오수공1" xfId="8133" xr:uid="{00000000-0005-0000-0000-0000C95D0000}"/>
    <cellStyle name="통_수량산출서(수정)_오수공_우수공1" xfId="8134" xr:uid="{00000000-0005-0000-0000-0000CA5D0000}"/>
    <cellStyle name="통_수량산출서(수정)_오수공_우수공1_선단추진공" xfId="8135" xr:uid="{00000000-0005-0000-0000-0000CB5D0000}"/>
    <cellStyle name="통_수량산출서(수정)_오수공_우수공1_선단추진공_오수공1" xfId="8136" xr:uid="{00000000-0005-0000-0000-0000CC5D0000}"/>
    <cellStyle name="통_수량산출서(수정)_오수공_우수공1_오수공1" xfId="8137" xr:uid="{00000000-0005-0000-0000-0000CD5D0000}"/>
    <cellStyle name="통_수량산출서(수정)_오수공_우수공1_토공" xfId="8138" xr:uid="{00000000-0005-0000-0000-0000CE5D0000}"/>
    <cellStyle name="통_수량산출서(수정)_오수공_우수공1_토공(고초골)" xfId="8139" xr:uid="{00000000-0005-0000-0000-0000CF5D0000}"/>
    <cellStyle name="통_수량산출서(수정)_오수공_우수공1_토공_토공(고초골)" xfId="8140" xr:uid="{00000000-0005-0000-0000-0000D05D0000}"/>
    <cellStyle name="통_수량산출서(수정)_오수공_우수공1_토공_토공(고초골)_토공(고초골)" xfId="8141" xr:uid="{00000000-0005-0000-0000-0000D15D0000}"/>
    <cellStyle name="통_수량산출서(수정)_오수공_토공" xfId="8142" xr:uid="{00000000-0005-0000-0000-0000D25D0000}"/>
    <cellStyle name="통_수량산출서(수정)_오수공_토공(고초골)" xfId="8143" xr:uid="{00000000-0005-0000-0000-0000D35D0000}"/>
    <cellStyle name="통_수량산출서(수정)_오수공_토공(고초골)_토공(고초골)" xfId="8144" xr:uid="{00000000-0005-0000-0000-0000D45D0000}"/>
    <cellStyle name="통_수량산출서(수정)_오수공_토공_토공" xfId="8145" xr:uid="{00000000-0005-0000-0000-0000D55D0000}"/>
    <cellStyle name="통_수량산출서(수정)_오수공_토공_토공(고초골)" xfId="8146" xr:uid="{00000000-0005-0000-0000-0000D65D0000}"/>
    <cellStyle name="통_수량산출서(수정)_오수공_토공_토공_토공(고초골)" xfId="8147" xr:uid="{00000000-0005-0000-0000-0000D75D0000}"/>
    <cellStyle name="통_수량산출서(수정)_오수공_토공_토공_토공(고초골)_토공(고초골)" xfId="8148" xr:uid="{00000000-0005-0000-0000-0000D85D0000}"/>
    <cellStyle name="통_수량산출서(수정)_오수공_포장공" xfId="8149" xr:uid="{00000000-0005-0000-0000-0000D95D0000}"/>
    <cellStyle name="통_수량산출서(수정)_오수공_포장공_포장공" xfId="8150" xr:uid="{00000000-0005-0000-0000-0000DA5D0000}"/>
    <cellStyle name="통_수량산출서(수정)_오수공1" xfId="8151" xr:uid="{00000000-0005-0000-0000-0000DB5D0000}"/>
    <cellStyle name="통_수량산출서(수정)_우수공1" xfId="8152" xr:uid="{00000000-0005-0000-0000-0000DC5D0000}"/>
    <cellStyle name="통_수량산출서(수정)_우수공1_토공" xfId="8153" xr:uid="{00000000-0005-0000-0000-0000DD5D0000}"/>
    <cellStyle name="통_수량산출서(수정)_우수공1_토공(고초골)" xfId="8154" xr:uid="{00000000-0005-0000-0000-0000DE5D0000}"/>
    <cellStyle name="통_수량산출서(수정)_우수공1_토공_토공(고초골)" xfId="8155" xr:uid="{00000000-0005-0000-0000-0000DF5D0000}"/>
    <cellStyle name="통_수량산출서(수정)_우수공1_토공_토공(고초골)_토공(고초골)" xfId="8156" xr:uid="{00000000-0005-0000-0000-0000E05D0000}"/>
    <cellStyle name="통_수량산출서(수정)_토공" xfId="8157" xr:uid="{00000000-0005-0000-0000-0000E15D0000}"/>
    <cellStyle name="통_수량산출서(수정)_토공(고초골)" xfId="8158" xr:uid="{00000000-0005-0000-0000-0000E25D0000}"/>
    <cellStyle name="통_수량산출서(수정)_토공(고초골)_토공(고초골)" xfId="8159" xr:uid="{00000000-0005-0000-0000-0000E35D0000}"/>
    <cellStyle name="통_수량산출서(수정)_토공_토공" xfId="8160" xr:uid="{00000000-0005-0000-0000-0000E45D0000}"/>
    <cellStyle name="통_수량산출서(수정)_토공_토공(고초골)" xfId="8161" xr:uid="{00000000-0005-0000-0000-0000E55D0000}"/>
    <cellStyle name="통_수량산출서(수정)_토공_토공_토공(고초골)" xfId="8162" xr:uid="{00000000-0005-0000-0000-0000E65D0000}"/>
    <cellStyle name="통_수량산출서(수정)_토공_토공_토공(고초골)_토공(고초골)" xfId="8163" xr:uid="{00000000-0005-0000-0000-0000E75D0000}"/>
    <cellStyle name="통_수량산출서(수정)_포장공" xfId="8164" xr:uid="{00000000-0005-0000-0000-0000E85D0000}"/>
    <cellStyle name="통_수량산출서(수정)_포장공_포장공" xfId="8165" xr:uid="{00000000-0005-0000-0000-0000E95D0000}"/>
    <cellStyle name="통_신기2지구 수지예산서" xfId="8166" xr:uid="{00000000-0005-0000-0000-0000EA5D0000}"/>
    <cellStyle name="통_오수공" xfId="8167" xr:uid="{00000000-0005-0000-0000-0000EB5D0000}"/>
    <cellStyle name="통_오수공_선단추진공" xfId="8168" xr:uid="{00000000-0005-0000-0000-0000EC5D0000}"/>
    <cellStyle name="통_오수공_선단추진공_오수공1" xfId="8169" xr:uid="{00000000-0005-0000-0000-0000ED5D0000}"/>
    <cellStyle name="통_오수공_오수공" xfId="8170" xr:uid="{00000000-0005-0000-0000-0000EE5D0000}"/>
    <cellStyle name="통_오수공_오수공_선단추진공" xfId="8171" xr:uid="{00000000-0005-0000-0000-0000EF5D0000}"/>
    <cellStyle name="통_오수공_오수공_선단추진공_오수공1" xfId="8172" xr:uid="{00000000-0005-0000-0000-0000F05D0000}"/>
    <cellStyle name="통_오수공_오수공_오수공1" xfId="8173" xr:uid="{00000000-0005-0000-0000-0000F15D0000}"/>
    <cellStyle name="통_오수공_오수공_우수공1" xfId="8174" xr:uid="{00000000-0005-0000-0000-0000F25D0000}"/>
    <cellStyle name="통_오수공_오수공_우수공1_토공" xfId="8175" xr:uid="{00000000-0005-0000-0000-0000F35D0000}"/>
    <cellStyle name="통_오수공_오수공_우수공1_토공(고초골)" xfId="8176" xr:uid="{00000000-0005-0000-0000-0000F45D0000}"/>
    <cellStyle name="통_오수공_오수공_우수공1_토공_토공(고초골)" xfId="8177" xr:uid="{00000000-0005-0000-0000-0000F55D0000}"/>
    <cellStyle name="통_오수공_오수공_우수공1_토공_토공(고초골)_토공(고초골)" xfId="8178" xr:uid="{00000000-0005-0000-0000-0000F65D0000}"/>
    <cellStyle name="통_오수공_오수공_토공" xfId="8179" xr:uid="{00000000-0005-0000-0000-0000F75D0000}"/>
    <cellStyle name="통_오수공_오수공_토공(고초골)" xfId="8180" xr:uid="{00000000-0005-0000-0000-0000F85D0000}"/>
    <cellStyle name="통_오수공_오수공_토공(고초골)_토공(고초골)" xfId="8181" xr:uid="{00000000-0005-0000-0000-0000F95D0000}"/>
    <cellStyle name="통_오수공_오수공_토공_토공" xfId="8182" xr:uid="{00000000-0005-0000-0000-0000FA5D0000}"/>
    <cellStyle name="통_오수공_오수공_토공_토공(고초골)" xfId="8183" xr:uid="{00000000-0005-0000-0000-0000FB5D0000}"/>
    <cellStyle name="통_오수공_오수공_토공_토공_토공(고초골)" xfId="8184" xr:uid="{00000000-0005-0000-0000-0000FC5D0000}"/>
    <cellStyle name="통_오수공_오수공_토공_토공_토공(고초골)_토공(고초골)" xfId="8185" xr:uid="{00000000-0005-0000-0000-0000FD5D0000}"/>
    <cellStyle name="통_오수공_오수공_포장공" xfId="8186" xr:uid="{00000000-0005-0000-0000-0000FE5D0000}"/>
    <cellStyle name="통_오수공_오수공_포장공_포장공" xfId="8187" xr:uid="{00000000-0005-0000-0000-0000FF5D0000}"/>
    <cellStyle name="통_오수공_오수공1" xfId="8188" xr:uid="{00000000-0005-0000-0000-0000005E0000}"/>
    <cellStyle name="통_오수공_오수공1_선단추진공" xfId="8189" xr:uid="{00000000-0005-0000-0000-0000015E0000}"/>
    <cellStyle name="통_오수공_오수공1_선단추진공_오수공1" xfId="8190" xr:uid="{00000000-0005-0000-0000-0000025E0000}"/>
    <cellStyle name="통_오수공_오수공1_오수공1" xfId="8191" xr:uid="{00000000-0005-0000-0000-0000035E0000}"/>
    <cellStyle name="통_오수공_오수공1_우수공1" xfId="8192" xr:uid="{00000000-0005-0000-0000-0000045E0000}"/>
    <cellStyle name="통_오수공_오수공1_우수공1_토공" xfId="8193" xr:uid="{00000000-0005-0000-0000-0000055E0000}"/>
    <cellStyle name="통_오수공_오수공1_우수공1_토공(고초골)" xfId="8194" xr:uid="{00000000-0005-0000-0000-0000065E0000}"/>
    <cellStyle name="통_오수공_오수공1_우수공1_토공_토공(고초골)" xfId="8195" xr:uid="{00000000-0005-0000-0000-0000075E0000}"/>
    <cellStyle name="통_오수공_오수공1_우수공1_토공_토공(고초골)_토공(고초골)" xfId="8196" xr:uid="{00000000-0005-0000-0000-0000085E0000}"/>
    <cellStyle name="통_오수공_오수공1_토공" xfId="8197" xr:uid="{00000000-0005-0000-0000-0000095E0000}"/>
    <cellStyle name="통_오수공_오수공1_토공(고초골)" xfId="8198" xr:uid="{00000000-0005-0000-0000-00000A5E0000}"/>
    <cellStyle name="통_오수공_오수공1_토공(고초골)_토공(고초골)" xfId="8199" xr:uid="{00000000-0005-0000-0000-00000B5E0000}"/>
    <cellStyle name="통_오수공_오수공1_토공_토공" xfId="8200" xr:uid="{00000000-0005-0000-0000-00000C5E0000}"/>
    <cellStyle name="통_오수공_오수공1_토공_토공(고초골)" xfId="8201" xr:uid="{00000000-0005-0000-0000-00000D5E0000}"/>
    <cellStyle name="통_오수공_오수공1_토공_토공_토공(고초골)" xfId="8202" xr:uid="{00000000-0005-0000-0000-00000E5E0000}"/>
    <cellStyle name="통_오수공_오수공1_토공_토공_토공(고초골)_토공(고초골)" xfId="8203" xr:uid="{00000000-0005-0000-0000-00000F5E0000}"/>
    <cellStyle name="통_오수공_오수공1_포장공" xfId="8204" xr:uid="{00000000-0005-0000-0000-0000105E0000}"/>
    <cellStyle name="통_오수공_오수공1_포장공_포장공" xfId="8205" xr:uid="{00000000-0005-0000-0000-0000115E0000}"/>
    <cellStyle name="통_오수공_우수공" xfId="8206" xr:uid="{00000000-0005-0000-0000-0000125E0000}"/>
    <cellStyle name="통_오수공_우수공_선단추진공" xfId="8207" xr:uid="{00000000-0005-0000-0000-0000135E0000}"/>
    <cellStyle name="통_오수공_우수공_선단추진공_오수공1" xfId="8208" xr:uid="{00000000-0005-0000-0000-0000145E0000}"/>
    <cellStyle name="통_오수공_우수공_오수공1" xfId="8209" xr:uid="{00000000-0005-0000-0000-0000155E0000}"/>
    <cellStyle name="통_오수공_우수공1" xfId="8210" xr:uid="{00000000-0005-0000-0000-0000165E0000}"/>
    <cellStyle name="통_오수공_우수공1_선단추진공" xfId="8211" xr:uid="{00000000-0005-0000-0000-0000175E0000}"/>
    <cellStyle name="통_오수공_우수공1_선단추진공_오수공1" xfId="8212" xr:uid="{00000000-0005-0000-0000-0000185E0000}"/>
    <cellStyle name="통_오수공_우수공1_오수공1" xfId="8213" xr:uid="{00000000-0005-0000-0000-0000195E0000}"/>
    <cellStyle name="통_오수공_우수공1_토공" xfId="8214" xr:uid="{00000000-0005-0000-0000-00001A5E0000}"/>
    <cellStyle name="통_오수공_우수공1_토공(고초골)" xfId="8215" xr:uid="{00000000-0005-0000-0000-00001B5E0000}"/>
    <cellStyle name="통_오수공_우수공1_토공_토공(고초골)" xfId="8216" xr:uid="{00000000-0005-0000-0000-00001C5E0000}"/>
    <cellStyle name="통_오수공_우수공1_토공_토공(고초골)_토공(고초골)" xfId="8217" xr:uid="{00000000-0005-0000-0000-00001D5E0000}"/>
    <cellStyle name="통_오수공_토공" xfId="8218" xr:uid="{00000000-0005-0000-0000-00001E5E0000}"/>
    <cellStyle name="통_오수공_토공(고초골)" xfId="8219" xr:uid="{00000000-0005-0000-0000-00001F5E0000}"/>
    <cellStyle name="통_오수공_토공(고초골)_토공(고초골)" xfId="8220" xr:uid="{00000000-0005-0000-0000-0000205E0000}"/>
    <cellStyle name="통_오수공_토공_토공" xfId="8221" xr:uid="{00000000-0005-0000-0000-0000215E0000}"/>
    <cellStyle name="통_오수공_토공_토공(고초골)" xfId="8222" xr:uid="{00000000-0005-0000-0000-0000225E0000}"/>
    <cellStyle name="통_오수공_토공_토공_토공(고초골)" xfId="8223" xr:uid="{00000000-0005-0000-0000-0000235E0000}"/>
    <cellStyle name="통_오수공_토공_토공_토공(고초골)_토공(고초골)" xfId="8224" xr:uid="{00000000-0005-0000-0000-0000245E0000}"/>
    <cellStyle name="통_오수공_포장공" xfId="8225" xr:uid="{00000000-0005-0000-0000-0000255E0000}"/>
    <cellStyle name="통_오수공_포장공_포장공" xfId="8226" xr:uid="{00000000-0005-0000-0000-0000265E0000}"/>
    <cellStyle name="통_오수공1" xfId="8227" xr:uid="{00000000-0005-0000-0000-0000275E0000}"/>
    <cellStyle name="통_우수공1" xfId="8228" xr:uid="{00000000-0005-0000-0000-0000285E0000}"/>
    <cellStyle name="통_우수공1_토공" xfId="8229" xr:uid="{00000000-0005-0000-0000-0000295E0000}"/>
    <cellStyle name="통_우수공1_토공(고초골)" xfId="8230" xr:uid="{00000000-0005-0000-0000-00002A5E0000}"/>
    <cellStyle name="통_우수공1_토공_토공(고초골)" xfId="8231" xr:uid="{00000000-0005-0000-0000-00002B5E0000}"/>
    <cellStyle name="통_우수공1_토공_토공(고초골)_토공(고초골)" xfId="8232" xr:uid="{00000000-0005-0000-0000-00002C5E0000}"/>
    <cellStyle name="통_주요자재집계" xfId="8233" xr:uid="{00000000-0005-0000-0000-00002D5E0000}"/>
    <cellStyle name="통_집수정" xfId="8234" xr:uid="{00000000-0005-0000-0000-00002E5E0000}"/>
    <cellStyle name="통_토공" xfId="8235" xr:uid="{00000000-0005-0000-0000-00002F5E0000}"/>
    <cellStyle name="통_토공(고초골)" xfId="8236" xr:uid="{00000000-0005-0000-0000-0000305E0000}"/>
    <cellStyle name="통_토공(고초골)_토공(고초골)" xfId="8237" xr:uid="{00000000-0005-0000-0000-0000315E0000}"/>
    <cellStyle name="통_토공_토공" xfId="8238" xr:uid="{00000000-0005-0000-0000-0000325E0000}"/>
    <cellStyle name="통_토공_토공(고초골)" xfId="8239" xr:uid="{00000000-0005-0000-0000-0000335E0000}"/>
    <cellStyle name="통_토공_토공_토공(고초골)" xfId="8240" xr:uid="{00000000-0005-0000-0000-0000345E0000}"/>
    <cellStyle name="통_토공_토공_토공(고초골)_토공(고초골)" xfId="8241" xr:uid="{00000000-0005-0000-0000-0000355E0000}"/>
    <cellStyle name="통_폐기물" xfId="8242" xr:uid="{00000000-0005-0000-0000-0000365E0000}"/>
    <cellStyle name="통_폐기물-1" xfId="8243" xr:uid="{00000000-0005-0000-0000-0000375E0000}"/>
    <cellStyle name="통_포장공" xfId="8244" xr:uid="{00000000-0005-0000-0000-0000385E0000}"/>
    <cellStyle name="통_포장공 2" xfId="8245" xr:uid="{00000000-0005-0000-0000-0000395E0000}"/>
    <cellStyle name="통_포장공_포장공" xfId="8246" xr:uid="{00000000-0005-0000-0000-00003A5E0000}"/>
    <cellStyle name="통화 [" xfId="8247" xr:uid="{00000000-0005-0000-0000-00003B5E0000}"/>
    <cellStyle name="통화 [ 2" xfId="8248" xr:uid="{00000000-0005-0000-0000-00003C5E0000}"/>
    <cellStyle name="통화 [0] 2" xfId="520" xr:uid="{00000000-0005-0000-0000-00003D5E0000}"/>
    <cellStyle name="통화 [0] 2 2" xfId="8249" xr:uid="{00000000-0005-0000-0000-00003E5E0000}"/>
    <cellStyle name="통화 [0㉝〸" xfId="8250" xr:uid="{00000000-0005-0000-0000-00003F5E0000}"/>
    <cellStyle name="퍼센트" xfId="521" xr:uid="{00000000-0005-0000-0000-0000405E0000}"/>
    <cellStyle name="퍼센트 2" xfId="8251" xr:uid="{00000000-0005-0000-0000-0000415E0000}"/>
    <cellStyle name="퍼센트 3" xfId="8252" xr:uid="{00000000-0005-0000-0000-0000425E0000}"/>
    <cellStyle name="표" xfId="8253" xr:uid="{00000000-0005-0000-0000-0000435E0000}"/>
    <cellStyle name="표 2" xfId="8254" xr:uid="{00000000-0005-0000-0000-0000445E0000}"/>
    <cellStyle name="표(가는선,가운데,중앙)" xfId="8255" xr:uid="{00000000-0005-0000-0000-0000455E0000}"/>
    <cellStyle name="표(가는선,왼쪽,중앙)" xfId="8256" xr:uid="{00000000-0005-0000-0000-0000465E0000}"/>
    <cellStyle name="표(세로쓰기)" xfId="8257" xr:uid="{00000000-0005-0000-0000-0000475E0000}"/>
    <cellStyle name="표_01-토공" xfId="8258" xr:uid="{00000000-0005-0000-0000-0000485E0000}"/>
    <cellStyle name="표_01-토공_02-배수공" xfId="8259" xr:uid="{00000000-0005-0000-0000-0000495E0000}"/>
    <cellStyle name="표_01-토공_02-배수공_선단추진공" xfId="8260" xr:uid="{00000000-0005-0000-0000-00004A5E0000}"/>
    <cellStyle name="표_01-토공_02-배수공_선단추진공_오수공1" xfId="8261" xr:uid="{00000000-0005-0000-0000-00004B5E0000}"/>
    <cellStyle name="표_01-토공_02-배수공_오수공1" xfId="8262" xr:uid="{00000000-0005-0000-0000-00004C5E0000}"/>
    <cellStyle name="표_01-토공_02-배수공_우수공1" xfId="8263" xr:uid="{00000000-0005-0000-0000-00004D5E0000}"/>
    <cellStyle name="표_01-토공_02-배수공_우수공1_토공" xfId="8264" xr:uid="{00000000-0005-0000-0000-00004E5E0000}"/>
    <cellStyle name="표_01-토공_02-배수공_우수공1_토공(고초골)" xfId="8265" xr:uid="{00000000-0005-0000-0000-00004F5E0000}"/>
    <cellStyle name="표_01-토공_02-배수공_우수공1_토공_토공(고초골)" xfId="8266" xr:uid="{00000000-0005-0000-0000-0000505E0000}"/>
    <cellStyle name="표_01-토공_02-배수공_우수공1_토공_토공(고초골)_토공(고초골)" xfId="8267" xr:uid="{00000000-0005-0000-0000-0000515E0000}"/>
    <cellStyle name="표_01-토공_02-배수공_토공" xfId="8268" xr:uid="{00000000-0005-0000-0000-0000525E0000}"/>
    <cellStyle name="표_01-토공_02-배수공_토공(고초골)" xfId="8269" xr:uid="{00000000-0005-0000-0000-0000535E0000}"/>
    <cellStyle name="표_01-토공_02-배수공_토공(고초골)_토공(고초골)" xfId="8270" xr:uid="{00000000-0005-0000-0000-0000545E0000}"/>
    <cellStyle name="표_01-토공_02-배수공_토공_2.0토공3" xfId="8271" xr:uid="{00000000-0005-0000-0000-0000555E0000}"/>
    <cellStyle name="표_01-토공_02-배수공_토공_보령깨기집계" xfId="8272" xr:uid="{00000000-0005-0000-0000-0000565E0000}"/>
    <cellStyle name="표_01-토공_02-배수공_토공_정부장님토적" xfId="8273" xr:uid="{00000000-0005-0000-0000-0000575E0000}"/>
    <cellStyle name="표_01-토공_02-배수공_토공_토공" xfId="8274" xr:uid="{00000000-0005-0000-0000-0000585E0000}"/>
    <cellStyle name="표_01-토공_02-배수공_토공_토공(고초골)" xfId="8275" xr:uid="{00000000-0005-0000-0000-0000595E0000}"/>
    <cellStyle name="표_01-토공_02-배수공_토공_토공_토공(고초골)" xfId="8276" xr:uid="{00000000-0005-0000-0000-00005A5E0000}"/>
    <cellStyle name="표_01-토공_02-배수공_토공_토공_토공(고초골)_토공(고초골)" xfId="8277" xr:uid="{00000000-0005-0000-0000-00005B5E0000}"/>
    <cellStyle name="표_01-토공_02-배수공_토공_토적표" xfId="8278" xr:uid="{00000000-0005-0000-0000-00005C5E0000}"/>
    <cellStyle name="표_01-토공_02-배수공_포장공" xfId="8279" xr:uid="{00000000-0005-0000-0000-00005D5E0000}"/>
    <cellStyle name="표_01-토공_02-배수공_포장공_포장공" xfId="8280" xr:uid="{00000000-0005-0000-0000-00005E5E0000}"/>
    <cellStyle name="표_02-배수공" xfId="8281" xr:uid="{00000000-0005-0000-0000-00005F5E0000}"/>
    <cellStyle name="표_02-배수공_02-반중력식옹벽" xfId="8282" xr:uid="{00000000-0005-0000-0000-0000605E0000}"/>
    <cellStyle name="표_02-배수공_02-반중력식옹벽_선단추진공" xfId="8283" xr:uid="{00000000-0005-0000-0000-0000615E0000}"/>
    <cellStyle name="표_02-배수공_02-반중력식옹벽_선단추진공_오수공1" xfId="8284" xr:uid="{00000000-0005-0000-0000-0000625E0000}"/>
    <cellStyle name="표_02-배수공_02-반중력식옹벽_오수공1" xfId="8285" xr:uid="{00000000-0005-0000-0000-0000635E0000}"/>
    <cellStyle name="표_02-배수공_02-반중력식옹벽_우수공1" xfId="8286" xr:uid="{00000000-0005-0000-0000-0000645E0000}"/>
    <cellStyle name="표_02-배수공_02-반중력식옹벽_우수공1_토공" xfId="8287" xr:uid="{00000000-0005-0000-0000-0000655E0000}"/>
    <cellStyle name="표_02-배수공_02-반중력식옹벽_우수공1_토공(고초골)" xfId="8288" xr:uid="{00000000-0005-0000-0000-0000665E0000}"/>
    <cellStyle name="표_02-배수공_02-반중력식옹벽_우수공1_토공_토공(고초골)" xfId="8289" xr:uid="{00000000-0005-0000-0000-0000675E0000}"/>
    <cellStyle name="표_02-배수공_02-반중력식옹벽_우수공1_토공_토공(고초골)_토공(고초골)" xfId="8290" xr:uid="{00000000-0005-0000-0000-0000685E0000}"/>
    <cellStyle name="표_02-배수공_02-반중력식옹벽_토공" xfId="8291" xr:uid="{00000000-0005-0000-0000-0000695E0000}"/>
    <cellStyle name="표_02-배수공_02-반중력식옹벽_토공(고초골)" xfId="8292" xr:uid="{00000000-0005-0000-0000-00006A5E0000}"/>
    <cellStyle name="표_02-배수공_02-반중력식옹벽_토공(고초골)_토공(고초골)" xfId="8293" xr:uid="{00000000-0005-0000-0000-00006B5E0000}"/>
    <cellStyle name="표_02-배수공_02-반중력식옹벽_토공_2.0토공3" xfId="8294" xr:uid="{00000000-0005-0000-0000-00006C5E0000}"/>
    <cellStyle name="표_02-배수공_02-반중력식옹벽_토공_보령깨기집계" xfId="8295" xr:uid="{00000000-0005-0000-0000-00006D5E0000}"/>
    <cellStyle name="표_02-배수공_02-반중력식옹벽_토공_정부장님토적" xfId="8296" xr:uid="{00000000-0005-0000-0000-00006E5E0000}"/>
    <cellStyle name="표_02-배수공_02-반중력식옹벽_토공_토공" xfId="8297" xr:uid="{00000000-0005-0000-0000-00006F5E0000}"/>
    <cellStyle name="표_02-배수공_02-반중력식옹벽_토공_토공(고초골)" xfId="8298" xr:uid="{00000000-0005-0000-0000-0000705E0000}"/>
    <cellStyle name="표_02-배수공_02-반중력식옹벽_토공_토공_토공(고초골)" xfId="8299" xr:uid="{00000000-0005-0000-0000-0000715E0000}"/>
    <cellStyle name="표_02-배수공_02-반중력식옹벽_토공_토공_토공(고초골)_토공(고초골)" xfId="8300" xr:uid="{00000000-0005-0000-0000-0000725E0000}"/>
    <cellStyle name="표_02-배수공_02-반중력식옹벽_토공_토적표" xfId="8301" xr:uid="{00000000-0005-0000-0000-0000735E0000}"/>
    <cellStyle name="표_02-배수공_02-반중력식옹벽_포장공" xfId="8302" xr:uid="{00000000-0005-0000-0000-0000745E0000}"/>
    <cellStyle name="표_02-배수공_02-반중력식옹벽_포장공_포장공" xfId="8303" xr:uid="{00000000-0005-0000-0000-0000755E0000}"/>
    <cellStyle name="표_02-배수공_02-배수공" xfId="8304" xr:uid="{00000000-0005-0000-0000-0000765E0000}"/>
    <cellStyle name="표_02-배수공_02-배수공_선단추진공" xfId="8305" xr:uid="{00000000-0005-0000-0000-0000775E0000}"/>
    <cellStyle name="표_02-배수공_02-배수공_선단추진공_오수공1" xfId="8306" xr:uid="{00000000-0005-0000-0000-0000785E0000}"/>
    <cellStyle name="표_02-배수공_02-배수공_오수공1" xfId="8307" xr:uid="{00000000-0005-0000-0000-0000795E0000}"/>
    <cellStyle name="표_02-배수공_02-배수공_우수공1" xfId="8308" xr:uid="{00000000-0005-0000-0000-00007A5E0000}"/>
    <cellStyle name="표_02-배수공_02-배수공_우수공1_토공" xfId="8309" xr:uid="{00000000-0005-0000-0000-00007B5E0000}"/>
    <cellStyle name="표_02-배수공_02-배수공_우수공1_토공(고초골)" xfId="8310" xr:uid="{00000000-0005-0000-0000-00007C5E0000}"/>
    <cellStyle name="표_02-배수공_02-배수공_우수공1_토공_토공(고초골)" xfId="8311" xr:uid="{00000000-0005-0000-0000-00007D5E0000}"/>
    <cellStyle name="표_02-배수공_02-배수공_우수공1_토공_토공(고초골)_토공(고초골)" xfId="8312" xr:uid="{00000000-0005-0000-0000-00007E5E0000}"/>
    <cellStyle name="표_02-배수공_02-배수공_토공" xfId="8313" xr:uid="{00000000-0005-0000-0000-00007F5E0000}"/>
    <cellStyle name="표_02-배수공_02-배수공_토공(고초골)" xfId="8314" xr:uid="{00000000-0005-0000-0000-0000805E0000}"/>
    <cellStyle name="표_02-배수공_02-배수공_토공(고초골)_토공(고초골)" xfId="8315" xr:uid="{00000000-0005-0000-0000-0000815E0000}"/>
    <cellStyle name="표_02-배수공_02-배수공_토공_2.0토공3" xfId="8316" xr:uid="{00000000-0005-0000-0000-0000825E0000}"/>
    <cellStyle name="표_02-배수공_02-배수공_토공_보령깨기집계" xfId="8317" xr:uid="{00000000-0005-0000-0000-0000835E0000}"/>
    <cellStyle name="표_02-배수공_02-배수공_토공_정부장님토적" xfId="8318" xr:uid="{00000000-0005-0000-0000-0000845E0000}"/>
    <cellStyle name="표_02-배수공_02-배수공_토공_토공" xfId="8319" xr:uid="{00000000-0005-0000-0000-0000855E0000}"/>
    <cellStyle name="표_02-배수공_02-배수공_토공_토공(고초골)" xfId="8320" xr:uid="{00000000-0005-0000-0000-0000865E0000}"/>
    <cellStyle name="표_02-배수공_02-배수공_토공_토공_토공(고초골)" xfId="8321" xr:uid="{00000000-0005-0000-0000-0000875E0000}"/>
    <cellStyle name="표_02-배수공_02-배수공_토공_토공_토공(고초골)_토공(고초골)" xfId="8322" xr:uid="{00000000-0005-0000-0000-0000885E0000}"/>
    <cellStyle name="표_02-배수공_02-배수공_토공_토적표" xfId="8323" xr:uid="{00000000-0005-0000-0000-0000895E0000}"/>
    <cellStyle name="표_02-배수공_02-배수공_포장공" xfId="8324" xr:uid="{00000000-0005-0000-0000-00008A5E0000}"/>
    <cellStyle name="표_02-배수공_02-배수공_포장공_포장공" xfId="8325" xr:uid="{00000000-0005-0000-0000-00008B5E0000}"/>
    <cellStyle name="표_02-배수공_가평조서" xfId="8326" xr:uid="{00000000-0005-0000-0000-00008C5E0000}"/>
    <cellStyle name="표_02-배수공_가평조서_선단추진공" xfId="8327" xr:uid="{00000000-0005-0000-0000-00008D5E0000}"/>
    <cellStyle name="표_02-배수공_가평조서_선단추진공_오수공1" xfId="8328" xr:uid="{00000000-0005-0000-0000-00008E5E0000}"/>
    <cellStyle name="표_02-배수공_가평조서_오수공1" xfId="8329" xr:uid="{00000000-0005-0000-0000-00008F5E0000}"/>
    <cellStyle name="표_02-배수공_가평조서_우수공1" xfId="8330" xr:uid="{00000000-0005-0000-0000-0000905E0000}"/>
    <cellStyle name="표_02-배수공_가평조서_우수공1_토공" xfId="8331" xr:uid="{00000000-0005-0000-0000-0000915E0000}"/>
    <cellStyle name="표_02-배수공_가평조서_우수공1_토공(고초골)" xfId="8332" xr:uid="{00000000-0005-0000-0000-0000925E0000}"/>
    <cellStyle name="표_02-배수공_가평조서_우수공1_토공_토공(고초골)" xfId="8333" xr:uid="{00000000-0005-0000-0000-0000935E0000}"/>
    <cellStyle name="표_02-배수공_가평조서_우수공1_토공_토공(고초골)_토공(고초골)" xfId="8334" xr:uid="{00000000-0005-0000-0000-0000945E0000}"/>
    <cellStyle name="표_02-배수공_가평조서_토공" xfId="8335" xr:uid="{00000000-0005-0000-0000-0000955E0000}"/>
    <cellStyle name="표_02-배수공_가평조서_토공(고초골)" xfId="8336" xr:uid="{00000000-0005-0000-0000-0000965E0000}"/>
    <cellStyle name="표_02-배수공_가평조서_토공(고초골)_토공(고초골)" xfId="8337" xr:uid="{00000000-0005-0000-0000-0000975E0000}"/>
    <cellStyle name="표_02-배수공_가평조서_토공_토공" xfId="8338" xr:uid="{00000000-0005-0000-0000-0000985E0000}"/>
    <cellStyle name="표_02-배수공_가평조서_토공_토공(고초골)" xfId="8339" xr:uid="{00000000-0005-0000-0000-0000995E0000}"/>
    <cellStyle name="표_02-배수공_가평조서_토공_토공_토공(고초골)" xfId="8340" xr:uid="{00000000-0005-0000-0000-00009A5E0000}"/>
    <cellStyle name="표_02-배수공_가평조서_토공_토공_토공(고초골)_토공(고초골)" xfId="8341" xr:uid="{00000000-0005-0000-0000-00009B5E0000}"/>
    <cellStyle name="표_02-배수공_가평조서_포장공" xfId="8342" xr:uid="{00000000-0005-0000-0000-00009C5E0000}"/>
    <cellStyle name="표_02-배수공_가평조서_포장공_포장공" xfId="8343" xr:uid="{00000000-0005-0000-0000-00009D5E0000}"/>
    <cellStyle name="표_02-배수공_반중력" xfId="8344" xr:uid="{00000000-0005-0000-0000-00009E5E0000}"/>
    <cellStyle name="표_02-배수공_반중력_선단추진공" xfId="8345" xr:uid="{00000000-0005-0000-0000-00009F5E0000}"/>
    <cellStyle name="표_02-배수공_반중력_선단추진공_오수공1" xfId="8346" xr:uid="{00000000-0005-0000-0000-0000A05E0000}"/>
    <cellStyle name="표_02-배수공_반중력_오수공1" xfId="8347" xr:uid="{00000000-0005-0000-0000-0000A15E0000}"/>
    <cellStyle name="표_02-배수공_반중력_우수공1" xfId="8348" xr:uid="{00000000-0005-0000-0000-0000A25E0000}"/>
    <cellStyle name="표_02-배수공_반중력_우수공1_토공" xfId="8349" xr:uid="{00000000-0005-0000-0000-0000A35E0000}"/>
    <cellStyle name="표_02-배수공_반중력_우수공1_토공(고초골)" xfId="8350" xr:uid="{00000000-0005-0000-0000-0000A45E0000}"/>
    <cellStyle name="표_02-배수공_반중력_우수공1_토공_토공(고초골)" xfId="8351" xr:uid="{00000000-0005-0000-0000-0000A55E0000}"/>
    <cellStyle name="표_02-배수공_반중력_우수공1_토공_토공(고초골)_토공(고초골)" xfId="8352" xr:uid="{00000000-0005-0000-0000-0000A65E0000}"/>
    <cellStyle name="표_02-배수공_반중력_토공" xfId="8353" xr:uid="{00000000-0005-0000-0000-0000A75E0000}"/>
    <cellStyle name="표_02-배수공_반중력_토공(고초골)" xfId="8354" xr:uid="{00000000-0005-0000-0000-0000A85E0000}"/>
    <cellStyle name="표_02-배수공_반중력_토공(고초골)_토공(고초골)" xfId="8355" xr:uid="{00000000-0005-0000-0000-0000A95E0000}"/>
    <cellStyle name="표_02-배수공_반중력_토공_2.0토공3" xfId="8356" xr:uid="{00000000-0005-0000-0000-0000AA5E0000}"/>
    <cellStyle name="표_02-배수공_반중력_토공_보령깨기집계" xfId="8357" xr:uid="{00000000-0005-0000-0000-0000AB5E0000}"/>
    <cellStyle name="표_02-배수공_반중력_토공_정부장님토적" xfId="8358" xr:uid="{00000000-0005-0000-0000-0000AC5E0000}"/>
    <cellStyle name="표_02-배수공_반중력_토공_토공" xfId="8359" xr:uid="{00000000-0005-0000-0000-0000AD5E0000}"/>
    <cellStyle name="표_02-배수공_반중력_토공_토공(고초골)" xfId="8360" xr:uid="{00000000-0005-0000-0000-0000AE5E0000}"/>
    <cellStyle name="표_02-배수공_반중력_토공_토공_토공(고초골)" xfId="8361" xr:uid="{00000000-0005-0000-0000-0000AF5E0000}"/>
    <cellStyle name="표_02-배수공_반중력_토공_토공_토공(고초골)_토공(고초골)" xfId="8362" xr:uid="{00000000-0005-0000-0000-0000B05E0000}"/>
    <cellStyle name="표_02-배수공_반중력_토공_토적표" xfId="8363" xr:uid="{00000000-0005-0000-0000-0000B15E0000}"/>
    <cellStyle name="표_02-배수공_반중력_포장공" xfId="8364" xr:uid="{00000000-0005-0000-0000-0000B25E0000}"/>
    <cellStyle name="표_02-배수공_반중력_포장공_포장공" xfId="8365" xr:uid="{00000000-0005-0000-0000-0000B35E0000}"/>
    <cellStyle name="표_02-배수공_선단추진공" xfId="8366" xr:uid="{00000000-0005-0000-0000-0000B45E0000}"/>
    <cellStyle name="표_02-배수공_선단추진공_오수공1" xfId="8367" xr:uid="{00000000-0005-0000-0000-0000B55E0000}"/>
    <cellStyle name="표_02-배수공_오수공1" xfId="8368" xr:uid="{00000000-0005-0000-0000-0000B65E0000}"/>
    <cellStyle name="표_02-배수공_우수공1" xfId="8369" xr:uid="{00000000-0005-0000-0000-0000B75E0000}"/>
    <cellStyle name="표_02-배수공_우수공1_토공" xfId="8370" xr:uid="{00000000-0005-0000-0000-0000B85E0000}"/>
    <cellStyle name="표_02-배수공_우수공1_토공(고초골)" xfId="8371" xr:uid="{00000000-0005-0000-0000-0000B95E0000}"/>
    <cellStyle name="표_02-배수공_우수공1_토공_토공(고초골)" xfId="8372" xr:uid="{00000000-0005-0000-0000-0000BA5E0000}"/>
    <cellStyle name="표_02-배수공_우수공1_토공_토공(고초골)_토공(고초골)" xfId="8373" xr:uid="{00000000-0005-0000-0000-0000BB5E0000}"/>
    <cellStyle name="표_02-배수공_토공" xfId="8374" xr:uid="{00000000-0005-0000-0000-0000BC5E0000}"/>
    <cellStyle name="표_02-배수공_토공(고초골)" xfId="8375" xr:uid="{00000000-0005-0000-0000-0000BD5E0000}"/>
    <cellStyle name="표_02-배수공_토공(고초골)_토공(고초골)" xfId="8376" xr:uid="{00000000-0005-0000-0000-0000BE5E0000}"/>
    <cellStyle name="표_02-배수공_토공_2.0토공3" xfId="8377" xr:uid="{00000000-0005-0000-0000-0000BF5E0000}"/>
    <cellStyle name="표_02-배수공_토공_보령깨기집계" xfId="8378" xr:uid="{00000000-0005-0000-0000-0000C05E0000}"/>
    <cellStyle name="표_02-배수공_토공_정부장님토적" xfId="8379" xr:uid="{00000000-0005-0000-0000-0000C15E0000}"/>
    <cellStyle name="표_02-배수공_토공_토공" xfId="8380" xr:uid="{00000000-0005-0000-0000-0000C25E0000}"/>
    <cellStyle name="표_02-배수공_토공_토공(고초골)" xfId="8381" xr:uid="{00000000-0005-0000-0000-0000C35E0000}"/>
    <cellStyle name="표_02-배수공_토공_토공_토공(고초골)" xfId="8382" xr:uid="{00000000-0005-0000-0000-0000C45E0000}"/>
    <cellStyle name="표_02-배수공_토공_토공_토공(고초골)_토공(고초골)" xfId="8383" xr:uid="{00000000-0005-0000-0000-0000C55E0000}"/>
    <cellStyle name="표_02-배수공_토공_토적표" xfId="8384" xr:uid="{00000000-0005-0000-0000-0000C65E0000}"/>
    <cellStyle name="표_02-배수공_포장공" xfId="8385" xr:uid="{00000000-0005-0000-0000-0000C75E0000}"/>
    <cellStyle name="표_02-배수공_포장공_포장공" xfId="8386" xr:uid="{00000000-0005-0000-0000-0000C85E0000}"/>
    <cellStyle name="표_02-배수공_포장조서" xfId="8387" xr:uid="{00000000-0005-0000-0000-0000C95E0000}"/>
    <cellStyle name="표_02-배수공_포장조서_선단추진공" xfId="8388" xr:uid="{00000000-0005-0000-0000-0000CA5E0000}"/>
    <cellStyle name="표_02-배수공_포장조서_선단추진공_오수공1" xfId="8389" xr:uid="{00000000-0005-0000-0000-0000CB5E0000}"/>
    <cellStyle name="표_02-배수공_포장조서_오수공1" xfId="8390" xr:uid="{00000000-0005-0000-0000-0000CC5E0000}"/>
    <cellStyle name="표_02-배수공_포장조서_우수공1" xfId="8391" xr:uid="{00000000-0005-0000-0000-0000CD5E0000}"/>
    <cellStyle name="표_02-배수공_포장조서_우수공1_토공" xfId="8392" xr:uid="{00000000-0005-0000-0000-0000CE5E0000}"/>
    <cellStyle name="표_02-배수공_포장조서_우수공1_토공(고초골)" xfId="8393" xr:uid="{00000000-0005-0000-0000-0000CF5E0000}"/>
    <cellStyle name="표_02-배수공_포장조서_우수공1_토공_토공(고초골)" xfId="8394" xr:uid="{00000000-0005-0000-0000-0000D05E0000}"/>
    <cellStyle name="표_02-배수공_포장조서_우수공1_토공_토공(고초골)_토공(고초골)" xfId="8395" xr:uid="{00000000-0005-0000-0000-0000D15E0000}"/>
    <cellStyle name="표_02-배수공_포장조서_토공" xfId="8396" xr:uid="{00000000-0005-0000-0000-0000D25E0000}"/>
    <cellStyle name="표_02-배수공_포장조서_토공(고초골)" xfId="8397" xr:uid="{00000000-0005-0000-0000-0000D35E0000}"/>
    <cellStyle name="표_02-배수공_포장조서_토공(고초골)_토공(고초골)" xfId="8398" xr:uid="{00000000-0005-0000-0000-0000D45E0000}"/>
    <cellStyle name="표_02-배수공_포장조서_토공_토공" xfId="8399" xr:uid="{00000000-0005-0000-0000-0000D55E0000}"/>
    <cellStyle name="표_02-배수공_포장조서_토공_토공(고초골)" xfId="8400" xr:uid="{00000000-0005-0000-0000-0000D65E0000}"/>
    <cellStyle name="표_02-배수공_포장조서_토공_토공_토공(고초골)" xfId="8401" xr:uid="{00000000-0005-0000-0000-0000D75E0000}"/>
    <cellStyle name="표_02-배수공_포장조서_토공_토공_토공(고초골)_토공(고초골)" xfId="8402" xr:uid="{00000000-0005-0000-0000-0000D85E0000}"/>
    <cellStyle name="표_02-배수공_포장조서_포장공" xfId="8403" xr:uid="{00000000-0005-0000-0000-0000D95E0000}"/>
    <cellStyle name="표_02-배수공_포장조서_포장공_포장공" xfId="8404" xr:uid="{00000000-0005-0000-0000-0000DA5E0000}"/>
    <cellStyle name="표_04-포장공" xfId="8405" xr:uid="{00000000-0005-0000-0000-0000DB5E0000}"/>
    <cellStyle name="표_04-포장공_02-배수공" xfId="8406" xr:uid="{00000000-0005-0000-0000-0000DC5E0000}"/>
    <cellStyle name="표_04-포장공_02-배수공_선단추진공" xfId="8407" xr:uid="{00000000-0005-0000-0000-0000DD5E0000}"/>
    <cellStyle name="표_04-포장공_02-배수공_선단추진공_오수공1" xfId="8408" xr:uid="{00000000-0005-0000-0000-0000DE5E0000}"/>
    <cellStyle name="표_04-포장공_02-배수공_오수공1" xfId="8409" xr:uid="{00000000-0005-0000-0000-0000DF5E0000}"/>
    <cellStyle name="표_04-포장공_02-배수공_우수공1" xfId="8410" xr:uid="{00000000-0005-0000-0000-0000E05E0000}"/>
    <cellStyle name="표_04-포장공_02-배수공_우수공1_토공" xfId="8411" xr:uid="{00000000-0005-0000-0000-0000E15E0000}"/>
    <cellStyle name="표_04-포장공_02-배수공_우수공1_토공(고초골)" xfId="8412" xr:uid="{00000000-0005-0000-0000-0000E25E0000}"/>
    <cellStyle name="표_04-포장공_02-배수공_우수공1_토공_토공(고초골)" xfId="8413" xr:uid="{00000000-0005-0000-0000-0000E35E0000}"/>
    <cellStyle name="표_04-포장공_02-배수공_우수공1_토공_토공(고초골)_토공(고초골)" xfId="8414" xr:uid="{00000000-0005-0000-0000-0000E45E0000}"/>
    <cellStyle name="표_04-포장공_02-배수공_토공" xfId="8415" xr:uid="{00000000-0005-0000-0000-0000E55E0000}"/>
    <cellStyle name="표_04-포장공_02-배수공_토공(고초골)" xfId="8416" xr:uid="{00000000-0005-0000-0000-0000E65E0000}"/>
    <cellStyle name="표_04-포장공_02-배수공_토공(고초골)_토공(고초골)" xfId="8417" xr:uid="{00000000-0005-0000-0000-0000E75E0000}"/>
    <cellStyle name="표_04-포장공_02-배수공_토공_2.0토공3" xfId="8418" xr:uid="{00000000-0005-0000-0000-0000E85E0000}"/>
    <cellStyle name="표_04-포장공_02-배수공_토공_보령깨기집계" xfId="8419" xr:uid="{00000000-0005-0000-0000-0000E95E0000}"/>
    <cellStyle name="표_04-포장공_02-배수공_토공_정부장님토적" xfId="8420" xr:uid="{00000000-0005-0000-0000-0000EA5E0000}"/>
    <cellStyle name="표_04-포장공_02-배수공_토공_토공" xfId="8421" xr:uid="{00000000-0005-0000-0000-0000EB5E0000}"/>
    <cellStyle name="표_04-포장공_02-배수공_토공_토공(고초골)" xfId="8422" xr:uid="{00000000-0005-0000-0000-0000EC5E0000}"/>
    <cellStyle name="표_04-포장공_02-배수공_토공_토공_토공(고초골)" xfId="8423" xr:uid="{00000000-0005-0000-0000-0000ED5E0000}"/>
    <cellStyle name="표_04-포장공_02-배수공_토공_토공_토공(고초골)_토공(고초골)" xfId="8424" xr:uid="{00000000-0005-0000-0000-0000EE5E0000}"/>
    <cellStyle name="표_04-포장공_02-배수공_토공_토적표" xfId="8425" xr:uid="{00000000-0005-0000-0000-0000EF5E0000}"/>
    <cellStyle name="표_04-포장공_02-배수공_포장공" xfId="8426" xr:uid="{00000000-0005-0000-0000-0000F05E0000}"/>
    <cellStyle name="표_04-포장공_02-배수공_포장공_포장공" xfId="8427" xr:uid="{00000000-0005-0000-0000-0000F15E0000}"/>
    <cellStyle name="표_05 부대공" xfId="8428" xr:uid="{00000000-0005-0000-0000-0000F25E0000}"/>
    <cellStyle name="표_06-부대공_02-배수공" xfId="8429" xr:uid="{00000000-0005-0000-0000-0000F35E0000}"/>
    <cellStyle name="표_06-부대공_02-배수공_선단추진공" xfId="8430" xr:uid="{00000000-0005-0000-0000-0000F45E0000}"/>
    <cellStyle name="표_06-부대공_02-배수공_선단추진공_오수공1" xfId="8431" xr:uid="{00000000-0005-0000-0000-0000F55E0000}"/>
    <cellStyle name="표_06-부대공_02-배수공_오수공1" xfId="8432" xr:uid="{00000000-0005-0000-0000-0000F65E0000}"/>
    <cellStyle name="표_06-부대공_02-배수공_우수공1" xfId="8433" xr:uid="{00000000-0005-0000-0000-0000F75E0000}"/>
    <cellStyle name="표_06-부대공_02-배수공_우수공1_토공" xfId="8434" xr:uid="{00000000-0005-0000-0000-0000F85E0000}"/>
    <cellStyle name="표_06-부대공_02-배수공_우수공1_토공(고초골)" xfId="8435" xr:uid="{00000000-0005-0000-0000-0000F95E0000}"/>
    <cellStyle name="표_06-부대공_02-배수공_우수공1_토공_토공(고초골)" xfId="8436" xr:uid="{00000000-0005-0000-0000-0000FA5E0000}"/>
    <cellStyle name="표_06-부대공_02-배수공_우수공1_토공_토공(고초골)_토공(고초골)" xfId="8437" xr:uid="{00000000-0005-0000-0000-0000FB5E0000}"/>
    <cellStyle name="표_06-부대공_02-배수공_토공" xfId="8438" xr:uid="{00000000-0005-0000-0000-0000FC5E0000}"/>
    <cellStyle name="표_06-부대공_02-배수공_토공(고초골)" xfId="8439" xr:uid="{00000000-0005-0000-0000-0000FD5E0000}"/>
    <cellStyle name="표_06-부대공_02-배수공_토공(고초골)_토공(고초골)" xfId="8440" xr:uid="{00000000-0005-0000-0000-0000FE5E0000}"/>
    <cellStyle name="표_06-부대공_02-배수공_토공_2.0토공3" xfId="8441" xr:uid="{00000000-0005-0000-0000-0000FF5E0000}"/>
    <cellStyle name="표_06-부대공_02-배수공_토공_보령깨기집계" xfId="8442" xr:uid="{00000000-0005-0000-0000-0000005F0000}"/>
    <cellStyle name="표_06-부대공_02-배수공_토공_정부장님토적" xfId="8443" xr:uid="{00000000-0005-0000-0000-0000015F0000}"/>
    <cellStyle name="표_06-부대공_02-배수공_토공_토공" xfId="8444" xr:uid="{00000000-0005-0000-0000-0000025F0000}"/>
    <cellStyle name="표_06-부대공_02-배수공_토공_토공(고초골)" xfId="8445" xr:uid="{00000000-0005-0000-0000-0000035F0000}"/>
    <cellStyle name="표_06-부대공_02-배수공_토공_토공_토공(고초골)" xfId="8446" xr:uid="{00000000-0005-0000-0000-0000045F0000}"/>
    <cellStyle name="표_06-부대공_02-배수공_토공_토공_토공(고초골)_토공(고초골)" xfId="8447" xr:uid="{00000000-0005-0000-0000-0000055F0000}"/>
    <cellStyle name="표_06-부대공_02-배수공_토공_토적표" xfId="8448" xr:uid="{00000000-0005-0000-0000-0000065F0000}"/>
    <cellStyle name="표_06-부대공_02-배수공_포장공" xfId="8449" xr:uid="{00000000-0005-0000-0000-0000075F0000}"/>
    <cellStyle name="표_06-부대공_02-배수공_포장공_포장공" xfId="8450" xr:uid="{00000000-0005-0000-0000-0000085F0000}"/>
    <cellStyle name="표_1.토공(C)" xfId="8451" xr:uid="{00000000-0005-0000-0000-0000095F0000}"/>
    <cellStyle name="표_1.토공(D)" xfId="8452" xr:uid="{00000000-0005-0000-0000-00000A5F0000}"/>
    <cellStyle name="표_2.배수공" xfId="8453" xr:uid="{00000000-0005-0000-0000-00000B5F0000}"/>
    <cellStyle name="표_2.배수공_1.토공(C)" xfId="8454" xr:uid="{00000000-0005-0000-0000-00000C5F0000}"/>
    <cellStyle name="표_2.배수공_1.토공(D)" xfId="8455" xr:uid="{00000000-0005-0000-0000-00000D5F0000}"/>
    <cellStyle name="표_2.토공" xfId="8456" xr:uid="{00000000-0005-0000-0000-00000E5F0000}"/>
    <cellStyle name="표_2.토공_1.토공(C)" xfId="8457" xr:uid="{00000000-0005-0000-0000-00000F5F0000}"/>
    <cellStyle name="표_2.토공_1.토공(D)" xfId="8458" xr:uid="{00000000-0005-0000-0000-0000105F0000}"/>
    <cellStyle name="표_2.토공_4.하수공" xfId="8459" xr:uid="{00000000-0005-0000-0000-0000115F0000}"/>
    <cellStyle name="표_2.토공_4.하수공_1.토공(C)" xfId="8460" xr:uid="{00000000-0005-0000-0000-0000125F0000}"/>
    <cellStyle name="표_2.토공_4.하수공_1.토공(D)" xfId="8461" xr:uid="{00000000-0005-0000-0000-0000135F0000}"/>
    <cellStyle name="표_3.포장공" xfId="8462" xr:uid="{00000000-0005-0000-0000-0000145F0000}"/>
    <cellStyle name="표_3.포장공_1.토공(C)" xfId="8463" xr:uid="{00000000-0005-0000-0000-0000155F0000}"/>
    <cellStyle name="표_3.포장공_1.토공(D)" xfId="8464" xr:uid="{00000000-0005-0000-0000-0000165F0000}"/>
    <cellStyle name="표_3.포장공_4.하수공" xfId="8465" xr:uid="{00000000-0005-0000-0000-0000175F0000}"/>
    <cellStyle name="표_3.포장공_4.하수공_1.토공(C)" xfId="8466" xr:uid="{00000000-0005-0000-0000-0000185F0000}"/>
    <cellStyle name="표_3.포장공_4.하수공_1.토공(D)" xfId="8467" xr:uid="{00000000-0005-0000-0000-0000195F0000}"/>
    <cellStyle name="표_4.부대공" xfId="8468" xr:uid="{00000000-0005-0000-0000-00001A5F0000}"/>
    <cellStyle name="표_4.부대공_1" xfId="8469" xr:uid="{00000000-0005-0000-0000-00001B5F0000}"/>
    <cellStyle name="표_4.부대공_1.토공(C)" xfId="8470" xr:uid="{00000000-0005-0000-0000-00001C5F0000}"/>
    <cellStyle name="표_4.부대공_1.토공(D)" xfId="8471" xr:uid="{00000000-0005-0000-0000-00001D5F0000}"/>
    <cellStyle name="표_4.부대공_1_1.토공(C)" xfId="8472" xr:uid="{00000000-0005-0000-0000-00001E5F0000}"/>
    <cellStyle name="표_4.부대공_1_1.토공(D)" xfId="8473" xr:uid="{00000000-0005-0000-0000-00001F5F0000}"/>
    <cellStyle name="표_4.부대공_2.토공" xfId="8474" xr:uid="{00000000-0005-0000-0000-0000205F0000}"/>
    <cellStyle name="표_4.부대공_2.토공_1.토공(C)" xfId="8475" xr:uid="{00000000-0005-0000-0000-0000215F0000}"/>
    <cellStyle name="표_4.부대공_2.토공_1.토공(D)" xfId="8476" xr:uid="{00000000-0005-0000-0000-0000225F0000}"/>
    <cellStyle name="표_4.부대공_2.토공_4.하수공" xfId="8477" xr:uid="{00000000-0005-0000-0000-0000235F0000}"/>
    <cellStyle name="표_4.부대공_2.토공_4.하수공_1.토공(C)" xfId="8478" xr:uid="{00000000-0005-0000-0000-0000245F0000}"/>
    <cellStyle name="표_4.부대공_2.토공_4.하수공_1.토공(D)" xfId="8479" xr:uid="{00000000-0005-0000-0000-0000255F0000}"/>
    <cellStyle name="표_4.부대공_3.포장공" xfId="8480" xr:uid="{00000000-0005-0000-0000-0000265F0000}"/>
    <cellStyle name="표_4.부대공_3.포장공_1.토공(C)" xfId="8481" xr:uid="{00000000-0005-0000-0000-0000275F0000}"/>
    <cellStyle name="표_4.부대공_3.포장공_1.토공(D)" xfId="8482" xr:uid="{00000000-0005-0000-0000-0000285F0000}"/>
    <cellStyle name="표_4.부대공_3.포장공_4.하수공" xfId="8483" xr:uid="{00000000-0005-0000-0000-0000295F0000}"/>
    <cellStyle name="표_4.부대공_3.포장공_4.하수공_1.토공(C)" xfId="8484" xr:uid="{00000000-0005-0000-0000-00002A5F0000}"/>
    <cellStyle name="표_4.부대공_3.포장공_4.하수공_1.토공(D)" xfId="8485" xr:uid="{00000000-0005-0000-0000-00002B5F0000}"/>
    <cellStyle name="표_4.부대공_4.부대공" xfId="8486" xr:uid="{00000000-0005-0000-0000-00002C5F0000}"/>
    <cellStyle name="표_4.부대공_4.부대공_1.토공(C)" xfId="8487" xr:uid="{00000000-0005-0000-0000-00002D5F0000}"/>
    <cellStyle name="표_4.부대공_4.부대공_1.토공(D)" xfId="8488" xr:uid="{00000000-0005-0000-0000-00002E5F0000}"/>
    <cellStyle name="표_4.부대공_4배관공" xfId="8489" xr:uid="{00000000-0005-0000-0000-00002F5F0000}"/>
    <cellStyle name="표_4.부대공_4배관공_1.토공(C)" xfId="8490" xr:uid="{00000000-0005-0000-0000-0000305F0000}"/>
    <cellStyle name="표_4.부대공_4배관공_1.토공(D)" xfId="8491" xr:uid="{00000000-0005-0000-0000-0000315F0000}"/>
    <cellStyle name="표_4.부대공_4배관공_2.토공" xfId="8492" xr:uid="{00000000-0005-0000-0000-0000325F0000}"/>
    <cellStyle name="표_4.부대공_4배관공_2.토공_1.토공(C)" xfId="8493" xr:uid="{00000000-0005-0000-0000-0000335F0000}"/>
    <cellStyle name="표_4.부대공_4배관공_2.토공_1.토공(D)" xfId="8494" xr:uid="{00000000-0005-0000-0000-0000345F0000}"/>
    <cellStyle name="표_4.부대공_4배관공_2.토공_4.하수공" xfId="8495" xr:uid="{00000000-0005-0000-0000-0000355F0000}"/>
    <cellStyle name="표_4.부대공_4배관공_2.토공_4.하수공_1.토공(C)" xfId="8496" xr:uid="{00000000-0005-0000-0000-0000365F0000}"/>
    <cellStyle name="표_4.부대공_4배관공_2.토공_4.하수공_1.토공(D)" xfId="8497" xr:uid="{00000000-0005-0000-0000-0000375F0000}"/>
    <cellStyle name="표_4.부대공_4배관공_3.포장공" xfId="8498" xr:uid="{00000000-0005-0000-0000-0000385F0000}"/>
    <cellStyle name="표_4.부대공_4배관공_3.포장공_1.토공(C)" xfId="8499" xr:uid="{00000000-0005-0000-0000-0000395F0000}"/>
    <cellStyle name="표_4.부대공_4배관공_3.포장공_1.토공(D)" xfId="8500" xr:uid="{00000000-0005-0000-0000-00003A5F0000}"/>
    <cellStyle name="표_4.부대공_4배관공_3.포장공_4.하수공" xfId="8501" xr:uid="{00000000-0005-0000-0000-00003B5F0000}"/>
    <cellStyle name="표_4.부대공_4배관공_3.포장공_4.하수공_1.토공(C)" xfId="8502" xr:uid="{00000000-0005-0000-0000-00003C5F0000}"/>
    <cellStyle name="표_4.부대공_4배관공_3.포장공_4.하수공_1.토공(D)" xfId="8503" xr:uid="{00000000-0005-0000-0000-00003D5F0000}"/>
    <cellStyle name="표_4.부대공_5부대시설공" xfId="8504" xr:uid="{00000000-0005-0000-0000-00003E5F0000}"/>
    <cellStyle name="표_4.부대공_5부대시설공_1.토공(C)" xfId="8505" xr:uid="{00000000-0005-0000-0000-00003F5F0000}"/>
    <cellStyle name="표_4.부대공_5부대시설공_1.토공(D)" xfId="8506" xr:uid="{00000000-0005-0000-0000-0000405F0000}"/>
    <cellStyle name="표_4.부대공_5부대시설공_2.토공" xfId="8507" xr:uid="{00000000-0005-0000-0000-0000415F0000}"/>
    <cellStyle name="표_4.부대공_5부대시설공_2.토공_1.토공(C)" xfId="8508" xr:uid="{00000000-0005-0000-0000-0000425F0000}"/>
    <cellStyle name="표_4.부대공_5부대시설공_2.토공_1.토공(D)" xfId="8509" xr:uid="{00000000-0005-0000-0000-0000435F0000}"/>
    <cellStyle name="표_4.부대공_5부대시설공_2.토공_4.하수공" xfId="8510" xr:uid="{00000000-0005-0000-0000-0000445F0000}"/>
    <cellStyle name="표_4.부대공_5부대시설공_2.토공_4.하수공_1.토공(C)" xfId="8511" xr:uid="{00000000-0005-0000-0000-0000455F0000}"/>
    <cellStyle name="표_4.부대공_5부대시설공_2.토공_4.하수공_1.토공(D)" xfId="8512" xr:uid="{00000000-0005-0000-0000-0000465F0000}"/>
    <cellStyle name="표_4.부대공_5부대시설공_3.포장공" xfId="8513" xr:uid="{00000000-0005-0000-0000-0000475F0000}"/>
    <cellStyle name="표_4.부대공_5부대시설공_3.포장공_1.토공(C)" xfId="8514" xr:uid="{00000000-0005-0000-0000-0000485F0000}"/>
    <cellStyle name="표_4.부대공_5부대시설공_3.포장공_1.토공(D)" xfId="8515" xr:uid="{00000000-0005-0000-0000-0000495F0000}"/>
    <cellStyle name="표_4.부대공_5부대시설공_3.포장공_4.하수공" xfId="8516" xr:uid="{00000000-0005-0000-0000-00004A5F0000}"/>
    <cellStyle name="표_4.부대공_5부대시설공_3.포장공_4.하수공_1.토공(C)" xfId="8517" xr:uid="{00000000-0005-0000-0000-00004B5F0000}"/>
    <cellStyle name="표_4.부대공_5부대시설공_3.포장공_4.하수공_1.토공(D)" xfId="8518" xr:uid="{00000000-0005-0000-0000-00004C5F0000}"/>
    <cellStyle name="표_4배관공" xfId="8519" xr:uid="{00000000-0005-0000-0000-00004D5F0000}"/>
    <cellStyle name="표_4배관공_1.토공(C)" xfId="8520" xr:uid="{00000000-0005-0000-0000-00004E5F0000}"/>
    <cellStyle name="표_4배관공_1.토공(D)" xfId="8521" xr:uid="{00000000-0005-0000-0000-00004F5F0000}"/>
    <cellStyle name="표_4배관공_2.토공" xfId="8522" xr:uid="{00000000-0005-0000-0000-0000505F0000}"/>
    <cellStyle name="표_4배관공_2.토공_1.토공(C)" xfId="8523" xr:uid="{00000000-0005-0000-0000-0000515F0000}"/>
    <cellStyle name="표_4배관공_2.토공_1.토공(D)" xfId="8524" xr:uid="{00000000-0005-0000-0000-0000525F0000}"/>
    <cellStyle name="표_4배관공_2.토공_4.하수공" xfId="8525" xr:uid="{00000000-0005-0000-0000-0000535F0000}"/>
    <cellStyle name="표_4배관공_2.토공_4.하수공_1.토공(C)" xfId="8526" xr:uid="{00000000-0005-0000-0000-0000545F0000}"/>
    <cellStyle name="표_4배관공_2.토공_4.하수공_1.토공(D)" xfId="8527" xr:uid="{00000000-0005-0000-0000-0000555F0000}"/>
    <cellStyle name="표_4배관공_3.포장공" xfId="8528" xr:uid="{00000000-0005-0000-0000-0000565F0000}"/>
    <cellStyle name="표_4배관공_3.포장공_1.토공(C)" xfId="8529" xr:uid="{00000000-0005-0000-0000-0000575F0000}"/>
    <cellStyle name="표_4배관공_3.포장공_1.토공(D)" xfId="8530" xr:uid="{00000000-0005-0000-0000-0000585F0000}"/>
    <cellStyle name="표_4배관공_3.포장공_4.하수공" xfId="8531" xr:uid="{00000000-0005-0000-0000-0000595F0000}"/>
    <cellStyle name="표_4배관공_3.포장공_4.하수공_1.토공(C)" xfId="8532" xr:uid="{00000000-0005-0000-0000-00005A5F0000}"/>
    <cellStyle name="표_4배관공_3.포장공_4.하수공_1.토공(D)" xfId="8533" xr:uid="{00000000-0005-0000-0000-00005B5F0000}"/>
    <cellStyle name="표_500.논산 지구사업비" xfId="8534" xr:uid="{00000000-0005-0000-0000-00005C5F0000}"/>
    <cellStyle name="표_500.논산 지구사업비_00.세부_복심공사비v422" xfId="8535" xr:uid="{00000000-0005-0000-0000-00005D5F0000}"/>
    <cellStyle name="표_500.논산 지구사업비_10.세부_도림공사비v2" xfId="8536" xr:uid="{00000000-0005-0000-0000-00005E5F0000}"/>
    <cellStyle name="표_500.논산 지구사업비_10.세부_복심공사비v2" xfId="8537" xr:uid="{00000000-0005-0000-0000-00005F5F0000}"/>
    <cellStyle name="표_500.논산 지구사업비_50.계룡공사비(2009.11.12)" xfId="8538" xr:uid="{00000000-0005-0000-0000-0000605F0000}"/>
    <cellStyle name="표_500.논산 지구사업비_50.계룡공사비(2009.11.29사업시행계획 용지매수 증가)" xfId="8539" xr:uid="{00000000-0005-0000-0000-0000615F0000}"/>
    <cellStyle name="표_500.논산 지구사업비_Book1" xfId="8540" xr:uid="{00000000-0005-0000-0000-0000625F0000}"/>
    <cellStyle name="표_500.논산 지구사업비_계룡기본 공사비" xfId="8541" xr:uid="{00000000-0005-0000-0000-0000635F0000}"/>
    <cellStyle name="표_500.논산 지구사업비_계룡세부설계 공사비" xfId="8542" xr:uid="{00000000-0005-0000-0000-0000645F0000}"/>
    <cellStyle name="표_500.논산 지구사업비_기본조사비" xfId="8543" xr:uid="{00000000-0005-0000-0000-0000655F0000}"/>
    <cellStyle name="표_500.논산 지구사업비_생태보전협력금" xfId="8544" xr:uid="{00000000-0005-0000-0000-0000665F0000}"/>
    <cellStyle name="표_500.논산 지구사업비_지급자재대1118" xfId="8545" xr:uid="{00000000-0005-0000-0000-0000675F0000}"/>
    <cellStyle name="표_500.논산 지구사업비_지출(년차별)" xfId="8546" xr:uid="{00000000-0005-0000-0000-0000685F0000}"/>
    <cellStyle name="표_510.논산 지구사업비" xfId="8547" xr:uid="{00000000-0005-0000-0000-0000695F0000}"/>
    <cellStyle name="표_510.논산 지구사업비_00.세부_복심공사비v422" xfId="8548" xr:uid="{00000000-0005-0000-0000-00006A5F0000}"/>
    <cellStyle name="표_510.논산 지구사업비_10.세부_도림공사비v2" xfId="8549" xr:uid="{00000000-0005-0000-0000-00006B5F0000}"/>
    <cellStyle name="표_510.논산 지구사업비_10.세부_복심공사비v2" xfId="8550" xr:uid="{00000000-0005-0000-0000-00006C5F0000}"/>
    <cellStyle name="표_510.논산 지구사업비_50.계룡공사비(2009.11.12)" xfId="8551" xr:uid="{00000000-0005-0000-0000-00006D5F0000}"/>
    <cellStyle name="표_510.논산 지구사업비_50.계룡공사비(2009.11.29사업시행계획 용지매수 증가)" xfId="8552" xr:uid="{00000000-0005-0000-0000-00006E5F0000}"/>
    <cellStyle name="표_510.논산 지구사업비_Book1" xfId="8553" xr:uid="{00000000-0005-0000-0000-00006F5F0000}"/>
    <cellStyle name="표_510.논산 지구사업비_계룡기본 공사비" xfId="8554" xr:uid="{00000000-0005-0000-0000-0000705F0000}"/>
    <cellStyle name="표_510.논산 지구사업비_계룡세부설계 공사비" xfId="8555" xr:uid="{00000000-0005-0000-0000-0000715F0000}"/>
    <cellStyle name="표_510.논산 지구사업비_기본조사비" xfId="8556" xr:uid="{00000000-0005-0000-0000-0000725F0000}"/>
    <cellStyle name="표_510.논산 지구사업비_생태보전협력금" xfId="8557" xr:uid="{00000000-0005-0000-0000-0000735F0000}"/>
    <cellStyle name="표_510.논산 지구사업비_지급자재대1118" xfId="8558" xr:uid="{00000000-0005-0000-0000-0000745F0000}"/>
    <cellStyle name="표_510.논산 지구사업비_지출(년차별)" xfId="8559" xr:uid="{00000000-0005-0000-0000-0000755F0000}"/>
    <cellStyle name="표_5부대시설공" xfId="8560" xr:uid="{00000000-0005-0000-0000-0000765F0000}"/>
    <cellStyle name="표_5부대시설공_1.토공(C)" xfId="8561" xr:uid="{00000000-0005-0000-0000-0000775F0000}"/>
    <cellStyle name="표_5부대시설공_1.토공(D)" xfId="8562" xr:uid="{00000000-0005-0000-0000-0000785F0000}"/>
    <cellStyle name="표_5부대시설공_2.토공" xfId="8563" xr:uid="{00000000-0005-0000-0000-0000795F0000}"/>
    <cellStyle name="표_5부대시설공_2.토공_1.토공(C)" xfId="8564" xr:uid="{00000000-0005-0000-0000-00007A5F0000}"/>
    <cellStyle name="표_5부대시설공_2.토공_1.토공(D)" xfId="8565" xr:uid="{00000000-0005-0000-0000-00007B5F0000}"/>
    <cellStyle name="표_5부대시설공_2.토공_4.하수공" xfId="8566" xr:uid="{00000000-0005-0000-0000-00007C5F0000}"/>
    <cellStyle name="표_5부대시설공_2.토공_4.하수공_1.토공(C)" xfId="8567" xr:uid="{00000000-0005-0000-0000-00007D5F0000}"/>
    <cellStyle name="표_5부대시설공_2.토공_4.하수공_1.토공(D)" xfId="8568" xr:uid="{00000000-0005-0000-0000-00007E5F0000}"/>
    <cellStyle name="표_5부대시설공_3.포장공" xfId="8569" xr:uid="{00000000-0005-0000-0000-00007F5F0000}"/>
    <cellStyle name="표_5부대시설공_3.포장공_1.토공(C)" xfId="8570" xr:uid="{00000000-0005-0000-0000-0000805F0000}"/>
    <cellStyle name="표_5부대시설공_3.포장공_1.토공(D)" xfId="8571" xr:uid="{00000000-0005-0000-0000-0000815F0000}"/>
    <cellStyle name="표_5부대시설공_3.포장공_4.하수공" xfId="8572" xr:uid="{00000000-0005-0000-0000-0000825F0000}"/>
    <cellStyle name="표_5부대시설공_3.포장공_4.하수공_1.토공(C)" xfId="8573" xr:uid="{00000000-0005-0000-0000-0000835F0000}"/>
    <cellStyle name="표_5부대시설공_3.포장공_4.하수공_1.토공(D)" xfId="8574" xr:uid="{00000000-0005-0000-0000-0000845F0000}"/>
    <cellStyle name="표_6.전석" xfId="8575" xr:uid="{00000000-0005-0000-0000-0000855F0000}"/>
    <cellStyle name="표_6.토공" xfId="8576" xr:uid="{00000000-0005-0000-0000-0000865F0000}"/>
    <cellStyle name="표_6.포장공" xfId="8577" xr:uid="{00000000-0005-0000-0000-0000875F0000}"/>
    <cellStyle name="표_B2.배수공" xfId="8578" xr:uid="{00000000-0005-0000-0000-0000885F0000}"/>
    <cellStyle name="표_B2.배수공_1.토공(C)" xfId="8579" xr:uid="{00000000-0005-0000-0000-0000895F0000}"/>
    <cellStyle name="표_B2.배수공_1.토공(D)" xfId="8580" xr:uid="{00000000-0005-0000-0000-00008A5F0000}"/>
    <cellStyle name="표_Book1" xfId="8581" xr:uid="{00000000-0005-0000-0000-00008B5F0000}"/>
    <cellStyle name="표_Book2" xfId="8582" xr:uid="{00000000-0005-0000-0000-00008C5F0000}"/>
    <cellStyle name="표_Book2_1.토공(C)" xfId="8583" xr:uid="{00000000-0005-0000-0000-00008D5F0000}"/>
    <cellStyle name="표_Book2_1.토공(D)" xfId="8584" xr:uid="{00000000-0005-0000-0000-00008E5F0000}"/>
    <cellStyle name="표_Book2_2.배수공" xfId="8585" xr:uid="{00000000-0005-0000-0000-00008F5F0000}"/>
    <cellStyle name="표_Book2_2.배수공_1.토공(C)" xfId="8586" xr:uid="{00000000-0005-0000-0000-0000905F0000}"/>
    <cellStyle name="표_Book2_2.배수공_1.토공(D)" xfId="8587" xr:uid="{00000000-0005-0000-0000-0000915F0000}"/>
    <cellStyle name="표_Book2_2.토공" xfId="8588" xr:uid="{00000000-0005-0000-0000-0000925F0000}"/>
    <cellStyle name="표_Book2_2.토공_1.토공(C)" xfId="8589" xr:uid="{00000000-0005-0000-0000-0000935F0000}"/>
    <cellStyle name="표_Book2_2.토공_1.토공(D)" xfId="8590" xr:uid="{00000000-0005-0000-0000-0000945F0000}"/>
    <cellStyle name="표_Book2_2.토공_4.하수공" xfId="8591" xr:uid="{00000000-0005-0000-0000-0000955F0000}"/>
    <cellStyle name="표_Book2_2.토공_4.하수공_1.토공(C)" xfId="8592" xr:uid="{00000000-0005-0000-0000-0000965F0000}"/>
    <cellStyle name="표_Book2_2.토공_4.하수공_1.토공(D)" xfId="8593" xr:uid="{00000000-0005-0000-0000-0000975F0000}"/>
    <cellStyle name="표_Book2_3.포장공" xfId="8594" xr:uid="{00000000-0005-0000-0000-0000985F0000}"/>
    <cellStyle name="표_Book2_3.포장공_1.토공(C)" xfId="8595" xr:uid="{00000000-0005-0000-0000-0000995F0000}"/>
    <cellStyle name="표_Book2_3.포장공_1.토공(D)" xfId="8596" xr:uid="{00000000-0005-0000-0000-00009A5F0000}"/>
    <cellStyle name="표_Book2_3.포장공_4.하수공" xfId="8597" xr:uid="{00000000-0005-0000-0000-00009B5F0000}"/>
    <cellStyle name="표_Book2_3.포장공_4.하수공_1.토공(C)" xfId="8598" xr:uid="{00000000-0005-0000-0000-00009C5F0000}"/>
    <cellStyle name="표_Book2_3.포장공_4.하수공_1.토공(D)" xfId="8599" xr:uid="{00000000-0005-0000-0000-00009D5F0000}"/>
    <cellStyle name="표_Book2_4.부대공" xfId="8600" xr:uid="{00000000-0005-0000-0000-00009E5F0000}"/>
    <cellStyle name="표_Book2_4.부대공_1" xfId="8601" xr:uid="{00000000-0005-0000-0000-00009F5F0000}"/>
    <cellStyle name="표_Book2_4.부대공_1.토공(C)" xfId="8602" xr:uid="{00000000-0005-0000-0000-0000A05F0000}"/>
    <cellStyle name="표_Book2_4.부대공_1.토공(D)" xfId="8603" xr:uid="{00000000-0005-0000-0000-0000A15F0000}"/>
    <cellStyle name="표_Book2_4.부대공_1_1.토공(C)" xfId="8604" xr:uid="{00000000-0005-0000-0000-0000A25F0000}"/>
    <cellStyle name="표_Book2_4.부대공_1_1.토공(D)" xfId="8605" xr:uid="{00000000-0005-0000-0000-0000A35F0000}"/>
    <cellStyle name="표_Book2_4.부대공_2.토공" xfId="8606" xr:uid="{00000000-0005-0000-0000-0000A45F0000}"/>
    <cellStyle name="표_Book2_4.부대공_2.토공_1.토공(C)" xfId="8607" xr:uid="{00000000-0005-0000-0000-0000A55F0000}"/>
    <cellStyle name="표_Book2_4.부대공_2.토공_1.토공(D)" xfId="8608" xr:uid="{00000000-0005-0000-0000-0000A65F0000}"/>
    <cellStyle name="표_Book2_4.부대공_2.토공_4.하수공" xfId="8609" xr:uid="{00000000-0005-0000-0000-0000A75F0000}"/>
    <cellStyle name="표_Book2_4.부대공_2.토공_4.하수공_1.토공(C)" xfId="8610" xr:uid="{00000000-0005-0000-0000-0000A85F0000}"/>
    <cellStyle name="표_Book2_4.부대공_2.토공_4.하수공_1.토공(D)" xfId="8611" xr:uid="{00000000-0005-0000-0000-0000A95F0000}"/>
    <cellStyle name="표_Book2_4.부대공_3.포장공" xfId="8612" xr:uid="{00000000-0005-0000-0000-0000AA5F0000}"/>
    <cellStyle name="표_Book2_4.부대공_3.포장공_1.토공(C)" xfId="8613" xr:uid="{00000000-0005-0000-0000-0000AB5F0000}"/>
    <cellStyle name="표_Book2_4.부대공_3.포장공_1.토공(D)" xfId="8614" xr:uid="{00000000-0005-0000-0000-0000AC5F0000}"/>
    <cellStyle name="표_Book2_4.부대공_3.포장공_4.하수공" xfId="8615" xr:uid="{00000000-0005-0000-0000-0000AD5F0000}"/>
    <cellStyle name="표_Book2_4.부대공_3.포장공_4.하수공_1.토공(C)" xfId="8616" xr:uid="{00000000-0005-0000-0000-0000AE5F0000}"/>
    <cellStyle name="표_Book2_4.부대공_3.포장공_4.하수공_1.토공(D)" xfId="8617" xr:uid="{00000000-0005-0000-0000-0000AF5F0000}"/>
    <cellStyle name="표_Book2_4.부대공_4.부대공" xfId="8618" xr:uid="{00000000-0005-0000-0000-0000B05F0000}"/>
    <cellStyle name="표_Book2_4.부대공_4.부대공_1.토공(C)" xfId="8619" xr:uid="{00000000-0005-0000-0000-0000B15F0000}"/>
    <cellStyle name="표_Book2_4.부대공_4.부대공_1.토공(D)" xfId="8620" xr:uid="{00000000-0005-0000-0000-0000B25F0000}"/>
    <cellStyle name="표_Book2_4.부대공_4배관공" xfId="8621" xr:uid="{00000000-0005-0000-0000-0000B35F0000}"/>
    <cellStyle name="표_Book2_4.부대공_4배관공_1.토공(C)" xfId="8622" xr:uid="{00000000-0005-0000-0000-0000B45F0000}"/>
    <cellStyle name="표_Book2_4.부대공_4배관공_1.토공(D)" xfId="8623" xr:uid="{00000000-0005-0000-0000-0000B55F0000}"/>
    <cellStyle name="표_Book2_4.부대공_4배관공_2.토공" xfId="8624" xr:uid="{00000000-0005-0000-0000-0000B65F0000}"/>
    <cellStyle name="표_Book2_4.부대공_4배관공_2.토공_1.토공(C)" xfId="8625" xr:uid="{00000000-0005-0000-0000-0000B75F0000}"/>
    <cellStyle name="표_Book2_4.부대공_4배관공_2.토공_1.토공(D)" xfId="8626" xr:uid="{00000000-0005-0000-0000-0000B85F0000}"/>
    <cellStyle name="표_Book2_4.부대공_4배관공_2.토공_4.하수공" xfId="8627" xr:uid="{00000000-0005-0000-0000-0000B95F0000}"/>
    <cellStyle name="표_Book2_4.부대공_4배관공_2.토공_4.하수공_1.토공(C)" xfId="8628" xr:uid="{00000000-0005-0000-0000-0000BA5F0000}"/>
    <cellStyle name="표_Book2_4.부대공_4배관공_2.토공_4.하수공_1.토공(D)" xfId="8629" xr:uid="{00000000-0005-0000-0000-0000BB5F0000}"/>
    <cellStyle name="표_Book2_4.부대공_4배관공_3.포장공" xfId="8630" xr:uid="{00000000-0005-0000-0000-0000BC5F0000}"/>
    <cellStyle name="표_Book2_4.부대공_4배관공_3.포장공_1.토공(C)" xfId="8631" xr:uid="{00000000-0005-0000-0000-0000BD5F0000}"/>
    <cellStyle name="표_Book2_4.부대공_4배관공_3.포장공_1.토공(D)" xfId="8632" xr:uid="{00000000-0005-0000-0000-0000BE5F0000}"/>
    <cellStyle name="표_Book2_4.부대공_4배관공_3.포장공_4.하수공" xfId="8633" xr:uid="{00000000-0005-0000-0000-0000BF5F0000}"/>
    <cellStyle name="표_Book2_4.부대공_4배관공_3.포장공_4.하수공_1.토공(C)" xfId="8634" xr:uid="{00000000-0005-0000-0000-0000C05F0000}"/>
    <cellStyle name="표_Book2_4.부대공_4배관공_3.포장공_4.하수공_1.토공(D)" xfId="8635" xr:uid="{00000000-0005-0000-0000-0000C15F0000}"/>
    <cellStyle name="표_Book2_4.부대공_5부대시설공" xfId="8636" xr:uid="{00000000-0005-0000-0000-0000C25F0000}"/>
    <cellStyle name="표_Book2_4.부대공_5부대시설공_1.토공(C)" xfId="8637" xr:uid="{00000000-0005-0000-0000-0000C35F0000}"/>
    <cellStyle name="표_Book2_4.부대공_5부대시설공_1.토공(D)" xfId="8638" xr:uid="{00000000-0005-0000-0000-0000C45F0000}"/>
    <cellStyle name="표_Book2_4.부대공_5부대시설공_2.토공" xfId="8639" xr:uid="{00000000-0005-0000-0000-0000C55F0000}"/>
    <cellStyle name="표_Book2_4.부대공_5부대시설공_2.토공_1.토공(C)" xfId="8640" xr:uid="{00000000-0005-0000-0000-0000C65F0000}"/>
    <cellStyle name="표_Book2_4.부대공_5부대시설공_2.토공_1.토공(D)" xfId="8641" xr:uid="{00000000-0005-0000-0000-0000C75F0000}"/>
    <cellStyle name="표_Book2_4.부대공_5부대시설공_2.토공_4.하수공" xfId="8642" xr:uid="{00000000-0005-0000-0000-0000C85F0000}"/>
    <cellStyle name="표_Book2_4.부대공_5부대시설공_2.토공_4.하수공_1.토공(C)" xfId="8643" xr:uid="{00000000-0005-0000-0000-0000C95F0000}"/>
    <cellStyle name="표_Book2_4.부대공_5부대시설공_2.토공_4.하수공_1.토공(D)" xfId="8644" xr:uid="{00000000-0005-0000-0000-0000CA5F0000}"/>
    <cellStyle name="표_Book2_4.부대공_5부대시설공_3.포장공" xfId="8645" xr:uid="{00000000-0005-0000-0000-0000CB5F0000}"/>
    <cellStyle name="표_Book2_4.부대공_5부대시설공_3.포장공_1.토공(C)" xfId="8646" xr:uid="{00000000-0005-0000-0000-0000CC5F0000}"/>
    <cellStyle name="표_Book2_4.부대공_5부대시설공_3.포장공_1.토공(D)" xfId="8647" xr:uid="{00000000-0005-0000-0000-0000CD5F0000}"/>
    <cellStyle name="표_Book2_4.부대공_5부대시설공_3.포장공_4.하수공" xfId="8648" xr:uid="{00000000-0005-0000-0000-0000CE5F0000}"/>
    <cellStyle name="표_Book2_4.부대공_5부대시설공_3.포장공_4.하수공_1.토공(C)" xfId="8649" xr:uid="{00000000-0005-0000-0000-0000CF5F0000}"/>
    <cellStyle name="표_Book2_4.부대공_5부대시설공_3.포장공_4.하수공_1.토공(D)" xfId="8650" xr:uid="{00000000-0005-0000-0000-0000D05F0000}"/>
    <cellStyle name="표_Book2_4배관공" xfId="8651" xr:uid="{00000000-0005-0000-0000-0000D15F0000}"/>
    <cellStyle name="표_Book2_4배관공_1.토공(C)" xfId="8652" xr:uid="{00000000-0005-0000-0000-0000D25F0000}"/>
    <cellStyle name="표_Book2_4배관공_1.토공(D)" xfId="8653" xr:uid="{00000000-0005-0000-0000-0000D35F0000}"/>
    <cellStyle name="표_Book2_4배관공_2.토공" xfId="8654" xr:uid="{00000000-0005-0000-0000-0000D45F0000}"/>
    <cellStyle name="표_Book2_4배관공_2.토공_1.토공(C)" xfId="8655" xr:uid="{00000000-0005-0000-0000-0000D55F0000}"/>
    <cellStyle name="표_Book2_4배관공_2.토공_1.토공(D)" xfId="8656" xr:uid="{00000000-0005-0000-0000-0000D65F0000}"/>
    <cellStyle name="표_Book2_4배관공_2.토공_4.하수공" xfId="8657" xr:uid="{00000000-0005-0000-0000-0000D75F0000}"/>
    <cellStyle name="표_Book2_4배관공_2.토공_4.하수공_1.토공(C)" xfId="8658" xr:uid="{00000000-0005-0000-0000-0000D85F0000}"/>
    <cellStyle name="표_Book2_4배관공_2.토공_4.하수공_1.토공(D)" xfId="8659" xr:uid="{00000000-0005-0000-0000-0000D95F0000}"/>
    <cellStyle name="표_Book2_4배관공_3.포장공" xfId="8660" xr:uid="{00000000-0005-0000-0000-0000DA5F0000}"/>
    <cellStyle name="표_Book2_4배관공_3.포장공_1.토공(C)" xfId="8661" xr:uid="{00000000-0005-0000-0000-0000DB5F0000}"/>
    <cellStyle name="표_Book2_4배관공_3.포장공_1.토공(D)" xfId="8662" xr:uid="{00000000-0005-0000-0000-0000DC5F0000}"/>
    <cellStyle name="표_Book2_4배관공_3.포장공_4.하수공" xfId="8663" xr:uid="{00000000-0005-0000-0000-0000DD5F0000}"/>
    <cellStyle name="표_Book2_4배관공_3.포장공_4.하수공_1.토공(C)" xfId="8664" xr:uid="{00000000-0005-0000-0000-0000DE5F0000}"/>
    <cellStyle name="표_Book2_4배관공_3.포장공_4.하수공_1.토공(D)" xfId="8665" xr:uid="{00000000-0005-0000-0000-0000DF5F0000}"/>
    <cellStyle name="표_Book2_5부대시설공" xfId="8666" xr:uid="{00000000-0005-0000-0000-0000E05F0000}"/>
    <cellStyle name="표_Book2_5부대시설공_1.토공(C)" xfId="8667" xr:uid="{00000000-0005-0000-0000-0000E15F0000}"/>
    <cellStyle name="표_Book2_5부대시설공_1.토공(D)" xfId="8668" xr:uid="{00000000-0005-0000-0000-0000E25F0000}"/>
    <cellStyle name="표_Book2_5부대시설공_2.토공" xfId="8669" xr:uid="{00000000-0005-0000-0000-0000E35F0000}"/>
    <cellStyle name="표_Book2_5부대시설공_2.토공_1.토공(C)" xfId="8670" xr:uid="{00000000-0005-0000-0000-0000E45F0000}"/>
    <cellStyle name="표_Book2_5부대시설공_2.토공_1.토공(D)" xfId="8671" xr:uid="{00000000-0005-0000-0000-0000E55F0000}"/>
    <cellStyle name="표_Book2_5부대시설공_2.토공_4.하수공" xfId="8672" xr:uid="{00000000-0005-0000-0000-0000E65F0000}"/>
    <cellStyle name="표_Book2_5부대시설공_2.토공_4.하수공_1.토공(C)" xfId="8673" xr:uid="{00000000-0005-0000-0000-0000E75F0000}"/>
    <cellStyle name="표_Book2_5부대시설공_2.토공_4.하수공_1.토공(D)" xfId="8674" xr:uid="{00000000-0005-0000-0000-0000E85F0000}"/>
    <cellStyle name="표_Book2_5부대시설공_3.포장공" xfId="8675" xr:uid="{00000000-0005-0000-0000-0000E95F0000}"/>
    <cellStyle name="표_Book2_5부대시설공_3.포장공_1.토공(C)" xfId="8676" xr:uid="{00000000-0005-0000-0000-0000EA5F0000}"/>
    <cellStyle name="표_Book2_5부대시설공_3.포장공_1.토공(D)" xfId="8677" xr:uid="{00000000-0005-0000-0000-0000EB5F0000}"/>
    <cellStyle name="표_Book2_5부대시설공_3.포장공_4.하수공" xfId="8678" xr:uid="{00000000-0005-0000-0000-0000EC5F0000}"/>
    <cellStyle name="표_Book2_5부대시설공_3.포장공_4.하수공_1.토공(C)" xfId="8679" xr:uid="{00000000-0005-0000-0000-0000ED5F0000}"/>
    <cellStyle name="표_Book2_5부대시설공_3.포장공_4.하수공_1.토공(D)" xfId="8680" xr:uid="{00000000-0005-0000-0000-0000EE5F0000}"/>
    <cellStyle name="표_Book2_B2.배수공" xfId="8681" xr:uid="{00000000-0005-0000-0000-0000EF5F0000}"/>
    <cellStyle name="표_Book2_B2.배수공_1.토공(C)" xfId="8682" xr:uid="{00000000-0005-0000-0000-0000F05F0000}"/>
    <cellStyle name="표_Book2_B2.배수공_1.토공(D)" xfId="8683" xr:uid="{00000000-0005-0000-0000-0000F15F0000}"/>
    <cellStyle name="표_Book2_Book1" xfId="8684" xr:uid="{00000000-0005-0000-0000-0000F25F0000}"/>
    <cellStyle name="표_Book2_Book1_토공" xfId="8685" xr:uid="{00000000-0005-0000-0000-0000F35F0000}"/>
    <cellStyle name="표_Book2_내역서적용수량" xfId="8686" xr:uid="{00000000-0005-0000-0000-0000F45F0000}"/>
    <cellStyle name="표_U형측구" xfId="8687" xr:uid="{00000000-0005-0000-0000-0000F55F0000}"/>
    <cellStyle name="표_공종별자재집계" xfId="8688" xr:uid="{00000000-0005-0000-0000-0000F65F0000}"/>
    <cellStyle name="표_공종별자재집계_내역서적용수량" xfId="8689" xr:uid="{00000000-0005-0000-0000-0000F75F0000}"/>
    <cellStyle name="표_관산지구배수개선사업공사비" xfId="8690" xr:uid="{00000000-0005-0000-0000-0000F85F0000}"/>
    <cellStyle name="표_관산지구배수개선사업공사비 2" xfId="8691" xr:uid="{00000000-0005-0000-0000-0000F95F0000}"/>
    <cellStyle name="표_군자1지구수리시설정비사업" xfId="8692" xr:uid="{00000000-0005-0000-0000-0000FA5F0000}"/>
    <cellStyle name="표_군자1지구수리시설정비사업 2" xfId="8693" xr:uid="{00000000-0005-0000-0000-0000FB5F0000}"/>
    <cellStyle name="표_군자지구수리시설정비사업" xfId="8694" xr:uid="{00000000-0005-0000-0000-0000FC5F0000}"/>
    <cellStyle name="표_군자지구수리시설정비사업 2" xfId="8695" xr:uid="{00000000-0005-0000-0000-0000FD5F0000}"/>
    <cellStyle name="표_배수공" xfId="8696" xr:uid="{00000000-0005-0000-0000-0000FE5F0000}"/>
    <cellStyle name="표_본오2지구수리시설정비사업" xfId="8697" xr:uid="{00000000-0005-0000-0000-0000FF5F0000}"/>
    <cellStyle name="표_본오2지구수리시설정비사업 2" xfId="8698" xr:uid="{00000000-0005-0000-0000-000000600000}"/>
    <cellStyle name="표_본오2지구수리시설정비사업(1019)" xfId="8699" xr:uid="{00000000-0005-0000-0000-000001600000}"/>
    <cellStyle name="표_본오2지구수리시설정비사업(1019) 2" xfId="8700" xr:uid="{00000000-0005-0000-0000-000002600000}"/>
    <cellStyle name="표_부대공" xfId="8701" xr:uid="{00000000-0005-0000-0000-000003600000}"/>
    <cellStyle name="표_부대공_토공" xfId="8702" xr:uid="{00000000-0005-0000-0000-000004600000}"/>
    <cellStyle name="표_사본 - 6.전석" xfId="8703" xr:uid="{00000000-0005-0000-0000-000005600000}"/>
    <cellStyle name="표_사본 - 고련지구2004년변경공정계획(농조)" xfId="8704" xr:uid="{00000000-0005-0000-0000-000006600000}"/>
    <cellStyle name="표_사본 - 고련지구2004년변경공정계획(농조)_500.논산 지구사업비" xfId="8705" xr:uid="{00000000-0005-0000-0000-000007600000}"/>
    <cellStyle name="표_사본 - 고련지구2004년변경공정계획(농조)_500.논산 지구사업비_00.세부_복심공사비v422" xfId="8706" xr:uid="{00000000-0005-0000-0000-000008600000}"/>
    <cellStyle name="표_사본 - 고련지구2004년변경공정계획(농조)_500.논산 지구사업비_10.세부_도림공사비v2" xfId="8707" xr:uid="{00000000-0005-0000-0000-000009600000}"/>
    <cellStyle name="표_사본 - 고련지구2004년변경공정계획(농조)_500.논산 지구사업비_10.세부_복심공사비v2" xfId="8708" xr:uid="{00000000-0005-0000-0000-00000A600000}"/>
    <cellStyle name="표_사본 - 고련지구2004년변경공정계획(농조)_500.논산 지구사업비_50.계룡공사비(2009.11.12)" xfId="8709" xr:uid="{00000000-0005-0000-0000-00000B600000}"/>
    <cellStyle name="표_사본 - 고련지구2004년변경공정계획(농조)_500.논산 지구사업비_50.계룡공사비(2009.11.29사업시행계획 용지매수 증가)" xfId="8710" xr:uid="{00000000-0005-0000-0000-00000C600000}"/>
    <cellStyle name="표_사본 - 고련지구2004년변경공정계획(농조)_500.논산 지구사업비_Book1" xfId="8711" xr:uid="{00000000-0005-0000-0000-00000D600000}"/>
    <cellStyle name="표_사본 - 고련지구2004년변경공정계획(농조)_500.논산 지구사업비_계룡기본 공사비" xfId="8712" xr:uid="{00000000-0005-0000-0000-00000E600000}"/>
    <cellStyle name="표_사본 - 고련지구2004년변경공정계획(농조)_500.논산 지구사업비_계룡세부설계 공사비" xfId="8713" xr:uid="{00000000-0005-0000-0000-00000F600000}"/>
    <cellStyle name="표_사본 - 고련지구2004년변경공정계획(농조)_500.논산 지구사업비_기본조사비" xfId="8714" xr:uid="{00000000-0005-0000-0000-000010600000}"/>
    <cellStyle name="표_사본 - 고련지구2004년변경공정계획(농조)_500.논산 지구사업비_생태보전협력금" xfId="8715" xr:uid="{00000000-0005-0000-0000-000011600000}"/>
    <cellStyle name="표_사본 - 고련지구2004년변경공정계획(농조)_500.논산 지구사업비_지급자재대1118" xfId="8716" xr:uid="{00000000-0005-0000-0000-000012600000}"/>
    <cellStyle name="표_사본 - 고련지구2004년변경공정계획(농조)_500.논산 지구사업비_지출(년차별)" xfId="8717" xr:uid="{00000000-0005-0000-0000-000013600000}"/>
    <cellStyle name="표_사본 - 고련지구2004년변경공정계획(농조)_510.논산 지구사업비" xfId="8718" xr:uid="{00000000-0005-0000-0000-000014600000}"/>
    <cellStyle name="표_사본 - 고련지구2004년변경공정계획(농조)_510.논산 지구사업비_00.세부_복심공사비v422" xfId="8719" xr:uid="{00000000-0005-0000-0000-000015600000}"/>
    <cellStyle name="표_사본 - 고련지구2004년변경공정계획(농조)_510.논산 지구사업비_10.세부_도림공사비v2" xfId="8720" xr:uid="{00000000-0005-0000-0000-000016600000}"/>
    <cellStyle name="표_사본 - 고련지구2004년변경공정계획(농조)_510.논산 지구사업비_10.세부_복심공사비v2" xfId="8721" xr:uid="{00000000-0005-0000-0000-000017600000}"/>
    <cellStyle name="표_사본 - 고련지구2004년변경공정계획(농조)_510.논산 지구사업비_50.계룡공사비(2009.11.12)" xfId="8722" xr:uid="{00000000-0005-0000-0000-000018600000}"/>
    <cellStyle name="표_사본 - 고련지구2004년변경공정계획(농조)_510.논산 지구사업비_50.계룡공사비(2009.11.29사업시행계획 용지매수 증가)" xfId="8723" xr:uid="{00000000-0005-0000-0000-000019600000}"/>
    <cellStyle name="표_사본 - 고련지구2004년변경공정계획(농조)_510.논산 지구사업비_Book1" xfId="8724" xr:uid="{00000000-0005-0000-0000-00001A600000}"/>
    <cellStyle name="표_사본 - 고련지구2004년변경공정계획(농조)_510.논산 지구사업비_계룡기본 공사비" xfId="8725" xr:uid="{00000000-0005-0000-0000-00001B600000}"/>
    <cellStyle name="표_사본 - 고련지구2004년변경공정계획(농조)_510.논산 지구사업비_계룡세부설계 공사비" xfId="8726" xr:uid="{00000000-0005-0000-0000-00001C600000}"/>
    <cellStyle name="표_사본 - 고련지구2004년변경공정계획(농조)_510.논산 지구사업비_기본조사비" xfId="8727" xr:uid="{00000000-0005-0000-0000-00001D600000}"/>
    <cellStyle name="표_사본 - 고련지구2004년변경공정계획(농조)_510.논산 지구사업비_생태보전협력금" xfId="8728" xr:uid="{00000000-0005-0000-0000-00001E600000}"/>
    <cellStyle name="표_사본 - 고련지구2004년변경공정계획(농조)_510.논산 지구사업비_지급자재대1118" xfId="8729" xr:uid="{00000000-0005-0000-0000-00001F600000}"/>
    <cellStyle name="표_사본 - 고련지구2004년변경공정계획(농조)_510.논산 지구사업비_지출(년차별)" xfId="8730" xr:uid="{00000000-0005-0000-0000-000020600000}"/>
    <cellStyle name="표_사본 - 고련지구2004년변경공정계획(농조)_고련지추가변경(우치곡)" xfId="8731" xr:uid="{00000000-0005-0000-0000-000021600000}"/>
    <cellStyle name="표_사본 - 고련지구2004년변경공정계획(농조)_고련지추가변경(우치곡)_500.논산 지구사업비" xfId="8732" xr:uid="{00000000-0005-0000-0000-000022600000}"/>
    <cellStyle name="표_사본 - 고련지구2004년변경공정계획(농조)_고련지추가변경(우치곡)_500.논산 지구사업비_00.세부_복심공사비v422" xfId="8733" xr:uid="{00000000-0005-0000-0000-000023600000}"/>
    <cellStyle name="표_사본 - 고련지구2004년변경공정계획(농조)_고련지추가변경(우치곡)_500.논산 지구사업비_10.세부_도림공사비v2" xfId="8734" xr:uid="{00000000-0005-0000-0000-000024600000}"/>
    <cellStyle name="표_사본 - 고련지구2004년변경공정계획(농조)_고련지추가변경(우치곡)_500.논산 지구사업비_10.세부_복심공사비v2" xfId="8735" xr:uid="{00000000-0005-0000-0000-000025600000}"/>
    <cellStyle name="표_사본 - 고련지구2004년변경공정계획(농조)_고련지추가변경(우치곡)_500.논산 지구사업비_50.계룡공사비(2009.11.12)" xfId="8736" xr:uid="{00000000-0005-0000-0000-000026600000}"/>
    <cellStyle name="표_사본 - 고련지구2004년변경공정계획(농조)_고련지추가변경(우치곡)_500.논산 지구사업비_50.계룡공사비(2009.11.29사업시행계획 용지매수 증가)" xfId="8737" xr:uid="{00000000-0005-0000-0000-000027600000}"/>
    <cellStyle name="표_사본 - 고련지구2004년변경공정계획(농조)_고련지추가변경(우치곡)_500.논산 지구사업비_Book1" xfId="8738" xr:uid="{00000000-0005-0000-0000-000028600000}"/>
    <cellStyle name="표_사본 - 고련지구2004년변경공정계획(농조)_고련지추가변경(우치곡)_500.논산 지구사업비_계룡기본 공사비" xfId="8739" xr:uid="{00000000-0005-0000-0000-000029600000}"/>
    <cellStyle name="표_사본 - 고련지구2004년변경공정계획(농조)_고련지추가변경(우치곡)_500.논산 지구사업비_계룡세부설계 공사비" xfId="8740" xr:uid="{00000000-0005-0000-0000-00002A600000}"/>
    <cellStyle name="표_사본 - 고련지구2004년변경공정계획(농조)_고련지추가변경(우치곡)_500.논산 지구사업비_기본조사비" xfId="8741" xr:uid="{00000000-0005-0000-0000-00002B600000}"/>
    <cellStyle name="표_사본 - 고련지구2004년변경공정계획(농조)_고련지추가변경(우치곡)_500.논산 지구사업비_생태보전협력금" xfId="8742" xr:uid="{00000000-0005-0000-0000-00002C600000}"/>
    <cellStyle name="표_사본 - 고련지구2004년변경공정계획(농조)_고련지추가변경(우치곡)_500.논산 지구사업비_지급자재대1118" xfId="8743" xr:uid="{00000000-0005-0000-0000-00002D600000}"/>
    <cellStyle name="표_사본 - 고련지구2004년변경공정계획(농조)_고련지추가변경(우치곡)_500.논산 지구사업비_지출(년차별)" xfId="8744" xr:uid="{00000000-0005-0000-0000-00002E600000}"/>
    <cellStyle name="표_사본 - 고련지구2004년변경공정계획(농조)_고련지추가변경(우치곡)_510.논산 지구사업비" xfId="8745" xr:uid="{00000000-0005-0000-0000-00002F600000}"/>
    <cellStyle name="표_사본 - 고련지구2004년변경공정계획(농조)_고련지추가변경(우치곡)_510.논산 지구사업비_00.세부_복심공사비v422" xfId="8746" xr:uid="{00000000-0005-0000-0000-000030600000}"/>
    <cellStyle name="표_사본 - 고련지구2004년변경공정계획(농조)_고련지추가변경(우치곡)_510.논산 지구사업비_10.세부_도림공사비v2" xfId="8747" xr:uid="{00000000-0005-0000-0000-000031600000}"/>
    <cellStyle name="표_사본 - 고련지구2004년변경공정계획(농조)_고련지추가변경(우치곡)_510.논산 지구사업비_10.세부_복심공사비v2" xfId="8748" xr:uid="{00000000-0005-0000-0000-000032600000}"/>
    <cellStyle name="표_사본 - 고련지구2004년변경공정계획(농조)_고련지추가변경(우치곡)_510.논산 지구사업비_50.계룡공사비(2009.11.12)" xfId="8749" xr:uid="{00000000-0005-0000-0000-000033600000}"/>
    <cellStyle name="표_사본 - 고련지구2004년변경공정계획(농조)_고련지추가변경(우치곡)_510.논산 지구사업비_50.계룡공사비(2009.11.29사업시행계획 용지매수 증가)" xfId="8750" xr:uid="{00000000-0005-0000-0000-000034600000}"/>
    <cellStyle name="표_사본 - 고련지구2004년변경공정계획(농조)_고련지추가변경(우치곡)_510.논산 지구사업비_Book1" xfId="8751" xr:uid="{00000000-0005-0000-0000-000035600000}"/>
    <cellStyle name="표_사본 - 고련지구2004년변경공정계획(농조)_고련지추가변경(우치곡)_510.논산 지구사업비_계룡기본 공사비" xfId="8752" xr:uid="{00000000-0005-0000-0000-000036600000}"/>
    <cellStyle name="표_사본 - 고련지구2004년변경공정계획(농조)_고련지추가변경(우치곡)_510.논산 지구사업비_계룡세부설계 공사비" xfId="8753" xr:uid="{00000000-0005-0000-0000-000037600000}"/>
    <cellStyle name="표_사본 - 고련지구2004년변경공정계획(농조)_고련지추가변경(우치곡)_510.논산 지구사업비_기본조사비" xfId="8754" xr:uid="{00000000-0005-0000-0000-000038600000}"/>
    <cellStyle name="표_사본 - 고련지구2004년변경공정계획(농조)_고련지추가변경(우치곡)_510.논산 지구사업비_생태보전협력금" xfId="8755" xr:uid="{00000000-0005-0000-0000-000039600000}"/>
    <cellStyle name="표_사본 - 고련지구2004년변경공정계획(농조)_고련지추가변경(우치곡)_510.논산 지구사업비_지급자재대1118" xfId="8756" xr:uid="{00000000-0005-0000-0000-00003A600000}"/>
    <cellStyle name="표_사본 - 고련지구2004년변경공정계획(농조)_고련지추가변경(우치곡)_510.논산 지구사업비_지출(년차별)" xfId="8757" xr:uid="{00000000-0005-0000-0000-00003B600000}"/>
    <cellStyle name="표_사본 - 고련지구2004년변경공정계획(농조)_고련지추가변경(우치곡)_신기2지구 수지예산서" xfId="8758" xr:uid="{00000000-0005-0000-0000-00003C600000}"/>
    <cellStyle name="표_사본 - 고련지구2004년변경공정계획(농조)_신기2지구 수지예산서" xfId="8759" xr:uid="{00000000-0005-0000-0000-00003D600000}"/>
    <cellStyle name="표_선단추진공" xfId="8760" xr:uid="{00000000-0005-0000-0000-00003E600000}"/>
    <cellStyle name="표_선단추진공_오수공1" xfId="8761" xr:uid="{00000000-0005-0000-0000-00003F600000}"/>
    <cellStyle name="표_수량산출서(수정)" xfId="8762" xr:uid="{00000000-0005-0000-0000-000040600000}"/>
    <cellStyle name="표_수량산출서(수정)_01-토공_02-배수공" xfId="8763" xr:uid="{00000000-0005-0000-0000-000041600000}"/>
    <cellStyle name="표_수량산출서(수정)_01-토공_02-배수공_선단추진공" xfId="8764" xr:uid="{00000000-0005-0000-0000-000042600000}"/>
    <cellStyle name="표_수량산출서(수정)_01-토공_02-배수공_선단추진공_오수공1" xfId="8765" xr:uid="{00000000-0005-0000-0000-000043600000}"/>
    <cellStyle name="표_수량산출서(수정)_01-토공_02-배수공_오수공1" xfId="8766" xr:uid="{00000000-0005-0000-0000-000044600000}"/>
    <cellStyle name="표_수량산출서(수정)_01-토공_02-배수공_우수공1" xfId="8767" xr:uid="{00000000-0005-0000-0000-000045600000}"/>
    <cellStyle name="표_수량산출서(수정)_01-토공_02-배수공_우수공1_토공" xfId="8768" xr:uid="{00000000-0005-0000-0000-000046600000}"/>
    <cellStyle name="표_수량산출서(수정)_01-토공_02-배수공_우수공1_토공(고초골)" xfId="8769" xr:uid="{00000000-0005-0000-0000-000047600000}"/>
    <cellStyle name="표_수량산출서(수정)_01-토공_02-배수공_우수공1_토공_토공(고초골)" xfId="8770" xr:uid="{00000000-0005-0000-0000-000048600000}"/>
    <cellStyle name="표_수량산출서(수정)_01-토공_02-배수공_우수공1_토공_토공(고초골)_토공(고초골)" xfId="8771" xr:uid="{00000000-0005-0000-0000-000049600000}"/>
    <cellStyle name="표_수량산출서(수정)_01-토공_02-배수공_토공" xfId="8772" xr:uid="{00000000-0005-0000-0000-00004A600000}"/>
    <cellStyle name="표_수량산출서(수정)_01-토공_02-배수공_토공(고초골)" xfId="8773" xr:uid="{00000000-0005-0000-0000-00004B600000}"/>
    <cellStyle name="표_수량산출서(수정)_01-토공_02-배수공_토공(고초골)_토공(고초골)" xfId="8774" xr:uid="{00000000-0005-0000-0000-00004C600000}"/>
    <cellStyle name="표_수량산출서(수정)_01-토공_02-배수공_토공_2.0토공3" xfId="8775" xr:uid="{00000000-0005-0000-0000-00004D600000}"/>
    <cellStyle name="표_수량산출서(수정)_01-토공_02-배수공_토공_보령깨기집계" xfId="8776" xr:uid="{00000000-0005-0000-0000-00004E600000}"/>
    <cellStyle name="표_수량산출서(수정)_01-토공_02-배수공_토공_정부장님토적" xfId="8777" xr:uid="{00000000-0005-0000-0000-00004F600000}"/>
    <cellStyle name="표_수량산출서(수정)_01-토공_02-배수공_토공_토공" xfId="8778" xr:uid="{00000000-0005-0000-0000-000050600000}"/>
    <cellStyle name="표_수량산출서(수정)_01-토공_02-배수공_토공_토공(고초골)" xfId="8779" xr:uid="{00000000-0005-0000-0000-000051600000}"/>
    <cellStyle name="표_수량산출서(수정)_01-토공_02-배수공_토공_토공_토공(고초골)" xfId="8780" xr:uid="{00000000-0005-0000-0000-000052600000}"/>
    <cellStyle name="표_수량산출서(수정)_01-토공_02-배수공_토공_토공_토공(고초골)_토공(고초골)" xfId="8781" xr:uid="{00000000-0005-0000-0000-000053600000}"/>
    <cellStyle name="표_수량산출서(수정)_01-토공_02-배수공_토공_토적표" xfId="8782" xr:uid="{00000000-0005-0000-0000-000054600000}"/>
    <cellStyle name="표_수량산출서(수정)_01-토공_02-배수공_포장공" xfId="8783" xr:uid="{00000000-0005-0000-0000-000055600000}"/>
    <cellStyle name="표_수량산출서(수정)_01-토공_02-배수공_포장공_포장공" xfId="8784" xr:uid="{00000000-0005-0000-0000-000056600000}"/>
    <cellStyle name="표_수량산출서(수정)_02-배수공" xfId="8785" xr:uid="{00000000-0005-0000-0000-000057600000}"/>
    <cellStyle name="표_수량산출서(수정)_02-배수공_02-반중력식옹벽" xfId="8786" xr:uid="{00000000-0005-0000-0000-000058600000}"/>
    <cellStyle name="표_수량산출서(수정)_02-배수공_02-반중력식옹벽_선단추진공" xfId="8787" xr:uid="{00000000-0005-0000-0000-000059600000}"/>
    <cellStyle name="표_수량산출서(수정)_02-배수공_02-반중력식옹벽_선단추진공_오수공1" xfId="8788" xr:uid="{00000000-0005-0000-0000-00005A600000}"/>
    <cellStyle name="표_수량산출서(수정)_02-배수공_02-반중력식옹벽_오수공1" xfId="8789" xr:uid="{00000000-0005-0000-0000-00005B600000}"/>
    <cellStyle name="표_수량산출서(수정)_02-배수공_02-반중력식옹벽_우수공1" xfId="8790" xr:uid="{00000000-0005-0000-0000-00005C600000}"/>
    <cellStyle name="표_수량산출서(수정)_02-배수공_02-반중력식옹벽_우수공1_토공" xfId="8791" xr:uid="{00000000-0005-0000-0000-00005D600000}"/>
    <cellStyle name="표_수량산출서(수정)_02-배수공_02-반중력식옹벽_우수공1_토공(고초골)" xfId="8792" xr:uid="{00000000-0005-0000-0000-00005E600000}"/>
    <cellStyle name="표_수량산출서(수정)_02-배수공_02-반중력식옹벽_우수공1_토공_토공(고초골)" xfId="8793" xr:uid="{00000000-0005-0000-0000-00005F600000}"/>
    <cellStyle name="표_수량산출서(수정)_02-배수공_02-반중력식옹벽_우수공1_토공_토공(고초골)_토공(고초골)" xfId="8794" xr:uid="{00000000-0005-0000-0000-000060600000}"/>
    <cellStyle name="표_수량산출서(수정)_02-배수공_02-반중력식옹벽_토공" xfId="8795" xr:uid="{00000000-0005-0000-0000-000061600000}"/>
    <cellStyle name="표_수량산출서(수정)_02-배수공_02-반중력식옹벽_토공(고초골)" xfId="8796" xr:uid="{00000000-0005-0000-0000-000062600000}"/>
    <cellStyle name="표_수량산출서(수정)_02-배수공_02-반중력식옹벽_토공(고초골)_토공(고초골)" xfId="8797" xr:uid="{00000000-0005-0000-0000-000063600000}"/>
    <cellStyle name="표_수량산출서(수정)_02-배수공_02-반중력식옹벽_토공_2.0토공3" xfId="8798" xr:uid="{00000000-0005-0000-0000-000064600000}"/>
    <cellStyle name="표_수량산출서(수정)_02-배수공_02-반중력식옹벽_토공_보령깨기집계" xfId="8799" xr:uid="{00000000-0005-0000-0000-000065600000}"/>
    <cellStyle name="표_수량산출서(수정)_02-배수공_02-반중력식옹벽_토공_정부장님토적" xfId="8800" xr:uid="{00000000-0005-0000-0000-000066600000}"/>
    <cellStyle name="표_수량산출서(수정)_02-배수공_02-반중력식옹벽_토공_토공" xfId="8801" xr:uid="{00000000-0005-0000-0000-000067600000}"/>
    <cellStyle name="표_수량산출서(수정)_02-배수공_02-반중력식옹벽_토공_토공(고초골)" xfId="8802" xr:uid="{00000000-0005-0000-0000-000068600000}"/>
    <cellStyle name="표_수량산출서(수정)_02-배수공_02-반중력식옹벽_토공_토공_토공(고초골)" xfId="8803" xr:uid="{00000000-0005-0000-0000-000069600000}"/>
    <cellStyle name="표_수량산출서(수정)_02-배수공_02-반중력식옹벽_토공_토공_토공(고초골)_토공(고초골)" xfId="8804" xr:uid="{00000000-0005-0000-0000-00006A600000}"/>
    <cellStyle name="표_수량산출서(수정)_02-배수공_02-반중력식옹벽_토공_토적표" xfId="8805" xr:uid="{00000000-0005-0000-0000-00006B600000}"/>
    <cellStyle name="표_수량산출서(수정)_02-배수공_02-반중력식옹벽_포장공" xfId="8806" xr:uid="{00000000-0005-0000-0000-00006C600000}"/>
    <cellStyle name="표_수량산출서(수정)_02-배수공_02-반중력식옹벽_포장공_포장공" xfId="8807" xr:uid="{00000000-0005-0000-0000-00006D600000}"/>
    <cellStyle name="표_수량산출서(수정)_02-배수공_02-배수공" xfId="8808" xr:uid="{00000000-0005-0000-0000-00006E600000}"/>
    <cellStyle name="표_수량산출서(수정)_02-배수공_02-배수공_선단추진공" xfId="8809" xr:uid="{00000000-0005-0000-0000-00006F600000}"/>
    <cellStyle name="표_수량산출서(수정)_02-배수공_02-배수공_선단추진공_오수공1" xfId="8810" xr:uid="{00000000-0005-0000-0000-000070600000}"/>
    <cellStyle name="표_수량산출서(수정)_02-배수공_02-배수공_오수공1" xfId="8811" xr:uid="{00000000-0005-0000-0000-000071600000}"/>
    <cellStyle name="표_수량산출서(수정)_02-배수공_02-배수공_우수공1" xfId="8812" xr:uid="{00000000-0005-0000-0000-000072600000}"/>
    <cellStyle name="표_수량산출서(수정)_02-배수공_02-배수공_우수공1_토공" xfId="8813" xr:uid="{00000000-0005-0000-0000-000073600000}"/>
    <cellStyle name="표_수량산출서(수정)_02-배수공_02-배수공_우수공1_토공(고초골)" xfId="8814" xr:uid="{00000000-0005-0000-0000-000074600000}"/>
    <cellStyle name="표_수량산출서(수정)_02-배수공_02-배수공_우수공1_토공_토공(고초골)" xfId="8815" xr:uid="{00000000-0005-0000-0000-000075600000}"/>
    <cellStyle name="표_수량산출서(수정)_02-배수공_02-배수공_우수공1_토공_토공(고초골)_토공(고초골)" xfId="8816" xr:uid="{00000000-0005-0000-0000-000076600000}"/>
    <cellStyle name="표_수량산출서(수정)_02-배수공_02-배수공_토공" xfId="8817" xr:uid="{00000000-0005-0000-0000-000077600000}"/>
    <cellStyle name="표_수량산출서(수정)_02-배수공_02-배수공_토공(고초골)" xfId="8818" xr:uid="{00000000-0005-0000-0000-000078600000}"/>
    <cellStyle name="표_수량산출서(수정)_02-배수공_02-배수공_토공(고초골)_토공(고초골)" xfId="8819" xr:uid="{00000000-0005-0000-0000-000079600000}"/>
    <cellStyle name="표_수량산출서(수정)_02-배수공_02-배수공_토공_2.0토공3" xfId="8820" xr:uid="{00000000-0005-0000-0000-00007A600000}"/>
    <cellStyle name="표_수량산출서(수정)_02-배수공_02-배수공_토공_보령깨기집계" xfId="8821" xr:uid="{00000000-0005-0000-0000-00007B600000}"/>
    <cellStyle name="표_수량산출서(수정)_02-배수공_02-배수공_토공_정부장님토적" xfId="8822" xr:uid="{00000000-0005-0000-0000-00007C600000}"/>
    <cellStyle name="표_수량산출서(수정)_02-배수공_02-배수공_토공_토공" xfId="8823" xr:uid="{00000000-0005-0000-0000-00007D600000}"/>
    <cellStyle name="표_수량산출서(수정)_02-배수공_02-배수공_토공_토공(고초골)" xfId="8824" xr:uid="{00000000-0005-0000-0000-00007E600000}"/>
    <cellStyle name="표_수량산출서(수정)_02-배수공_02-배수공_토공_토공_토공(고초골)" xfId="8825" xr:uid="{00000000-0005-0000-0000-00007F600000}"/>
    <cellStyle name="표_수량산출서(수정)_02-배수공_02-배수공_토공_토공_토공(고초골)_토공(고초골)" xfId="8826" xr:uid="{00000000-0005-0000-0000-000080600000}"/>
    <cellStyle name="표_수량산출서(수정)_02-배수공_02-배수공_토공_토적표" xfId="8827" xr:uid="{00000000-0005-0000-0000-000081600000}"/>
    <cellStyle name="표_수량산출서(수정)_02-배수공_02-배수공_포장공" xfId="8828" xr:uid="{00000000-0005-0000-0000-000082600000}"/>
    <cellStyle name="표_수량산출서(수정)_02-배수공_02-배수공_포장공_포장공" xfId="8829" xr:uid="{00000000-0005-0000-0000-000083600000}"/>
    <cellStyle name="표_수량산출서(수정)_02-배수공_가평조서" xfId="8830" xr:uid="{00000000-0005-0000-0000-000084600000}"/>
    <cellStyle name="표_수량산출서(수정)_02-배수공_가평조서_선단추진공" xfId="8831" xr:uid="{00000000-0005-0000-0000-000085600000}"/>
    <cellStyle name="표_수량산출서(수정)_02-배수공_가평조서_선단추진공_오수공1" xfId="8832" xr:uid="{00000000-0005-0000-0000-000086600000}"/>
    <cellStyle name="표_수량산출서(수정)_02-배수공_가평조서_오수공1" xfId="8833" xr:uid="{00000000-0005-0000-0000-000087600000}"/>
    <cellStyle name="표_수량산출서(수정)_02-배수공_가평조서_우수공1" xfId="8834" xr:uid="{00000000-0005-0000-0000-000088600000}"/>
    <cellStyle name="표_수량산출서(수정)_02-배수공_가평조서_우수공1_토공" xfId="8835" xr:uid="{00000000-0005-0000-0000-000089600000}"/>
    <cellStyle name="표_수량산출서(수정)_02-배수공_가평조서_우수공1_토공(고초골)" xfId="8836" xr:uid="{00000000-0005-0000-0000-00008A600000}"/>
    <cellStyle name="표_수량산출서(수정)_02-배수공_가평조서_우수공1_토공_토공(고초골)" xfId="8837" xr:uid="{00000000-0005-0000-0000-00008B600000}"/>
    <cellStyle name="표_수량산출서(수정)_02-배수공_가평조서_우수공1_토공_토공(고초골)_토공(고초골)" xfId="8838" xr:uid="{00000000-0005-0000-0000-00008C600000}"/>
    <cellStyle name="표_수량산출서(수정)_02-배수공_가평조서_토공" xfId="8839" xr:uid="{00000000-0005-0000-0000-00008D600000}"/>
    <cellStyle name="표_수량산출서(수정)_02-배수공_가평조서_토공(고초골)" xfId="8840" xr:uid="{00000000-0005-0000-0000-00008E600000}"/>
    <cellStyle name="표_수량산출서(수정)_02-배수공_가평조서_토공(고초골)_토공(고초골)" xfId="8841" xr:uid="{00000000-0005-0000-0000-00008F600000}"/>
    <cellStyle name="표_수량산출서(수정)_02-배수공_가평조서_토공_토공" xfId="8842" xr:uid="{00000000-0005-0000-0000-000090600000}"/>
    <cellStyle name="표_수량산출서(수정)_02-배수공_가평조서_토공_토공(고초골)" xfId="8843" xr:uid="{00000000-0005-0000-0000-000091600000}"/>
    <cellStyle name="표_수량산출서(수정)_02-배수공_가평조서_토공_토공_토공(고초골)" xfId="8844" xr:uid="{00000000-0005-0000-0000-000092600000}"/>
    <cellStyle name="표_수량산출서(수정)_02-배수공_가평조서_토공_토공_토공(고초골)_토공(고초골)" xfId="8845" xr:uid="{00000000-0005-0000-0000-000093600000}"/>
    <cellStyle name="표_수량산출서(수정)_02-배수공_가평조서_포장공" xfId="8846" xr:uid="{00000000-0005-0000-0000-000094600000}"/>
    <cellStyle name="표_수량산출서(수정)_02-배수공_가평조서_포장공_포장공" xfId="8847" xr:uid="{00000000-0005-0000-0000-000095600000}"/>
    <cellStyle name="표_수량산출서(수정)_02-배수공_반중력" xfId="8848" xr:uid="{00000000-0005-0000-0000-000096600000}"/>
    <cellStyle name="표_수량산출서(수정)_02-배수공_반중력_선단추진공" xfId="8849" xr:uid="{00000000-0005-0000-0000-000097600000}"/>
    <cellStyle name="표_수량산출서(수정)_02-배수공_반중력_선단추진공_오수공1" xfId="8850" xr:uid="{00000000-0005-0000-0000-000098600000}"/>
    <cellStyle name="표_수량산출서(수정)_02-배수공_반중력_오수공1" xfId="8851" xr:uid="{00000000-0005-0000-0000-000099600000}"/>
    <cellStyle name="표_수량산출서(수정)_02-배수공_반중력_우수공1" xfId="8852" xr:uid="{00000000-0005-0000-0000-00009A600000}"/>
    <cellStyle name="표_수량산출서(수정)_02-배수공_반중력_우수공1_토공" xfId="8853" xr:uid="{00000000-0005-0000-0000-00009B600000}"/>
    <cellStyle name="표_수량산출서(수정)_02-배수공_반중력_우수공1_토공(고초골)" xfId="8854" xr:uid="{00000000-0005-0000-0000-00009C600000}"/>
    <cellStyle name="표_수량산출서(수정)_02-배수공_반중력_우수공1_토공_토공(고초골)" xfId="8855" xr:uid="{00000000-0005-0000-0000-00009D600000}"/>
    <cellStyle name="표_수량산출서(수정)_02-배수공_반중력_우수공1_토공_토공(고초골)_토공(고초골)" xfId="8856" xr:uid="{00000000-0005-0000-0000-00009E600000}"/>
    <cellStyle name="표_수량산출서(수정)_02-배수공_반중력_토공" xfId="8857" xr:uid="{00000000-0005-0000-0000-00009F600000}"/>
    <cellStyle name="표_수량산출서(수정)_02-배수공_반중력_토공(고초골)" xfId="8858" xr:uid="{00000000-0005-0000-0000-0000A0600000}"/>
    <cellStyle name="표_수량산출서(수정)_02-배수공_반중력_토공(고초골)_토공(고초골)" xfId="8859" xr:uid="{00000000-0005-0000-0000-0000A1600000}"/>
    <cellStyle name="표_수량산출서(수정)_02-배수공_반중력_토공_2.0토공3" xfId="8860" xr:uid="{00000000-0005-0000-0000-0000A2600000}"/>
    <cellStyle name="표_수량산출서(수정)_02-배수공_반중력_토공_보령깨기집계" xfId="8861" xr:uid="{00000000-0005-0000-0000-0000A3600000}"/>
    <cellStyle name="표_수량산출서(수정)_02-배수공_반중력_토공_정부장님토적" xfId="8862" xr:uid="{00000000-0005-0000-0000-0000A4600000}"/>
    <cellStyle name="표_수량산출서(수정)_02-배수공_반중력_토공_토공" xfId="8863" xr:uid="{00000000-0005-0000-0000-0000A5600000}"/>
    <cellStyle name="표_수량산출서(수정)_02-배수공_반중력_토공_토공(고초골)" xfId="8864" xr:uid="{00000000-0005-0000-0000-0000A6600000}"/>
    <cellStyle name="표_수량산출서(수정)_02-배수공_반중력_토공_토공_토공(고초골)" xfId="8865" xr:uid="{00000000-0005-0000-0000-0000A7600000}"/>
    <cellStyle name="표_수량산출서(수정)_02-배수공_반중력_토공_토공_토공(고초골)_토공(고초골)" xfId="8866" xr:uid="{00000000-0005-0000-0000-0000A8600000}"/>
    <cellStyle name="표_수량산출서(수정)_02-배수공_반중력_토공_토적표" xfId="8867" xr:uid="{00000000-0005-0000-0000-0000A9600000}"/>
    <cellStyle name="표_수량산출서(수정)_02-배수공_반중력_포장공" xfId="8868" xr:uid="{00000000-0005-0000-0000-0000AA600000}"/>
    <cellStyle name="표_수량산출서(수정)_02-배수공_반중력_포장공_포장공" xfId="8869" xr:uid="{00000000-0005-0000-0000-0000AB600000}"/>
    <cellStyle name="표_수량산출서(수정)_02-배수공_선단추진공" xfId="8870" xr:uid="{00000000-0005-0000-0000-0000AC600000}"/>
    <cellStyle name="표_수량산출서(수정)_02-배수공_선단추진공_오수공1" xfId="8871" xr:uid="{00000000-0005-0000-0000-0000AD600000}"/>
    <cellStyle name="표_수량산출서(수정)_02-배수공_오수공1" xfId="8872" xr:uid="{00000000-0005-0000-0000-0000AE600000}"/>
    <cellStyle name="표_수량산출서(수정)_02-배수공_우수공1" xfId="8873" xr:uid="{00000000-0005-0000-0000-0000AF600000}"/>
    <cellStyle name="표_수량산출서(수정)_02-배수공_우수공1_토공" xfId="8874" xr:uid="{00000000-0005-0000-0000-0000B0600000}"/>
    <cellStyle name="표_수량산출서(수정)_02-배수공_우수공1_토공(고초골)" xfId="8875" xr:uid="{00000000-0005-0000-0000-0000B1600000}"/>
    <cellStyle name="표_수량산출서(수정)_02-배수공_우수공1_토공_토공(고초골)" xfId="8876" xr:uid="{00000000-0005-0000-0000-0000B2600000}"/>
    <cellStyle name="표_수량산출서(수정)_02-배수공_우수공1_토공_토공(고초골)_토공(고초골)" xfId="8877" xr:uid="{00000000-0005-0000-0000-0000B3600000}"/>
    <cellStyle name="표_수량산출서(수정)_02-배수공_토공" xfId="8878" xr:uid="{00000000-0005-0000-0000-0000B4600000}"/>
    <cellStyle name="표_수량산출서(수정)_02-배수공_토공(고초골)" xfId="8879" xr:uid="{00000000-0005-0000-0000-0000B5600000}"/>
    <cellStyle name="표_수량산출서(수정)_02-배수공_토공(고초골)_토공(고초골)" xfId="8880" xr:uid="{00000000-0005-0000-0000-0000B6600000}"/>
    <cellStyle name="표_수량산출서(수정)_02-배수공_토공_2.0토공3" xfId="8881" xr:uid="{00000000-0005-0000-0000-0000B7600000}"/>
    <cellStyle name="표_수량산출서(수정)_02-배수공_토공_보령깨기집계" xfId="8882" xr:uid="{00000000-0005-0000-0000-0000B8600000}"/>
    <cellStyle name="표_수량산출서(수정)_02-배수공_토공_정부장님토적" xfId="8883" xr:uid="{00000000-0005-0000-0000-0000B9600000}"/>
    <cellStyle name="표_수량산출서(수정)_02-배수공_토공_토공" xfId="8884" xr:uid="{00000000-0005-0000-0000-0000BA600000}"/>
    <cellStyle name="표_수량산출서(수정)_02-배수공_토공_토공(고초골)" xfId="8885" xr:uid="{00000000-0005-0000-0000-0000BB600000}"/>
    <cellStyle name="표_수량산출서(수정)_02-배수공_토공_토공_토공(고초골)" xfId="8886" xr:uid="{00000000-0005-0000-0000-0000BC600000}"/>
    <cellStyle name="표_수량산출서(수정)_02-배수공_토공_토공_토공(고초골)_토공(고초골)" xfId="8887" xr:uid="{00000000-0005-0000-0000-0000BD600000}"/>
    <cellStyle name="표_수량산출서(수정)_02-배수공_토공_토적표" xfId="8888" xr:uid="{00000000-0005-0000-0000-0000BE600000}"/>
    <cellStyle name="표_수량산출서(수정)_02-배수공_포장공" xfId="8889" xr:uid="{00000000-0005-0000-0000-0000BF600000}"/>
    <cellStyle name="표_수량산출서(수정)_02-배수공_포장공_포장공" xfId="8890" xr:uid="{00000000-0005-0000-0000-0000C0600000}"/>
    <cellStyle name="표_수량산출서(수정)_02-배수공_포장조서" xfId="8891" xr:uid="{00000000-0005-0000-0000-0000C1600000}"/>
    <cellStyle name="표_수량산출서(수정)_02-배수공_포장조서_선단추진공" xfId="8892" xr:uid="{00000000-0005-0000-0000-0000C2600000}"/>
    <cellStyle name="표_수량산출서(수정)_02-배수공_포장조서_선단추진공_오수공1" xfId="8893" xr:uid="{00000000-0005-0000-0000-0000C3600000}"/>
    <cellStyle name="표_수량산출서(수정)_02-배수공_포장조서_오수공1" xfId="8894" xr:uid="{00000000-0005-0000-0000-0000C4600000}"/>
    <cellStyle name="표_수량산출서(수정)_02-배수공_포장조서_우수공1" xfId="8895" xr:uid="{00000000-0005-0000-0000-0000C5600000}"/>
    <cellStyle name="표_수량산출서(수정)_02-배수공_포장조서_우수공1_토공" xfId="8896" xr:uid="{00000000-0005-0000-0000-0000C6600000}"/>
    <cellStyle name="표_수량산출서(수정)_02-배수공_포장조서_우수공1_토공(고초골)" xfId="8897" xr:uid="{00000000-0005-0000-0000-0000C7600000}"/>
    <cellStyle name="표_수량산출서(수정)_02-배수공_포장조서_우수공1_토공_토공(고초골)" xfId="8898" xr:uid="{00000000-0005-0000-0000-0000C8600000}"/>
    <cellStyle name="표_수량산출서(수정)_02-배수공_포장조서_우수공1_토공_토공(고초골)_토공(고초골)" xfId="8899" xr:uid="{00000000-0005-0000-0000-0000C9600000}"/>
    <cellStyle name="표_수량산출서(수정)_02-배수공_포장조서_토공" xfId="8900" xr:uid="{00000000-0005-0000-0000-0000CA600000}"/>
    <cellStyle name="표_수량산출서(수정)_02-배수공_포장조서_토공(고초골)" xfId="8901" xr:uid="{00000000-0005-0000-0000-0000CB600000}"/>
    <cellStyle name="표_수량산출서(수정)_02-배수공_포장조서_토공(고초골)_토공(고초골)" xfId="8902" xr:uid="{00000000-0005-0000-0000-0000CC600000}"/>
    <cellStyle name="표_수량산출서(수정)_02-배수공_포장조서_토공_토공" xfId="8903" xr:uid="{00000000-0005-0000-0000-0000CD600000}"/>
    <cellStyle name="표_수량산출서(수정)_02-배수공_포장조서_토공_토공(고초골)" xfId="8904" xr:uid="{00000000-0005-0000-0000-0000CE600000}"/>
    <cellStyle name="표_수량산출서(수정)_02-배수공_포장조서_토공_토공_토공(고초골)" xfId="8905" xr:uid="{00000000-0005-0000-0000-0000CF600000}"/>
    <cellStyle name="표_수량산출서(수정)_02-배수공_포장조서_토공_토공_토공(고초골)_토공(고초골)" xfId="8906" xr:uid="{00000000-0005-0000-0000-0000D0600000}"/>
    <cellStyle name="표_수량산출서(수정)_02-배수공_포장조서_포장공" xfId="8907" xr:uid="{00000000-0005-0000-0000-0000D1600000}"/>
    <cellStyle name="표_수량산출서(수정)_02-배수공_포장조서_포장공_포장공" xfId="8908" xr:uid="{00000000-0005-0000-0000-0000D2600000}"/>
    <cellStyle name="표_수량산출서(수정)_04-포장공_02-배수공" xfId="8909" xr:uid="{00000000-0005-0000-0000-0000D3600000}"/>
    <cellStyle name="표_수량산출서(수정)_04-포장공_02-배수공_선단추진공" xfId="8910" xr:uid="{00000000-0005-0000-0000-0000D4600000}"/>
    <cellStyle name="표_수량산출서(수정)_04-포장공_02-배수공_선단추진공_오수공1" xfId="8911" xr:uid="{00000000-0005-0000-0000-0000D5600000}"/>
    <cellStyle name="표_수량산출서(수정)_04-포장공_02-배수공_오수공1" xfId="8912" xr:uid="{00000000-0005-0000-0000-0000D6600000}"/>
    <cellStyle name="표_수량산출서(수정)_04-포장공_02-배수공_우수공1" xfId="8913" xr:uid="{00000000-0005-0000-0000-0000D7600000}"/>
    <cellStyle name="표_수량산출서(수정)_04-포장공_02-배수공_우수공1_토공" xfId="8914" xr:uid="{00000000-0005-0000-0000-0000D8600000}"/>
    <cellStyle name="표_수량산출서(수정)_04-포장공_02-배수공_우수공1_토공(고초골)" xfId="8915" xr:uid="{00000000-0005-0000-0000-0000D9600000}"/>
    <cellStyle name="표_수량산출서(수정)_04-포장공_02-배수공_우수공1_토공_토공(고초골)" xfId="8916" xr:uid="{00000000-0005-0000-0000-0000DA600000}"/>
    <cellStyle name="표_수량산출서(수정)_04-포장공_02-배수공_우수공1_토공_토공(고초골)_토공(고초골)" xfId="8917" xr:uid="{00000000-0005-0000-0000-0000DB600000}"/>
    <cellStyle name="표_수량산출서(수정)_04-포장공_02-배수공_토공" xfId="8918" xr:uid="{00000000-0005-0000-0000-0000DC600000}"/>
    <cellStyle name="표_수량산출서(수정)_04-포장공_02-배수공_토공(고초골)" xfId="8919" xr:uid="{00000000-0005-0000-0000-0000DD600000}"/>
    <cellStyle name="표_수량산출서(수정)_04-포장공_02-배수공_토공(고초골)_토공(고초골)" xfId="8920" xr:uid="{00000000-0005-0000-0000-0000DE600000}"/>
    <cellStyle name="표_수량산출서(수정)_04-포장공_02-배수공_토공_2.0토공3" xfId="8921" xr:uid="{00000000-0005-0000-0000-0000DF600000}"/>
    <cellStyle name="표_수량산출서(수정)_04-포장공_02-배수공_토공_보령깨기집계" xfId="8922" xr:uid="{00000000-0005-0000-0000-0000E0600000}"/>
    <cellStyle name="표_수량산출서(수정)_04-포장공_02-배수공_토공_정부장님토적" xfId="8923" xr:uid="{00000000-0005-0000-0000-0000E1600000}"/>
    <cellStyle name="표_수량산출서(수정)_04-포장공_02-배수공_토공_토공" xfId="8924" xr:uid="{00000000-0005-0000-0000-0000E2600000}"/>
    <cellStyle name="표_수량산출서(수정)_04-포장공_02-배수공_토공_토공(고초골)" xfId="8925" xr:uid="{00000000-0005-0000-0000-0000E3600000}"/>
    <cellStyle name="표_수량산출서(수정)_04-포장공_02-배수공_토공_토공_토공(고초골)" xfId="8926" xr:uid="{00000000-0005-0000-0000-0000E4600000}"/>
    <cellStyle name="표_수량산출서(수정)_04-포장공_02-배수공_토공_토공_토공(고초골)_토공(고초골)" xfId="8927" xr:uid="{00000000-0005-0000-0000-0000E5600000}"/>
    <cellStyle name="표_수량산출서(수정)_04-포장공_02-배수공_토공_토적표" xfId="8928" xr:uid="{00000000-0005-0000-0000-0000E6600000}"/>
    <cellStyle name="표_수량산출서(수정)_04-포장공_02-배수공_포장공" xfId="8929" xr:uid="{00000000-0005-0000-0000-0000E7600000}"/>
    <cellStyle name="표_수량산출서(수정)_04-포장공_02-배수공_포장공_포장공" xfId="8930" xr:uid="{00000000-0005-0000-0000-0000E8600000}"/>
    <cellStyle name="표_수량산출서(수정)_06-부대공_02-배수공" xfId="8931" xr:uid="{00000000-0005-0000-0000-0000E9600000}"/>
    <cellStyle name="표_수량산출서(수정)_06-부대공_02-배수공_선단추진공" xfId="8932" xr:uid="{00000000-0005-0000-0000-0000EA600000}"/>
    <cellStyle name="표_수량산출서(수정)_06-부대공_02-배수공_선단추진공_오수공1" xfId="8933" xr:uid="{00000000-0005-0000-0000-0000EB600000}"/>
    <cellStyle name="표_수량산출서(수정)_06-부대공_02-배수공_오수공1" xfId="8934" xr:uid="{00000000-0005-0000-0000-0000EC600000}"/>
    <cellStyle name="표_수량산출서(수정)_06-부대공_02-배수공_우수공1" xfId="8935" xr:uid="{00000000-0005-0000-0000-0000ED600000}"/>
    <cellStyle name="표_수량산출서(수정)_06-부대공_02-배수공_우수공1_토공" xfId="8936" xr:uid="{00000000-0005-0000-0000-0000EE600000}"/>
    <cellStyle name="표_수량산출서(수정)_06-부대공_02-배수공_우수공1_토공(고초골)" xfId="8937" xr:uid="{00000000-0005-0000-0000-0000EF600000}"/>
    <cellStyle name="표_수량산출서(수정)_06-부대공_02-배수공_우수공1_토공_토공(고초골)" xfId="8938" xr:uid="{00000000-0005-0000-0000-0000F0600000}"/>
    <cellStyle name="표_수량산출서(수정)_06-부대공_02-배수공_우수공1_토공_토공(고초골)_토공(고초골)" xfId="8939" xr:uid="{00000000-0005-0000-0000-0000F1600000}"/>
    <cellStyle name="표_수량산출서(수정)_06-부대공_02-배수공_토공" xfId="8940" xr:uid="{00000000-0005-0000-0000-0000F2600000}"/>
    <cellStyle name="표_수량산출서(수정)_06-부대공_02-배수공_토공(고초골)" xfId="8941" xr:uid="{00000000-0005-0000-0000-0000F3600000}"/>
    <cellStyle name="표_수량산출서(수정)_06-부대공_02-배수공_토공(고초골)_토공(고초골)" xfId="8942" xr:uid="{00000000-0005-0000-0000-0000F4600000}"/>
    <cellStyle name="표_수량산출서(수정)_06-부대공_02-배수공_토공_2.0토공3" xfId="8943" xr:uid="{00000000-0005-0000-0000-0000F5600000}"/>
    <cellStyle name="표_수량산출서(수정)_06-부대공_02-배수공_토공_보령깨기집계" xfId="8944" xr:uid="{00000000-0005-0000-0000-0000F6600000}"/>
    <cellStyle name="표_수량산출서(수정)_06-부대공_02-배수공_토공_정부장님토적" xfId="8945" xr:uid="{00000000-0005-0000-0000-0000F7600000}"/>
    <cellStyle name="표_수량산출서(수정)_06-부대공_02-배수공_토공_토공" xfId="8946" xr:uid="{00000000-0005-0000-0000-0000F8600000}"/>
    <cellStyle name="표_수량산출서(수정)_06-부대공_02-배수공_토공_토공(고초골)" xfId="8947" xr:uid="{00000000-0005-0000-0000-0000F9600000}"/>
    <cellStyle name="표_수량산출서(수정)_06-부대공_02-배수공_토공_토공_토공(고초골)" xfId="8948" xr:uid="{00000000-0005-0000-0000-0000FA600000}"/>
    <cellStyle name="표_수량산출서(수정)_06-부대공_02-배수공_토공_토공_토공(고초골)_토공(고초골)" xfId="8949" xr:uid="{00000000-0005-0000-0000-0000FB600000}"/>
    <cellStyle name="표_수량산출서(수정)_06-부대공_02-배수공_토공_토적표" xfId="8950" xr:uid="{00000000-0005-0000-0000-0000FC600000}"/>
    <cellStyle name="표_수량산출서(수정)_06-부대공_02-배수공_포장공" xfId="8951" xr:uid="{00000000-0005-0000-0000-0000FD600000}"/>
    <cellStyle name="표_수량산출서(수정)_06-부대공_02-배수공_포장공_포장공" xfId="8952" xr:uid="{00000000-0005-0000-0000-0000FE600000}"/>
    <cellStyle name="표_수량산출서(수정)_500.논산 지구사업비" xfId="8953" xr:uid="{00000000-0005-0000-0000-0000FF600000}"/>
    <cellStyle name="표_수량산출서(수정)_500.논산 지구사업비_00.세부_복심공사비v422" xfId="8954" xr:uid="{00000000-0005-0000-0000-000000610000}"/>
    <cellStyle name="표_수량산출서(수정)_500.논산 지구사업비_10.세부_도림공사비v2" xfId="8955" xr:uid="{00000000-0005-0000-0000-000001610000}"/>
    <cellStyle name="표_수량산출서(수정)_500.논산 지구사업비_10.세부_복심공사비v2" xfId="8956" xr:uid="{00000000-0005-0000-0000-000002610000}"/>
    <cellStyle name="표_수량산출서(수정)_500.논산 지구사업비_50.계룡공사비(2009.11.12)" xfId="8957" xr:uid="{00000000-0005-0000-0000-000003610000}"/>
    <cellStyle name="표_수량산출서(수정)_500.논산 지구사업비_50.계룡공사비(2009.11.29사업시행계획 용지매수 증가)" xfId="8958" xr:uid="{00000000-0005-0000-0000-000004610000}"/>
    <cellStyle name="표_수량산출서(수정)_500.논산 지구사업비_Book1" xfId="8959" xr:uid="{00000000-0005-0000-0000-000005610000}"/>
    <cellStyle name="표_수량산출서(수정)_500.논산 지구사업비_계룡기본 공사비" xfId="8960" xr:uid="{00000000-0005-0000-0000-000006610000}"/>
    <cellStyle name="표_수량산출서(수정)_500.논산 지구사업비_계룡세부설계 공사비" xfId="8961" xr:uid="{00000000-0005-0000-0000-000007610000}"/>
    <cellStyle name="표_수량산출서(수정)_500.논산 지구사업비_기본조사비" xfId="8962" xr:uid="{00000000-0005-0000-0000-000008610000}"/>
    <cellStyle name="표_수량산출서(수정)_500.논산 지구사업비_생태보전협력금" xfId="8963" xr:uid="{00000000-0005-0000-0000-000009610000}"/>
    <cellStyle name="표_수량산출서(수정)_500.논산 지구사업비_지급자재대1118" xfId="8964" xr:uid="{00000000-0005-0000-0000-00000A610000}"/>
    <cellStyle name="표_수량산출서(수정)_500.논산 지구사업비_지출(년차별)" xfId="8965" xr:uid="{00000000-0005-0000-0000-00000B610000}"/>
    <cellStyle name="표_수량산출서(수정)_510.논산 지구사업비" xfId="8966" xr:uid="{00000000-0005-0000-0000-00000C610000}"/>
    <cellStyle name="표_수량산출서(수정)_510.논산 지구사업비_00.세부_복심공사비v422" xfId="8967" xr:uid="{00000000-0005-0000-0000-00000D610000}"/>
    <cellStyle name="표_수량산출서(수정)_510.논산 지구사업비_10.세부_도림공사비v2" xfId="8968" xr:uid="{00000000-0005-0000-0000-00000E610000}"/>
    <cellStyle name="표_수량산출서(수정)_510.논산 지구사업비_10.세부_복심공사비v2" xfId="8969" xr:uid="{00000000-0005-0000-0000-00000F610000}"/>
    <cellStyle name="표_수량산출서(수정)_510.논산 지구사업비_50.계룡공사비(2009.11.12)" xfId="8970" xr:uid="{00000000-0005-0000-0000-000010610000}"/>
    <cellStyle name="표_수량산출서(수정)_510.논산 지구사업비_50.계룡공사비(2009.11.29사업시행계획 용지매수 증가)" xfId="8971" xr:uid="{00000000-0005-0000-0000-000011610000}"/>
    <cellStyle name="표_수량산출서(수정)_510.논산 지구사업비_Book1" xfId="8972" xr:uid="{00000000-0005-0000-0000-000012610000}"/>
    <cellStyle name="표_수량산출서(수정)_510.논산 지구사업비_계룡기본 공사비" xfId="8973" xr:uid="{00000000-0005-0000-0000-000013610000}"/>
    <cellStyle name="표_수량산출서(수정)_510.논산 지구사업비_계룡세부설계 공사비" xfId="8974" xr:uid="{00000000-0005-0000-0000-000014610000}"/>
    <cellStyle name="표_수량산출서(수정)_510.논산 지구사업비_기본조사비" xfId="8975" xr:uid="{00000000-0005-0000-0000-000015610000}"/>
    <cellStyle name="표_수량산출서(수정)_510.논산 지구사업비_생태보전협력금" xfId="8976" xr:uid="{00000000-0005-0000-0000-000016610000}"/>
    <cellStyle name="표_수량산출서(수정)_510.논산 지구사업비_지급자재대1118" xfId="8977" xr:uid="{00000000-0005-0000-0000-000017610000}"/>
    <cellStyle name="표_수량산출서(수정)_510.논산 지구사업비_지출(년차별)" xfId="8978" xr:uid="{00000000-0005-0000-0000-000018610000}"/>
    <cellStyle name="표_수량산출서(수정)_사본 - 고련지구2004년변경공정계획(농조)" xfId="8979" xr:uid="{00000000-0005-0000-0000-000019610000}"/>
    <cellStyle name="표_수량산출서(수정)_사본 - 고련지구2004년변경공정계획(농조)_500.논산 지구사업비" xfId="8980" xr:uid="{00000000-0005-0000-0000-00001A610000}"/>
    <cellStyle name="표_수량산출서(수정)_사본 - 고련지구2004년변경공정계획(농조)_500.논산 지구사업비_00.세부_복심공사비v422" xfId="8981" xr:uid="{00000000-0005-0000-0000-00001B610000}"/>
    <cellStyle name="표_수량산출서(수정)_사본 - 고련지구2004년변경공정계획(농조)_500.논산 지구사업비_10.세부_도림공사비v2" xfId="8982" xr:uid="{00000000-0005-0000-0000-00001C610000}"/>
    <cellStyle name="표_수량산출서(수정)_사본 - 고련지구2004년변경공정계획(농조)_500.논산 지구사업비_10.세부_복심공사비v2" xfId="8983" xr:uid="{00000000-0005-0000-0000-00001D610000}"/>
    <cellStyle name="표_수량산출서(수정)_사본 - 고련지구2004년변경공정계획(농조)_500.논산 지구사업비_50.계룡공사비(2009.11.12)" xfId="8984" xr:uid="{00000000-0005-0000-0000-00001E610000}"/>
    <cellStyle name="표_수량산출서(수정)_사본 - 고련지구2004년변경공정계획(농조)_500.논산 지구사업비_50.계룡공사비(2009.11.29사업시행계획 용지매수 증가)" xfId="8985" xr:uid="{00000000-0005-0000-0000-00001F610000}"/>
    <cellStyle name="표_수량산출서(수정)_사본 - 고련지구2004년변경공정계획(농조)_500.논산 지구사업비_Book1" xfId="8986" xr:uid="{00000000-0005-0000-0000-000020610000}"/>
    <cellStyle name="표_수량산출서(수정)_사본 - 고련지구2004년변경공정계획(농조)_500.논산 지구사업비_계룡기본 공사비" xfId="8987" xr:uid="{00000000-0005-0000-0000-000021610000}"/>
    <cellStyle name="표_수량산출서(수정)_사본 - 고련지구2004년변경공정계획(농조)_500.논산 지구사업비_계룡세부설계 공사비" xfId="8988" xr:uid="{00000000-0005-0000-0000-000022610000}"/>
    <cellStyle name="표_수량산출서(수정)_사본 - 고련지구2004년변경공정계획(농조)_500.논산 지구사업비_기본조사비" xfId="8989" xr:uid="{00000000-0005-0000-0000-000023610000}"/>
    <cellStyle name="표_수량산출서(수정)_사본 - 고련지구2004년변경공정계획(농조)_500.논산 지구사업비_생태보전협력금" xfId="8990" xr:uid="{00000000-0005-0000-0000-000024610000}"/>
    <cellStyle name="표_수량산출서(수정)_사본 - 고련지구2004년변경공정계획(농조)_500.논산 지구사업비_지급자재대1118" xfId="8991" xr:uid="{00000000-0005-0000-0000-000025610000}"/>
    <cellStyle name="표_수량산출서(수정)_사본 - 고련지구2004년변경공정계획(농조)_500.논산 지구사업비_지출(년차별)" xfId="8992" xr:uid="{00000000-0005-0000-0000-000026610000}"/>
    <cellStyle name="표_수량산출서(수정)_사본 - 고련지구2004년변경공정계획(농조)_510.논산 지구사업비" xfId="8993" xr:uid="{00000000-0005-0000-0000-000027610000}"/>
    <cellStyle name="표_수량산출서(수정)_사본 - 고련지구2004년변경공정계획(농조)_510.논산 지구사업비_00.세부_복심공사비v422" xfId="8994" xr:uid="{00000000-0005-0000-0000-000028610000}"/>
    <cellStyle name="표_수량산출서(수정)_사본 - 고련지구2004년변경공정계획(농조)_510.논산 지구사업비_10.세부_도림공사비v2" xfId="8995" xr:uid="{00000000-0005-0000-0000-000029610000}"/>
    <cellStyle name="표_수량산출서(수정)_사본 - 고련지구2004년변경공정계획(농조)_510.논산 지구사업비_10.세부_복심공사비v2" xfId="8996" xr:uid="{00000000-0005-0000-0000-00002A610000}"/>
    <cellStyle name="표_수량산출서(수정)_사본 - 고련지구2004년변경공정계획(농조)_510.논산 지구사업비_50.계룡공사비(2009.11.12)" xfId="8997" xr:uid="{00000000-0005-0000-0000-00002B610000}"/>
    <cellStyle name="표_수량산출서(수정)_사본 - 고련지구2004년변경공정계획(농조)_510.논산 지구사업비_50.계룡공사비(2009.11.29사업시행계획 용지매수 증가)" xfId="8998" xr:uid="{00000000-0005-0000-0000-00002C610000}"/>
    <cellStyle name="표_수량산출서(수정)_사본 - 고련지구2004년변경공정계획(농조)_510.논산 지구사업비_Book1" xfId="8999" xr:uid="{00000000-0005-0000-0000-00002D610000}"/>
    <cellStyle name="표_수량산출서(수정)_사본 - 고련지구2004년변경공정계획(농조)_510.논산 지구사업비_계룡기본 공사비" xfId="9000" xr:uid="{00000000-0005-0000-0000-00002E610000}"/>
    <cellStyle name="표_수량산출서(수정)_사본 - 고련지구2004년변경공정계획(농조)_510.논산 지구사업비_계룡세부설계 공사비" xfId="9001" xr:uid="{00000000-0005-0000-0000-00002F610000}"/>
    <cellStyle name="표_수량산출서(수정)_사본 - 고련지구2004년변경공정계획(농조)_510.논산 지구사업비_기본조사비" xfId="9002" xr:uid="{00000000-0005-0000-0000-000030610000}"/>
    <cellStyle name="표_수량산출서(수정)_사본 - 고련지구2004년변경공정계획(농조)_510.논산 지구사업비_생태보전협력금" xfId="9003" xr:uid="{00000000-0005-0000-0000-000031610000}"/>
    <cellStyle name="표_수량산출서(수정)_사본 - 고련지구2004년변경공정계획(농조)_510.논산 지구사업비_지급자재대1118" xfId="9004" xr:uid="{00000000-0005-0000-0000-000032610000}"/>
    <cellStyle name="표_수량산출서(수정)_사본 - 고련지구2004년변경공정계획(농조)_510.논산 지구사업비_지출(년차별)" xfId="9005" xr:uid="{00000000-0005-0000-0000-000033610000}"/>
    <cellStyle name="표_수량산출서(수정)_사본 - 고련지구2004년변경공정계획(농조)_고련지추가변경(우치곡)" xfId="9006" xr:uid="{00000000-0005-0000-0000-000034610000}"/>
    <cellStyle name="표_수량산출서(수정)_사본 - 고련지구2004년변경공정계획(농조)_고련지추가변경(우치곡)_500.논산 지구사업비" xfId="9007" xr:uid="{00000000-0005-0000-0000-000035610000}"/>
    <cellStyle name="표_수량산출서(수정)_사본 - 고련지구2004년변경공정계획(농조)_고련지추가변경(우치곡)_500.논산 지구사업비_00.세부_복심공사비v422" xfId="9008" xr:uid="{00000000-0005-0000-0000-000036610000}"/>
    <cellStyle name="표_수량산출서(수정)_사본 - 고련지구2004년변경공정계획(농조)_고련지추가변경(우치곡)_500.논산 지구사업비_10.세부_도림공사비v2" xfId="9009" xr:uid="{00000000-0005-0000-0000-000037610000}"/>
    <cellStyle name="표_수량산출서(수정)_사본 - 고련지구2004년변경공정계획(농조)_고련지추가변경(우치곡)_500.논산 지구사업비_10.세부_복심공사비v2" xfId="9010" xr:uid="{00000000-0005-0000-0000-000038610000}"/>
    <cellStyle name="표_수량산출서(수정)_사본 - 고련지구2004년변경공정계획(농조)_고련지추가변경(우치곡)_500.논산 지구사업비_50.계룡공사비(2009.11.12)" xfId="9011" xr:uid="{00000000-0005-0000-0000-000039610000}"/>
    <cellStyle name="표_수량산출서(수정)_사본 - 고련지구2004년변경공정계획(농조)_고련지추가변경(우치곡)_500.논산 지구사업비_50.계룡공사비(2009.11.29사업시행계획 용지매수 증가)" xfId="9012" xr:uid="{00000000-0005-0000-0000-00003A610000}"/>
    <cellStyle name="표_수량산출서(수정)_사본 - 고련지구2004년변경공정계획(농조)_고련지추가변경(우치곡)_500.논산 지구사업비_Book1" xfId="9013" xr:uid="{00000000-0005-0000-0000-00003B610000}"/>
    <cellStyle name="표_수량산출서(수정)_사본 - 고련지구2004년변경공정계획(농조)_고련지추가변경(우치곡)_500.논산 지구사업비_계룡기본 공사비" xfId="9014" xr:uid="{00000000-0005-0000-0000-00003C610000}"/>
    <cellStyle name="표_수량산출서(수정)_사본 - 고련지구2004년변경공정계획(농조)_고련지추가변경(우치곡)_500.논산 지구사업비_계룡세부설계 공사비" xfId="9015" xr:uid="{00000000-0005-0000-0000-00003D610000}"/>
    <cellStyle name="표_수량산출서(수정)_사본 - 고련지구2004년변경공정계획(농조)_고련지추가변경(우치곡)_500.논산 지구사업비_기본조사비" xfId="9016" xr:uid="{00000000-0005-0000-0000-00003E610000}"/>
    <cellStyle name="표_수량산출서(수정)_사본 - 고련지구2004년변경공정계획(농조)_고련지추가변경(우치곡)_500.논산 지구사업비_생태보전협력금" xfId="9017" xr:uid="{00000000-0005-0000-0000-00003F610000}"/>
    <cellStyle name="표_수량산출서(수정)_사본 - 고련지구2004년변경공정계획(농조)_고련지추가변경(우치곡)_500.논산 지구사업비_지급자재대1118" xfId="9018" xr:uid="{00000000-0005-0000-0000-000040610000}"/>
    <cellStyle name="표_수량산출서(수정)_사본 - 고련지구2004년변경공정계획(농조)_고련지추가변경(우치곡)_500.논산 지구사업비_지출(년차별)" xfId="9019" xr:uid="{00000000-0005-0000-0000-000041610000}"/>
    <cellStyle name="표_수량산출서(수정)_사본 - 고련지구2004년변경공정계획(농조)_고련지추가변경(우치곡)_510.논산 지구사업비" xfId="9020" xr:uid="{00000000-0005-0000-0000-000042610000}"/>
    <cellStyle name="표_수량산출서(수정)_사본 - 고련지구2004년변경공정계획(농조)_고련지추가변경(우치곡)_510.논산 지구사업비_00.세부_복심공사비v422" xfId="9021" xr:uid="{00000000-0005-0000-0000-000043610000}"/>
    <cellStyle name="표_수량산출서(수정)_사본 - 고련지구2004년변경공정계획(농조)_고련지추가변경(우치곡)_510.논산 지구사업비_10.세부_도림공사비v2" xfId="9022" xr:uid="{00000000-0005-0000-0000-000044610000}"/>
    <cellStyle name="표_수량산출서(수정)_사본 - 고련지구2004년변경공정계획(농조)_고련지추가변경(우치곡)_510.논산 지구사업비_10.세부_복심공사비v2" xfId="9023" xr:uid="{00000000-0005-0000-0000-000045610000}"/>
    <cellStyle name="표_수량산출서(수정)_사본 - 고련지구2004년변경공정계획(농조)_고련지추가변경(우치곡)_510.논산 지구사업비_50.계룡공사비(2009.11.12)" xfId="9024" xr:uid="{00000000-0005-0000-0000-000046610000}"/>
    <cellStyle name="표_수량산출서(수정)_사본 - 고련지구2004년변경공정계획(농조)_고련지추가변경(우치곡)_510.논산 지구사업비_50.계룡공사비(2009.11.29사업시행계획 용지매수 증가)" xfId="9025" xr:uid="{00000000-0005-0000-0000-000047610000}"/>
    <cellStyle name="표_수량산출서(수정)_사본 - 고련지구2004년변경공정계획(농조)_고련지추가변경(우치곡)_510.논산 지구사업비_Book1" xfId="9026" xr:uid="{00000000-0005-0000-0000-000048610000}"/>
    <cellStyle name="표_수량산출서(수정)_사본 - 고련지구2004년변경공정계획(농조)_고련지추가변경(우치곡)_510.논산 지구사업비_계룡기본 공사비" xfId="9027" xr:uid="{00000000-0005-0000-0000-000049610000}"/>
    <cellStyle name="표_수량산출서(수정)_사본 - 고련지구2004년변경공정계획(농조)_고련지추가변경(우치곡)_510.논산 지구사업비_계룡세부설계 공사비" xfId="9028" xr:uid="{00000000-0005-0000-0000-00004A610000}"/>
    <cellStyle name="표_수량산출서(수정)_사본 - 고련지구2004년변경공정계획(농조)_고련지추가변경(우치곡)_510.논산 지구사업비_기본조사비" xfId="9029" xr:uid="{00000000-0005-0000-0000-00004B610000}"/>
    <cellStyle name="표_수량산출서(수정)_사본 - 고련지구2004년변경공정계획(농조)_고련지추가변경(우치곡)_510.논산 지구사업비_생태보전협력금" xfId="9030" xr:uid="{00000000-0005-0000-0000-00004C610000}"/>
    <cellStyle name="표_수량산출서(수정)_사본 - 고련지구2004년변경공정계획(농조)_고련지추가변경(우치곡)_510.논산 지구사업비_지급자재대1118" xfId="9031" xr:uid="{00000000-0005-0000-0000-00004D610000}"/>
    <cellStyle name="표_수량산출서(수정)_사본 - 고련지구2004년변경공정계획(농조)_고련지추가변경(우치곡)_510.논산 지구사업비_지출(년차별)" xfId="9032" xr:uid="{00000000-0005-0000-0000-00004E610000}"/>
    <cellStyle name="표_수량산출서(수정)_사본 - 고련지구2004년변경공정계획(농조)_고련지추가변경(우치곡)_신기2지구 수지예산서" xfId="9033" xr:uid="{00000000-0005-0000-0000-00004F610000}"/>
    <cellStyle name="표_수량산출서(수정)_사본 - 고련지구2004년변경공정계획(농조)_신기2지구 수지예산서" xfId="9034" xr:uid="{00000000-0005-0000-0000-000050610000}"/>
    <cellStyle name="표_수량산출서(수정)_선단추진공" xfId="9035" xr:uid="{00000000-0005-0000-0000-000051610000}"/>
    <cellStyle name="표_수량산출서(수정)_선단추진공_오수공1" xfId="9036" xr:uid="{00000000-0005-0000-0000-000052610000}"/>
    <cellStyle name="표_수량산출서(수정)_신기2지구 수지예산서" xfId="9037" xr:uid="{00000000-0005-0000-0000-000053610000}"/>
    <cellStyle name="표_수량산출서(수정)_오수공" xfId="9038" xr:uid="{00000000-0005-0000-0000-000054610000}"/>
    <cellStyle name="표_수량산출서(수정)_오수공_선단추진공" xfId="9039" xr:uid="{00000000-0005-0000-0000-000055610000}"/>
    <cellStyle name="표_수량산출서(수정)_오수공_선단추진공_오수공1" xfId="9040" xr:uid="{00000000-0005-0000-0000-000056610000}"/>
    <cellStyle name="표_수량산출서(수정)_오수공_오수공" xfId="9041" xr:uid="{00000000-0005-0000-0000-000057610000}"/>
    <cellStyle name="표_수량산출서(수정)_오수공_오수공_선단추진공" xfId="9042" xr:uid="{00000000-0005-0000-0000-000058610000}"/>
    <cellStyle name="표_수량산출서(수정)_오수공_오수공_선단추진공_오수공1" xfId="9043" xr:uid="{00000000-0005-0000-0000-000059610000}"/>
    <cellStyle name="표_수량산출서(수정)_오수공_오수공_오수공1" xfId="9044" xr:uid="{00000000-0005-0000-0000-00005A610000}"/>
    <cellStyle name="표_수량산출서(수정)_오수공_오수공_우수공1" xfId="9045" xr:uid="{00000000-0005-0000-0000-00005B610000}"/>
    <cellStyle name="표_수량산출서(수정)_오수공_오수공_우수공1_토공" xfId="9046" xr:uid="{00000000-0005-0000-0000-00005C610000}"/>
    <cellStyle name="표_수량산출서(수정)_오수공_오수공_우수공1_토공(고초골)" xfId="9047" xr:uid="{00000000-0005-0000-0000-00005D610000}"/>
    <cellStyle name="표_수량산출서(수정)_오수공_오수공_우수공1_토공_토공(고초골)" xfId="9048" xr:uid="{00000000-0005-0000-0000-00005E610000}"/>
    <cellStyle name="표_수량산출서(수정)_오수공_오수공_우수공1_토공_토공(고초골)_토공(고초골)" xfId="9049" xr:uid="{00000000-0005-0000-0000-00005F610000}"/>
    <cellStyle name="표_수량산출서(수정)_오수공_오수공_토공" xfId="9050" xr:uid="{00000000-0005-0000-0000-000060610000}"/>
    <cellStyle name="표_수량산출서(수정)_오수공_오수공_토공(고초골)" xfId="9051" xr:uid="{00000000-0005-0000-0000-000061610000}"/>
    <cellStyle name="표_수량산출서(수정)_오수공_오수공_토공(고초골)_토공(고초골)" xfId="9052" xr:uid="{00000000-0005-0000-0000-000062610000}"/>
    <cellStyle name="표_수량산출서(수정)_오수공_오수공_토공_토공" xfId="9053" xr:uid="{00000000-0005-0000-0000-000063610000}"/>
    <cellStyle name="표_수량산출서(수정)_오수공_오수공_토공_토공(고초골)" xfId="9054" xr:uid="{00000000-0005-0000-0000-000064610000}"/>
    <cellStyle name="표_수량산출서(수정)_오수공_오수공_토공_토공_토공(고초골)" xfId="9055" xr:uid="{00000000-0005-0000-0000-000065610000}"/>
    <cellStyle name="표_수량산출서(수정)_오수공_오수공_토공_토공_토공(고초골)_토공(고초골)" xfId="9056" xr:uid="{00000000-0005-0000-0000-000066610000}"/>
    <cellStyle name="표_수량산출서(수정)_오수공_오수공_포장공" xfId="9057" xr:uid="{00000000-0005-0000-0000-000067610000}"/>
    <cellStyle name="표_수량산출서(수정)_오수공_오수공_포장공_포장공" xfId="9058" xr:uid="{00000000-0005-0000-0000-000068610000}"/>
    <cellStyle name="표_수량산출서(수정)_오수공_오수공1" xfId="9059" xr:uid="{00000000-0005-0000-0000-000069610000}"/>
    <cellStyle name="표_수량산출서(수정)_오수공_오수공1_선단추진공" xfId="9060" xr:uid="{00000000-0005-0000-0000-00006A610000}"/>
    <cellStyle name="표_수량산출서(수정)_오수공_오수공1_선단추진공_오수공1" xfId="9061" xr:uid="{00000000-0005-0000-0000-00006B610000}"/>
    <cellStyle name="표_수량산출서(수정)_오수공_오수공1_오수공1" xfId="9062" xr:uid="{00000000-0005-0000-0000-00006C610000}"/>
    <cellStyle name="표_수량산출서(수정)_오수공_오수공1_우수공1" xfId="9063" xr:uid="{00000000-0005-0000-0000-00006D610000}"/>
    <cellStyle name="표_수량산출서(수정)_오수공_오수공1_우수공1_토공" xfId="9064" xr:uid="{00000000-0005-0000-0000-00006E610000}"/>
    <cellStyle name="표_수량산출서(수정)_오수공_오수공1_우수공1_토공(고초골)" xfId="9065" xr:uid="{00000000-0005-0000-0000-00006F610000}"/>
    <cellStyle name="표_수량산출서(수정)_오수공_오수공1_우수공1_토공_토공(고초골)" xfId="9066" xr:uid="{00000000-0005-0000-0000-000070610000}"/>
    <cellStyle name="표_수량산출서(수정)_오수공_오수공1_우수공1_토공_토공(고초골)_토공(고초골)" xfId="9067" xr:uid="{00000000-0005-0000-0000-000071610000}"/>
    <cellStyle name="표_수량산출서(수정)_오수공_오수공1_토공" xfId="9068" xr:uid="{00000000-0005-0000-0000-000072610000}"/>
    <cellStyle name="표_수량산출서(수정)_오수공_오수공1_토공(고초골)" xfId="9069" xr:uid="{00000000-0005-0000-0000-000073610000}"/>
    <cellStyle name="표_수량산출서(수정)_오수공_오수공1_토공(고초골)_토공(고초골)" xfId="9070" xr:uid="{00000000-0005-0000-0000-000074610000}"/>
    <cellStyle name="표_수량산출서(수정)_오수공_오수공1_토공_토공" xfId="9071" xr:uid="{00000000-0005-0000-0000-000075610000}"/>
    <cellStyle name="표_수량산출서(수정)_오수공_오수공1_토공_토공(고초골)" xfId="9072" xr:uid="{00000000-0005-0000-0000-000076610000}"/>
    <cellStyle name="표_수량산출서(수정)_오수공_오수공1_토공_토공_토공(고초골)" xfId="9073" xr:uid="{00000000-0005-0000-0000-000077610000}"/>
    <cellStyle name="표_수량산출서(수정)_오수공_오수공1_토공_토공_토공(고초골)_토공(고초골)" xfId="9074" xr:uid="{00000000-0005-0000-0000-000078610000}"/>
    <cellStyle name="표_수량산출서(수정)_오수공_오수공1_포장공" xfId="9075" xr:uid="{00000000-0005-0000-0000-000079610000}"/>
    <cellStyle name="표_수량산출서(수정)_오수공_오수공1_포장공_포장공" xfId="9076" xr:uid="{00000000-0005-0000-0000-00007A610000}"/>
    <cellStyle name="표_수량산출서(수정)_오수공_우수공" xfId="9077" xr:uid="{00000000-0005-0000-0000-00007B610000}"/>
    <cellStyle name="표_수량산출서(수정)_오수공_우수공_선단추진공" xfId="9078" xr:uid="{00000000-0005-0000-0000-00007C610000}"/>
    <cellStyle name="표_수량산출서(수정)_오수공_우수공_선단추진공_오수공1" xfId="9079" xr:uid="{00000000-0005-0000-0000-00007D610000}"/>
    <cellStyle name="표_수량산출서(수정)_오수공_우수공_오수공1" xfId="9080" xr:uid="{00000000-0005-0000-0000-00007E610000}"/>
    <cellStyle name="표_수량산출서(수정)_오수공_우수공1" xfId="9081" xr:uid="{00000000-0005-0000-0000-00007F610000}"/>
    <cellStyle name="표_수량산출서(수정)_오수공_우수공1_선단추진공" xfId="9082" xr:uid="{00000000-0005-0000-0000-000080610000}"/>
    <cellStyle name="표_수량산출서(수정)_오수공_우수공1_선단추진공_오수공1" xfId="9083" xr:uid="{00000000-0005-0000-0000-000081610000}"/>
    <cellStyle name="표_수량산출서(수정)_오수공_우수공1_오수공1" xfId="9084" xr:uid="{00000000-0005-0000-0000-000082610000}"/>
    <cellStyle name="표_수량산출서(수정)_오수공_우수공1_토공" xfId="9085" xr:uid="{00000000-0005-0000-0000-000083610000}"/>
    <cellStyle name="표_수량산출서(수정)_오수공_우수공1_토공(고초골)" xfId="9086" xr:uid="{00000000-0005-0000-0000-000084610000}"/>
    <cellStyle name="표_수량산출서(수정)_오수공_우수공1_토공_토공(고초골)" xfId="9087" xr:uid="{00000000-0005-0000-0000-000085610000}"/>
    <cellStyle name="표_수량산출서(수정)_오수공_우수공1_토공_토공(고초골)_토공(고초골)" xfId="9088" xr:uid="{00000000-0005-0000-0000-000086610000}"/>
    <cellStyle name="표_수량산출서(수정)_오수공_토공" xfId="9089" xr:uid="{00000000-0005-0000-0000-000087610000}"/>
    <cellStyle name="표_수량산출서(수정)_오수공_토공(고초골)" xfId="9090" xr:uid="{00000000-0005-0000-0000-000088610000}"/>
    <cellStyle name="표_수량산출서(수정)_오수공_토공(고초골)_토공(고초골)" xfId="9091" xr:uid="{00000000-0005-0000-0000-000089610000}"/>
    <cellStyle name="표_수량산출서(수정)_오수공_토공_토공" xfId="9092" xr:uid="{00000000-0005-0000-0000-00008A610000}"/>
    <cellStyle name="표_수량산출서(수정)_오수공_토공_토공(고초골)" xfId="9093" xr:uid="{00000000-0005-0000-0000-00008B610000}"/>
    <cellStyle name="표_수량산출서(수정)_오수공_토공_토공_토공(고초골)" xfId="9094" xr:uid="{00000000-0005-0000-0000-00008C610000}"/>
    <cellStyle name="표_수량산출서(수정)_오수공_토공_토공_토공(고초골)_토공(고초골)" xfId="9095" xr:uid="{00000000-0005-0000-0000-00008D610000}"/>
    <cellStyle name="표_수량산출서(수정)_오수공_포장공" xfId="9096" xr:uid="{00000000-0005-0000-0000-00008E610000}"/>
    <cellStyle name="표_수량산출서(수정)_오수공_포장공_포장공" xfId="9097" xr:uid="{00000000-0005-0000-0000-00008F610000}"/>
    <cellStyle name="표_수량산출서(수정)_오수공1" xfId="9098" xr:uid="{00000000-0005-0000-0000-000090610000}"/>
    <cellStyle name="표_수량산출서(수정)_우수공1" xfId="9099" xr:uid="{00000000-0005-0000-0000-000091610000}"/>
    <cellStyle name="표_수량산출서(수정)_우수공1_토공" xfId="9100" xr:uid="{00000000-0005-0000-0000-000092610000}"/>
    <cellStyle name="표_수량산출서(수정)_우수공1_토공(고초골)" xfId="9101" xr:uid="{00000000-0005-0000-0000-000093610000}"/>
    <cellStyle name="표_수량산출서(수정)_우수공1_토공_토공(고초골)" xfId="9102" xr:uid="{00000000-0005-0000-0000-000094610000}"/>
    <cellStyle name="표_수량산출서(수정)_우수공1_토공_토공(고초골)_토공(고초골)" xfId="9103" xr:uid="{00000000-0005-0000-0000-000095610000}"/>
    <cellStyle name="표_수량산출서(수정)_토공" xfId="9104" xr:uid="{00000000-0005-0000-0000-000096610000}"/>
    <cellStyle name="표_수량산출서(수정)_토공(고초골)" xfId="9105" xr:uid="{00000000-0005-0000-0000-000097610000}"/>
    <cellStyle name="표_수량산출서(수정)_토공(고초골)_토공(고초골)" xfId="9106" xr:uid="{00000000-0005-0000-0000-000098610000}"/>
    <cellStyle name="표_수량산출서(수정)_토공_토공" xfId="9107" xr:uid="{00000000-0005-0000-0000-000099610000}"/>
    <cellStyle name="표_수량산출서(수정)_토공_토공(고초골)" xfId="9108" xr:uid="{00000000-0005-0000-0000-00009A610000}"/>
    <cellStyle name="표_수량산출서(수정)_토공_토공_토공(고초골)" xfId="9109" xr:uid="{00000000-0005-0000-0000-00009B610000}"/>
    <cellStyle name="표_수량산출서(수정)_토공_토공_토공(고초골)_토공(고초골)" xfId="9110" xr:uid="{00000000-0005-0000-0000-00009C610000}"/>
    <cellStyle name="표_수량산출서(수정)_포장공" xfId="9111" xr:uid="{00000000-0005-0000-0000-00009D610000}"/>
    <cellStyle name="표_수량산출서(수정)_포장공_포장공" xfId="9112" xr:uid="{00000000-0005-0000-0000-00009E610000}"/>
    <cellStyle name="표_신기2지구 수지예산서" xfId="9113" xr:uid="{00000000-0005-0000-0000-00009F610000}"/>
    <cellStyle name="표_신추지구설계내역서" xfId="9114" xr:uid="{00000000-0005-0000-0000-0000A0610000}"/>
    <cellStyle name="표_신추지구설계내역서 2" xfId="9115" xr:uid="{00000000-0005-0000-0000-0000A1610000}"/>
    <cellStyle name="표_오수공" xfId="9116" xr:uid="{00000000-0005-0000-0000-0000A2610000}"/>
    <cellStyle name="표_오수공_선단추진공" xfId="9117" xr:uid="{00000000-0005-0000-0000-0000A3610000}"/>
    <cellStyle name="표_오수공_선단추진공_오수공1" xfId="9118" xr:uid="{00000000-0005-0000-0000-0000A4610000}"/>
    <cellStyle name="표_오수공_오수공" xfId="9119" xr:uid="{00000000-0005-0000-0000-0000A5610000}"/>
    <cellStyle name="표_오수공_오수공_선단추진공" xfId="9120" xr:uid="{00000000-0005-0000-0000-0000A6610000}"/>
    <cellStyle name="표_오수공_오수공_선단추진공_오수공1" xfId="9121" xr:uid="{00000000-0005-0000-0000-0000A7610000}"/>
    <cellStyle name="표_오수공_오수공_오수공1" xfId="9122" xr:uid="{00000000-0005-0000-0000-0000A8610000}"/>
    <cellStyle name="표_오수공_오수공_우수공1" xfId="9123" xr:uid="{00000000-0005-0000-0000-0000A9610000}"/>
    <cellStyle name="표_오수공_오수공_우수공1_토공" xfId="9124" xr:uid="{00000000-0005-0000-0000-0000AA610000}"/>
    <cellStyle name="표_오수공_오수공_우수공1_토공(고초골)" xfId="9125" xr:uid="{00000000-0005-0000-0000-0000AB610000}"/>
    <cellStyle name="표_오수공_오수공_우수공1_토공_토공(고초골)" xfId="9126" xr:uid="{00000000-0005-0000-0000-0000AC610000}"/>
    <cellStyle name="표_오수공_오수공_우수공1_토공_토공(고초골)_토공(고초골)" xfId="9127" xr:uid="{00000000-0005-0000-0000-0000AD610000}"/>
    <cellStyle name="표_오수공_오수공_토공" xfId="9128" xr:uid="{00000000-0005-0000-0000-0000AE610000}"/>
    <cellStyle name="표_오수공_오수공_토공(고초골)" xfId="9129" xr:uid="{00000000-0005-0000-0000-0000AF610000}"/>
    <cellStyle name="표_오수공_오수공_토공(고초골)_토공(고초골)" xfId="9130" xr:uid="{00000000-0005-0000-0000-0000B0610000}"/>
    <cellStyle name="표_오수공_오수공_토공_토공" xfId="9131" xr:uid="{00000000-0005-0000-0000-0000B1610000}"/>
    <cellStyle name="표_오수공_오수공_토공_토공(고초골)" xfId="9132" xr:uid="{00000000-0005-0000-0000-0000B2610000}"/>
    <cellStyle name="표_오수공_오수공_토공_토공_토공(고초골)" xfId="9133" xr:uid="{00000000-0005-0000-0000-0000B3610000}"/>
    <cellStyle name="표_오수공_오수공_토공_토공_토공(고초골)_토공(고초골)" xfId="9134" xr:uid="{00000000-0005-0000-0000-0000B4610000}"/>
    <cellStyle name="표_오수공_오수공_포장공" xfId="9135" xr:uid="{00000000-0005-0000-0000-0000B5610000}"/>
    <cellStyle name="표_오수공_오수공_포장공_포장공" xfId="9136" xr:uid="{00000000-0005-0000-0000-0000B6610000}"/>
    <cellStyle name="표_오수공_오수공1" xfId="9137" xr:uid="{00000000-0005-0000-0000-0000B7610000}"/>
    <cellStyle name="표_오수공_오수공1_선단추진공" xfId="9138" xr:uid="{00000000-0005-0000-0000-0000B8610000}"/>
    <cellStyle name="표_오수공_오수공1_선단추진공_오수공1" xfId="9139" xr:uid="{00000000-0005-0000-0000-0000B9610000}"/>
    <cellStyle name="표_오수공_오수공1_오수공1" xfId="9140" xr:uid="{00000000-0005-0000-0000-0000BA610000}"/>
    <cellStyle name="표_오수공_오수공1_우수공1" xfId="9141" xr:uid="{00000000-0005-0000-0000-0000BB610000}"/>
    <cellStyle name="표_오수공_오수공1_우수공1_토공" xfId="9142" xr:uid="{00000000-0005-0000-0000-0000BC610000}"/>
    <cellStyle name="표_오수공_오수공1_우수공1_토공(고초골)" xfId="9143" xr:uid="{00000000-0005-0000-0000-0000BD610000}"/>
    <cellStyle name="표_오수공_오수공1_우수공1_토공_토공(고초골)" xfId="9144" xr:uid="{00000000-0005-0000-0000-0000BE610000}"/>
    <cellStyle name="표_오수공_오수공1_우수공1_토공_토공(고초골)_토공(고초골)" xfId="9145" xr:uid="{00000000-0005-0000-0000-0000BF610000}"/>
    <cellStyle name="표_오수공_오수공1_토공" xfId="9146" xr:uid="{00000000-0005-0000-0000-0000C0610000}"/>
    <cellStyle name="표_오수공_오수공1_토공(고초골)" xfId="9147" xr:uid="{00000000-0005-0000-0000-0000C1610000}"/>
    <cellStyle name="표_오수공_오수공1_토공(고초골)_토공(고초골)" xfId="9148" xr:uid="{00000000-0005-0000-0000-0000C2610000}"/>
    <cellStyle name="표_오수공_오수공1_토공_토공" xfId="9149" xr:uid="{00000000-0005-0000-0000-0000C3610000}"/>
    <cellStyle name="표_오수공_오수공1_토공_토공(고초골)" xfId="9150" xr:uid="{00000000-0005-0000-0000-0000C4610000}"/>
    <cellStyle name="표_오수공_오수공1_토공_토공_토공(고초골)" xfId="9151" xr:uid="{00000000-0005-0000-0000-0000C5610000}"/>
    <cellStyle name="표_오수공_오수공1_토공_토공_토공(고초골)_토공(고초골)" xfId="9152" xr:uid="{00000000-0005-0000-0000-0000C6610000}"/>
    <cellStyle name="표_오수공_오수공1_포장공" xfId="9153" xr:uid="{00000000-0005-0000-0000-0000C7610000}"/>
    <cellStyle name="표_오수공_오수공1_포장공_포장공" xfId="9154" xr:uid="{00000000-0005-0000-0000-0000C8610000}"/>
    <cellStyle name="표_오수공_우수공" xfId="9155" xr:uid="{00000000-0005-0000-0000-0000C9610000}"/>
    <cellStyle name="표_오수공_우수공_선단추진공" xfId="9156" xr:uid="{00000000-0005-0000-0000-0000CA610000}"/>
    <cellStyle name="표_오수공_우수공_선단추진공_오수공1" xfId="9157" xr:uid="{00000000-0005-0000-0000-0000CB610000}"/>
    <cellStyle name="표_오수공_우수공_오수공1" xfId="9158" xr:uid="{00000000-0005-0000-0000-0000CC610000}"/>
    <cellStyle name="표_오수공_우수공1" xfId="9159" xr:uid="{00000000-0005-0000-0000-0000CD610000}"/>
    <cellStyle name="표_오수공_우수공1_선단추진공" xfId="9160" xr:uid="{00000000-0005-0000-0000-0000CE610000}"/>
    <cellStyle name="표_오수공_우수공1_선단추진공_오수공1" xfId="9161" xr:uid="{00000000-0005-0000-0000-0000CF610000}"/>
    <cellStyle name="표_오수공_우수공1_오수공1" xfId="9162" xr:uid="{00000000-0005-0000-0000-0000D0610000}"/>
    <cellStyle name="표_오수공_우수공1_토공" xfId="9163" xr:uid="{00000000-0005-0000-0000-0000D1610000}"/>
    <cellStyle name="표_오수공_우수공1_토공(고초골)" xfId="9164" xr:uid="{00000000-0005-0000-0000-0000D2610000}"/>
    <cellStyle name="표_오수공_우수공1_토공_토공(고초골)" xfId="9165" xr:uid="{00000000-0005-0000-0000-0000D3610000}"/>
    <cellStyle name="표_오수공_우수공1_토공_토공(고초골)_토공(고초골)" xfId="9166" xr:uid="{00000000-0005-0000-0000-0000D4610000}"/>
    <cellStyle name="표_오수공_토공" xfId="9167" xr:uid="{00000000-0005-0000-0000-0000D5610000}"/>
    <cellStyle name="표_오수공_토공(고초골)" xfId="9168" xr:uid="{00000000-0005-0000-0000-0000D6610000}"/>
    <cellStyle name="표_오수공_토공(고초골)_토공(고초골)" xfId="9169" xr:uid="{00000000-0005-0000-0000-0000D7610000}"/>
    <cellStyle name="표_오수공_토공_토공" xfId="9170" xr:uid="{00000000-0005-0000-0000-0000D8610000}"/>
    <cellStyle name="표_오수공_토공_토공(고초골)" xfId="9171" xr:uid="{00000000-0005-0000-0000-0000D9610000}"/>
    <cellStyle name="표_오수공_토공_토공_토공(고초골)" xfId="9172" xr:uid="{00000000-0005-0000-0000-0000DA610000}"/>
    <cellStyle name="표_오수공_토공_토공_토공(고초골)_토공(고초골)" xfId="9173" xr:uid="{00000000-0005-0000-0000-0000DB610000}"/>
    <cellStyle name="표_오수공_포장공" xfId="9174" xr:uid="{00000000-0005-0000-0000-0000DC610000}"/>
    <cellStyle name="표_오수공_포장공_포장공" xfId="9175" xr:uid="{00000000-0005-0000-0000-0000DD610000}"/>
    <cellStyle name="표_오수공1" xfId="9176" xr:uid="{00000000-0005-0000-0000-0000DE610000}"/>
    <cellStyle name="표_우수공1" xfId="9177" xr:uid="{00000000-0005-0000-0000-0000DF610000}"/>
    <cellStyle name="표_우수공1_토공" xfId="9178" xr:uid="{00000000-0005-0000-0000-0000E0610000}"/>
    <cellStyle name="표_우수공1_토공(고초골)" xfId="9179" xr:uid="{00000000-0005-0000-0000-0000E1610000}"/>
    <cellStyle name="표_우수공1_토공_토공(고초골)" xfId="9180" xr:uid="{00000000-0005-0000-0000-0000E2610000}"/>
    <cellStyle name="표_우수공1_토공_토공(고초골)_토공(고초골)" xfId="9181" xr:uid="{00000000-0005-0000-0000-0000E3610000}"/>
    <cellStyle name="표_이화지구경작로공사비(0212)" xfId="9182" xr:uid="{00000000-0005-0000-0000-0000E4610000}"/>
    <cellStyle name="표_이화지구경작로공사비(0212) 2" xfId="9183" xr:uid="{00000000-0005-0000-0000-0000E5610000}"/>
    <cellStyle name="표_이화지구기계화경작로확포장사업" xfId="9184" xr:uid="{00000000-0005-0000-0000-0000E6610000}"/>
    <cellStyle name="표_이화지구기계화경작로확포장사업 2" xfId="9185" xr:uid="{00000000-0005-0000-0000-0000E7610000}"/>
    <cellStyle name="표_장안지구기계화경작로확포장사업(0212-서식조정)" xfId="9186" xr:uid="{00000000-0005-0000-0000-0000E8610000}"/>
    <cellStyle name="표_장안지구기계화경작로확포장사업(0212-서식조정) 2" xfId="9187" xr:uid="{00000000-0005-0000-0000-0000E9610000}"/>
    <cellStyle name="표_장안지구기계화경작로확포장사업(0303-최종)" xfId="9188" xr:uid="{00000000-0005-0000-0000-0000EA610000}"/>
    <cellStyle name="표_장안지구기계화경작로확포장사업(0303-최종) 2" xfId="9189" xr:uid="{00000000-0005-0000-0000-0000EB610000}"/>
    <cellStyle name="표_주요자재집계" xfId="9190" xr:uid="{00000000-0005-0000-0000-0000EC610000}"/>
    <cellStyle name="표_집수정" xfId="9191" xr:uid="{00000000-0005-0000-0000-0000ED610000}"/>
    <cellStyle name="표_토공" xfId="9192" xr:uid="{00000000-0005-0000-0000-0000EE610000}"/>
    <cellStyle name="표_토공(고초골)" xfId="9193" xr:uid="{00000000-0005-0000-0000-0000EF610000}"/>
    <cellStyle name="표_토공(고초골)_토공(고초골)" xfId="9194" xr:uid="{00000000-0005-0000-0000-0000F0610000}"/>
    <cellStyle name="표_토공_토공" xfId="9195" xr:uid="{00000000-0005-0000-0000-0000F1610000}"/>
    <cellStyle name="표_토공_토공(고초골)" xfId="9196" xr:uid="{00000000-0005-0000-0000-0000F2610000}"/>
    <cellStyle name="표_토공_토공_토공(고초골)" xfId="9197" xr:uid="{00000000-0005-0000-0000-0000F3610000}"/>
    <cellStyle name="표_토공_토공_토공(고초골)_토공(고초골)" xfId="9198" xr:uid="{00000000-0005-0000-0000-0000F4610000}"/>
    <cellStyle name="표_폐기물" xfId="9199" xr:uid="{00000000-0005-0000-0000-0000F5610000}"/>
    <cellStyle name="표_폐기물-1" xfId="9200" xr:uid="{00000000-0005-0000-0000-0000F6610000}"/>
    <cellStyle name="표_포장공" xfId="9201" xr:uid="{00000000-0005-0000-0000-0000F7610000}"/>
    <cellStyle name="표_포장공 2" xfId="9202" xr:uid="{00000000-0005-0000-0000-0000F8610000}"/>
    <cellStyle name="표_포장공_포장공" xfId="9203" xr:uid="{00000000-0005-0000-0000-0000F9610000}"/>
    <cellStyle name="표머릿글(上)" xfId="9204" xr:uid="{00000000-0005-0000-0000-0000FA610000}"/>
    <cellStyle name="표머릿글(中)" xfId="9205" xr:uid="{00000000-0005-0000-0000-0000FB610000}"/>
    <cellStyle name="표머릿글(下)" xfId="9206" xr:uid="{00000000-0005-0000-0000-0000FC610000}"/>
    <cellStyle name="표준" xfId="0" builtinId="0"/>
    <cellStyle name="표준 10" xfId="9207" xr:uid="{00000000-0005-0000-0000-0000FE610000}"/>
    <cellStyle name="표준 10 2" xfId="2036" xr:uid="{00000000-0005-0000-0000-0000FF610000}"/>
    <cellStyle name="표준 10 3" xfId="2038" xr:uid="{00000000-0005-0000-0000-000000620000}"/>
    <cellStyle name="표준 11" xfId="9208" xr:uid="{00000000-0005-0000-0000-000001620000}"/>
    <cellStyle name="표준 12" xfId="9209" xr:uid="{00000000-0005-0000-0000-000002620000}"/>
    <cellStyle name="표준 12 2" xfId="12210" xr:uid="{00000000-0005-0000-0000-000003620000}"/>
    <cellStyle name="표준 13" xfId="9210" xr:uid="{00000000-0005-0000-0000-000004620000}"/>
    <cellStyle name="표준 14" xfId="9211" xr:uid="{00000000-0005-0000-0000-000005620000}"/>
    <cellStyle name="표준 14 2" xfId="12451" xr:uid="{00000000-0005-0000-0000-000006620000}"/>
    <cellStyle name="표준 15" xfId="9212" xr:uid="{00000000-0005-0000-0000-000007620000}"/>
    <cellStyle name="표준 16" xfId="9213" xr:uid="{00000000-0005-0000-0000-000008620000}"/>
    <cellStyle name="표준 17" xfId="9214" xr:uid="{00000000-0005-0000-0000-000009620000}"/>
    <cellStyle name="표준 17 2" xfId="9215" xr:uid="{00000000-0005-0000-0000-00000A620000}"/>
    <cellStyle name="표준 18" xfId="9216" xr:uid="{00000000-0005-0000-0000-00000B620000}"/>
    <cellStyle name="표준 18 2" xfId="9217" xr:uid="{00000000-0005-0000-0000-00000C620000}"/>
    <cellStyle name="표준 18 3" xfId="9218" xr:uid="{00000000-0005-0000-0000-00000D620000}"/>
    <cellStyle name="표준 19" xfId="9219" xr:uid="{00000000-0005-0000-0000-00000E620000}"/>
    <cellStyle name="표준 19 2" xfId="9220" xr:uid="{00000000-0005-0000-0000-00000F620000}"/>
    <cellStyle name="표준 2" xfId="56" xr:uid="{00000000-0005-0000-0000-000010620000}"/>
    <cellStyle name="표준 2 10" xfId="9221" xr:uid="{00000000-0005-0000-0000-000011620000}"/>
    <cellStyle name="표준 2 2" xfId="57" xr:uid="{00000000-0005-0000-0000-000012620000}"/>
    <cellStyle name="표준 2 2 2" xfId="2037" xr:uid="{00000000-0005-0000-0000-000013620000}"/>
    <cellStyle name="표준 2 2 2 2" xfId="9222" xr:uid="{00000000-0005-0000-0000-000014620000}"/>
    <cellStyle name="표준 2 2 2 3" xfId="11118" xr:uid="{00000000-0005-0000-0000-000015620000}"/>
    <cellStyle name="표준 2 2 3" xfId="9223" xr:uid="{00000000-0005-0000-0000-000016620000}"/>
    <cellStyle name="표준 2 2 4" xfId="9224" xr:uid="{00000000-0005-0000-0000-000017620000}"/>
    <cellStyle name="표준 2 2 5" xfId="9225" xr:uid="{00000000-0005-0000-0000-000018620000}"/>
    <cellStyle name="표준 2 2 6" xfId="9226" xr:uid="{00000000-0005-0000-0000-000019620000}"/>
    <cellStyle name="표준 2 2 7" xfId="9227" xr:uid="{00000000-0005-0000-0000-00001A620000}"/>
    <cellStyle name="표준 2 2 8" xfId="9228" xr:uid="{00000000-0005-0000-0000-00001B620000}"/>
    <cellStyle name="표준 2 2 9" xfId="9229" xr:uid="{00000000-0005-0000-0000-00001C620000}"/>
    <cellStyle name="표준 2 3" xfId="9230" xr:uid="{00000000-0005-0000-0000-00001D620000}"/>
    <cellStyle name="표준 2 3 2" xfId="9231" xr:uid="{00000000-0005-0000-0000-00001E620000}"/>
    <cellStyle name="표준 2 3 2 2" xfId="9232" xr:uid="{00000000-0005-0000-0000-00001F620000}"/>
    <cellStyle name="표준 2 3 3" xfId="9233" xr:uid="{00000000-0005-0000-0000-000020620000}"/>
    <cellStyle name="표준 2 3 4" xfId="9234" xr:uid="{00000000-0005-0000-0000-000021620000}"/>
    <cellStyle name="표준 2 3 5" xfId="9235" xr:uid="{00000000-0005-0000-0000-000022620000}"/>
    <cellStyle name="표준 2 3 6" xfId="9236" xr:uid="{00000000-0005-0000-0000-000023620000}"/>
    <cellStyle name="표준 2 4" xfId="9237" xr:uid="{00000000-0005-0000-0000-000024620000}"/>
    <cellStyle name="표준 2 5" xfId="9238" xr:uid="{00000000-0005-0000-0000-000025620000}"/>
    <cellStyle name="표준 2 6" xfId="9239" xr:uid="{00000000-0005-0000-0000-000026620000}"/>
    <cellStyle name="표준 2 7" xfId="9240" xr:uid="{00000000-0005-0000-0000-000027620000}"/>
    <cellStyle name="표준 2 8" xfId="9241" xr:uid="{00000000-0005-0000-0000-000028620000}"/>
    <cellStyle name="표준 2 9" xfId="9242" xr:uid="{00000000-0005-0000-0000-000029620000}"/>
    <cellStyle name="표준 2_기계(1차)" xfId="522" xr:uid="{00000000-0005-0000-0000-00002A620000}"/>
    <cellStyle name="표준 20" xfId="9243" xr:uid="{00000000-0005-0000-0000-00002B620000}"/>
    <cellStyle name="표준 20 2" xfId="9244" xr:uid="{00000000-0005-0000-0000-00002C620000}"/>
    <cellStyle name="표준 21" xfId="9245" xr:uid="{00000000-0005-0000-0000-00002D620000}"/>
    <cellStyle name="표준 21 2" xfId="9246" xr:uid="{00000000-0005-0000-0000-00002E620000}"/>
    <cellStyle name="표준 22" xfId="9247" xr:uid="{00000000-0005-0000-0000-00002F620000}"/>
    <cellStyle name="표준 23" xfId="9248" xr:uid="{00000000-0005-0000-0000-000030620000}"/>
    <cellStyle name="표준 24" xfId="9249" xr:uid="{00000000-0005-0000-0000-000031620000}"/>
    <cellStyle name="표준 25" xfId="9250" xr:uid="{00000000-0005-0000-0000-000032620000}"/>
    <cellStyle name="표준 26" xfId="9251" xr:uid="{00000000-0005-0000-0000-000033620000}"/>
    <cellStyle name="표준 27" xfId="9252" xr:uid="{00000000-0005-0000-0000-000034620000}"/>
    <cellStyle name="표준 28" xfId="9253" xr:uid="{00000000-0005-0000-0000-000035620000}"/>
    <cellStyle name="표준 29" xfId="9254" xr:uid="{00000000-0005-0000-0000-000036620000}"/>
    <cellStyle name="표준 3" xfId="107" xr:uid="{00000000-0005-0000-0000-000037620000}"/>
    <cellStyle name="표준 3 10" xfId="9255" xr:uid="{00000000-0005-0000-0000-000038620000}"/>
    <cellStyle name="표준 3 2" xfId="9256" xr:uid="{00000000-0005-0000-0000-000039620000}"/>
    <cellStyle name="표준 3 2 2" xfId="9257" xr:uid="{00000000-0005-0000-0000-00003A620000}"/>
    <cellStyle name="표준 3 3" xfId="9258" xr:uid="{00000000-0005-0000-0000-00003B620000}"/>
    <cellStyle name="표준 3 3 2" xfId="9259" xr:uid="{00000000-0005-0000-0000-00003C620000}"/>
    <cellStyle name="표준 3 4" xfId="9260" xr:uid="{00000000-0005-0000-0000-00003D620000}"/>
    <cellStyle name="표준 3 4 2" xfId="9261" xr:uid="{00000000-0005-0000-0000-00003E620000}"/>
    <cellStyle name="표준 3 5" xfId="9262" xr:uid="{00000000-0005-0000-0000-00003F620000}"/>
    <cellStyle name="표준 3 6" xfId="9263" xr:uid="{00000000-0005-0000-0000-000040620000}"/>
    <cellStyle name="표준 3 7" xfId="9264" xr:uid="{00000000-0005-0000-0000-000041620000}"/>
    <cellStyle name="표준 3 8" xfId="9265" xr:uid="{00000000-0005-0000-0000-000042620000}"/>
    <cellStyle name="표준 3 9" xfId="9266" xr:uid="{00000000-0005-0000-0000-000043620000}"/>
    <cellStyle name="표준 30" xfId="9267" xr:uid="{00000000-0005-0000-0000-000044620000}"/>
    <cellStyle name="표준 31" xfId="9268" xr:uid="{00000000-0005-0000-0000-000045620000}"/>
    <cellStyle name="표준 32" xfId="9269" xr:uid="{00000000-0005-0000-0000-000046620000}"/>
    <cellStyle name="표준 33" xfId="9270" xr:uid="{00000000-0005-0000-0000-000047620000}"/>
    <cellStyle name="표준 34" xfId="9271" xr:uid="{00000000-0005-0000-0000-000048620000}"/>
    <cellStyle name="표준 35" xfId="9272" xr:uid="{00000000-0005-0000-0000-000049620000}"/>
    <cellStyle name="표준 36" xfId="9273" xr:uid="{00000000-0005-0000-0000-00004A620000}"/>
    <cellStyle name="표준 37" xfId="9274" xr:uid="{00000000-0005-0000-0000-00004B620000}"/>
    <cellStyle name="표준 38" xfId="9275" xr:uid="{00000000-0005-0000-0000-00004C620000}"/>
    <cellStyle name="표준 39" xfId="9276" xr:uid="{00000000-0005-0000-0000-00004D620000}"/>
    <cellStyle name="표준 4" xfId="542" xr:uid="{00000000-0005-0000-0000-00004E620000}"/>
    <cellStyle name="표준 4 2" xfId="9277" xr:uid="{00000000-0005-0000-0000-00004F620000}"/>
    <cellStyle name="표준 4 2 2" xfId="9278" xr:uid="{00000000-0005-0000-0000-000050620000}"/>
    <cellStyle name="표준 4 2 3" xfId="9279" xr:uid="{00000000-0005-0000-0000-000051620000}"/>
    <cellStyle name="표준 4 3" xfId="9280" xr:uid="{00000000-0005-0000-0000-000052620000}"/>
    <cellStyle name="표준 4 4" xfId="9281" xr:uid="{00000000-0005-0000-0000-000053620000}"/>
    <cellStyle name="표준 4 4 2" xfId="11121" xr:uid="{00000000-0005-0000-0000-000054620000}"/>
    <cellStyle name="표준 40" xfId="9282" xr:uid="{00000000-0005-0000-0000-000055620000}"/>
    <cellStyle name="표준 41" xfId="9283" xr:uid="{00000000-0005-0000-0000-000056620000}"/>
    <cellStyle name="표준 42" xfId="9284" xr:uid="{00000000-0005-0000-0000-000057620000}"/>
    <cellStyle name="표준 43" xfId="9285" xr:uid="{00000000-0005-0000-0000-000058620000}"/>
    <cellStyle name="표준 44" xfId="9286" xr:uid="{00000000-0005-0000-0000-000059620000}"/>
    <cellStyle name="표준 45" xfId="9287" xr:uid="{00000000-0005-0000-0000-00005A620000}"/>
    <cellStyle name="표준 46" xfId="9288" xr:uid="{00000000-0005-0000-0000-00005B620000}"/>
    <cellStyle name="표준 47" xfId="9289" xr:uid="{00000000-0005-0000-0000-00005C620000}"/>
    <cellStyle name="표준 48" xfId="9290" xr:uid="{00000000-0005-0000-0000-00005D620000}"/>
    <cellStyle name="표준 49" xfId="9291" xr:uid="{00000000-0005-0000-0000-00005E620000}"/>
    <cellStyle name="표준 5" xfId="523" xr:uid="{00000000-0005-0000-0000-00005F620000}"/>
    <cellStyle name="표준 5 2" xfId="9292" xr:uid="{00000000-0005-0000-0000-000060620000}"/>
    <cellStyle name="표준 5 2 2" xfId="9293" xr:uid="{00000000-0005-0000-0000-000061620000}"/>
    <cellStyle name="표준 5 3" xfId="9294" xr:uid="{00000000-0005-0000-0000-000062620000}"/>
    <cellStyle name="표준 5 3 2" xfId="9295" xr:uid="{00000000-0005-0000-0000-000063620000}"/>
    <cellStyle name="표준 5 4" xfId="9296" xr:uid="{00000000-0005-0000-0000-000064620000}"/>
    <cellStyle name="표준 5 5" xfId="9297" xr:uid="{00000000-0005-0000-0000-000065620000}"/>
    <cellStyle name="표준 5 6" xfId="9298" xr:uid="{00000000-0005-0000-0000-000066620000}"/>
    <cellStyle name="표준 5 7" xfId="12495" xr:uid="{00000000-0005-0000-0000-000067620000}"/>
    <cellStyle name="표준 50" xfId="9299" xr:uid="{00000000-0005-0000-0000-000068620000}"/>
    <cellStyle name="표준 51" xfId="9300" xr:uid="{00000000-0005-0000-0000-000069620000}"/>
    <cellStyle name="표준 52" xfId="9301" xr:uid="{00000000-0005-0000-0000-00006A620000}"/>
    <cellStyle name="표준 53" xfId="9302" xr:uid="{00000000-0005-0000-0000-00006B620000}"/>
    <cellStyle name="표준 54" xfId="9303" xr:uid="{00000000-0005-0000-0000-00006C620000}"/>
    <cellStyle name="표준 55" xfId="9304" xr:uid="{00000000-0005-0000-0000-00006D620000}"/>
    <cellStyle name="표준 56" xfId="9305" xr:uid="{00000000-0005-0000-0000-00006E620000}"/>
    <cellStyle name="표준 57" xfId="9306" xr:uid="{00000000-0005-0000-0000-00006F620000}"/>
    <cellStyle name="표준 58" xfId="9307" xr:uid="{00000000-0005-0000-0000-000070620000}"/>
    <cellStyle name="표준 59" xfId="9308" xr:uid="{00000000-0005-0000-0000-000071620000}"/>
    <cellStyle name="표준 6" xfId="524" xr:uid="{00000000-0005-0000-0000-000072620000}"/>
    <cellStyle name="표준 6 2" xfId="9309" xr:uid="{00000000-0005-0000-0000-000073620000}"/>
    <cellStyle name="표준 6 3" xfId="9310" xr:uid="{00000000-0005-0000-0000-000074620000}"/>
    <cellStyle name="표준 60" xfId="9311" xr:uid="{00000000-0005-0000-0000-000075620000}"/>
    <cellStyle name="표준 61" xfId="9312" xr:uid="{00000000-0005-0000-0000-000076620000}"/>
    <cellStyle name="표준 62" xfId="9313" xr:uid="{00000000-0005-0000-0000-000077620000}"/>
    <cellStyle name="표준 63" xfId="9314" xr:uid="{00000000-0005-0000-0000-000078620000}"/>
    <cellStyle name="표준 64" xfId="9315" xr:uid="{00000000-0005-0000-0000-000079620000}"/>
    <cellStyle name="표준 65" xfId="9316" xr:uid="{00000000-0005-0000-0000-00007A620000}"/>
    <cellStyle name="표준 66" xfId="9317" xr:uid="{00000000-0005-0000-0000-00007B620000}"/>
    <cellStyle name="표준 66 2" xfId="25252" xr:uid="{00000000-0005-0000-0000-00007C620000}"/>
    <cellStyle name="표준 66 3" xfId="25256" xr:uid="{00000000-0005-0000-0000-00007D620000}"/>
    <cellStyle name="표준 67" xfId="9318" xr:uid="{00000000-0005-0000-0000-00007E620000}"/>
    <cellStyle name="표준 68" xfId="9319" xr:uid="{00000000-0005-0000-0000-00007F620000}"/>
    <cellStyle name="표준 68 2" xfId="25254" xr:uid="{00000000-0005-0000-0000-000080620000}"/>
    <cellStyle name="표준 69" xfId="9320" xr:uid="{00000000-0005-0000-0000-000081620000}"/>
    <cellStyle name="표준 7" xfId="543" xr:uid="{00000000-0005-0000-0000-000082620000}"/>
    <cellStyle name="표준 70" xfId="9321" xr:uid="{00000000-0005-0000-0000-000083620000}"/>
    <cellStyle name="표준 71" xfId="9322" xr:uid="{00000000-0005-0000-0000-000084620000}"/>
    <cellStyle name="표준 72" xfId="9323" xr:uid="{00000000-0005-0000-0000-000085620000}"/>
    <cellStyle name="표준 72 2" xfId="25255" xr:uid="{00000000-0005-0000-0000-000086620000}"/>
    <cellStyle name="표준 73" xfId="9324" xr:uid="{00000000-0005-0000-0000-000087620000}"/>
    <cellStyle name="표준 73 2" xfId="25253" xr:uid="{00000000-0005-0000-0000-000088620000}"/>
    <cellStyle name="표준 74" xfId="9325" xr:uid="{00000000-0005-0000-0000-000089620000}"/>
    <cellStyle name="표준 75" xfId="9326" xr:uid="{00000000-0005-0000-0000-00008A620000}"/>
    <cellStyle name="표준 76" xfId="9327" xr:uid="{00000000-0005-0000-0000-00008B620000}"/>
    <cellStyle name="표준 77" xfId="9328" xr:uid="{00000000-0005-0000-0000-00008C620000}"/>
    <cellStyle name="표준 78" xfId="9329" xr:uid="{00000000-0005-0000-0000-00008D620000}"/>
    <cellStyle name="표준 79" xfId="9330" xr:uid="{00000000-0005-0000-0000-00008E620000}"/>
    <cellStyle name="표준 8" xfId="549" xr:uid="{00000000-0005-0000-0000-00008F620000}"/>
    <cellStyle name="표준 80" xfId="11116" xr:uid="{00000000-0005-0000-0000-000090620000}"/>
    <cellStyle name="표준 81" xfId="11122" xr:uid="{00000000-0005-0000-0000-000091620000}"/>
    <cellStyle name="표준 82" xfId="11115" xr:uid="{00000000-0005-0000-0000-000092620000}"/>
    <cellStyle name="표준 83" xfId="25184" xr:uid="{00000000-0005-0000-0000-000093620000}"/>
    <cellStyle name="표준 84" xfId="25269" xr:uid="{00000000-0005-0000-0000-000094620000}"/>
    <cellStyle name="표준 85" xfId="25270" xr:uid="{F4243341-0428-44BA-98C3-23410D4F91DD}"/>
    <cellStyle name="표준 9" xfId="2035" xr:uid="{00000000-0005-0000-0000-000095620000}"/>
    <cellStyle name="표준 9 5" xfId="12209" xr:uid="{00000000-0005-0000-0000-000096620000}"/>
    <cellStyle name="표준(배분)" xfId="9331" xr:uid="{00000000-0005-0000-0000-000097620000}"/>
    <cellStyle name="표준_0004중기소요대수산출(대갈)" xfId="58" xr:uid="{00000000-0005-0000-0000-000098620000}"/>
    <cellStyle name="표준_3수리포장" xfId="25260" xr:uid="{00000000-0005-0000-0000-000099620000}"/>
    <cellStyle name="표준_6부대" xfId="12211" xr:uid="{00000000-0005-0000-0000-00009A620000}"/>
    <cellStyle name="標準_Akia(F）-8" xfId="525" xr:uid="{00000000-0005-0000-0000-00009B620000}"/>
    <cellStyle name="표준_갑지(마현천)-금액조정" xfId="25258" xr:uid="{00000000-0005-0000-0000-00009C620000}"/>
    <cellStyle name="표준_단가표 (삼산1)" xfId="2033" xr:uid="{00000000-0005-0000-0000-00009D620000}"/>
    <cellStyle name="표준_산지포공사비" xfId="59" xr:uid="{00000000-0005-0000-0000-00009E620000}"/>
    <cellStyle name="표준_산지포밭단가" xfId="2032" xr:uid="{00000000-0005-0000-0000-00009F620000}"/>
    <cellStyle name="표준_설계예산서(강촌지구)" xfId="25259" xr:uid="{00000000-0005-0000-0000-0000A0620000}"/>
    <cellStyle name="표준_수해복구수지예산서(장현보완)" xfId="60" xr:uid="{00000000-0005-0000-0000-0000A1620000}"/>
    <cellStyle name="표준_용촌설계서" xfId="548" xr:uid="{00000000-0005-0000-0000-0000A2620000}"/>
    <cellStyle name="표준_이목밭단가" xfId="61" xr:uid="{00000000-0005-0000-0000-0000A3620000}"/>
    <cellStyle name="표준_이현부대공사집계" xfId="62" xr:uid="{00000000-0005-0000-0000-0000A4620000}"/>
    <cellStyle name="표준_적각사업수지(71ha)" xfId="551" xr:uid="{00000000-0005-0000-0000-0000A5620000}"/>
    <cellStyle name="표준_평야부(대곳간선)" xfId="63" xr:uid="{00000000-0005-0000-0000-0000A6620000}"/>
    <cellStyle name="표준_풍암부대공사(시험비 중기운반비)산출내역" xfId="11046" xr:uid="{00000000-0005-0000-0000-0000A7620000}"/>
    <cellStyle name="표준_후리(이목공사비)" xfId="64" xr:uid="{00000000-0005-0000-0000-0000A8620000}"/>
    <cellStyle name="표준1" xfId="526" xr:uid="{00000000-0005-0000-0000-0000A9620000}"/>
    <cellStyle name="표준2" xfId="527" xr:uid="{00000000-0005-0000-0000-0000AA620000}"/>
    <cellStyle name="표준중앙" xfId="9332" xr:uid="{00000000-0005-0000-0000-0000AB620000}"/>
    <cellStyle name="하이퍼링크 2" xfId="9333" xr:uid="{00000000-0005-0000-0000-0000AC620000}"/>
    <cellStyle name="합산" xfId="528" xr:uid="{00000000-0005-0000-0000-0000AD620000}"/>
    <cellStyle name="합산 2" xfId="9334" xr:uid="{00000000-0005-0000-0000-0000AE620000}"/>
    <cellStyle name="화폐기호" xfId="529" xr:uid="{00000000-0005-0000-0000-0000AF620000}"/>
    <cellStyle name="화폐기호 2" xfId="9335" xr:uid="{00000000-0005-0000-0000-0000B0620000}"/>
    <cellStyle name="화폐기호 3" xfId="9336" xr:uid="{00000000-0005-0000-0000-0000B1620000}"/>
    <cellStyle name="화폐기호0" xfId="530" xr:uid="{00000000-0005-0000-0000-0000B2620000}"/>
    <cellStyle name="화폐기호0 2" xfId="9337" xr:uid="{00000000-0005-0000-0000-0000B3620000}"/>
    <cellStyle name="화폐기호0 3" xfId="9338" xr:uid="{00000000-0005-0000-0000-0000B4620000}"/>
    <cellStyle name="〰㜯〱" xfId="531" xr:uid="{00000000-0005-0000-0000-0000B562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5.xml"/><Relationship Id="rId47" Type="http://schemas.openxmlformats.org/officeDocument/2006/relationships/externalLink" Target="externalLinks/externalLink10.xml"/><Relationship Id="rId63" Type="http://schemas.openxmlformats.org/officeDocument/2006/relationships/externalLink" Target="externalLinks/externalLink26.xml"/><Relationship Id="rId68" Type="http://schemas.openxmlformats.org/officeDocument/2006/relationships/externalLink" Target="externalLinks/externalLink3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6.xml"/><Relationship Id="rId58" Type="http://schemas.openxmlformats.org/officeDocument/2006/relationships/externalLink" Target="externalLinks/externalLink21.xml"/><Relationship Id="rId74" Type="http://schemas.openxmlformats.org/officeDocument/2006/relationships/externalLink" Target="externalLinks/externalLink37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6.xml"/><Relationship Id="rId48" Type="http://schemas.openxmlformats.org/officeDocument/2006/relationships/externalLink" Target="externalLinks/externalLink11.xml"/><Relationship Id="rId56" Type="http://schemas.openxmlformats.org/officeDocument/2006/relationships/externalLink" Target="externalLinks/externalLink19.xml"/><Relationship Id="rId64" Type="http://schemas.openxmlformats.org/officeDocument/2006/relationships/externalLink" Target="externalLinks/externalLink27.xml"/><Relationship Id="rId69" Type="http://schemas.openxmlformats.org/officeDocument/2006/relationships/externalLink" Target="externalLinks/externalLink32.xml"/><Relationship Id="rId77" Type="http://schemas.openxmlformats.org/officeDocument/2006/relationships/externalLink" Target="externalLinks/externalLink4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4.xml"/><Relationship Id="rId72" Type="http://schemas.openxmlformats.org/officeDocument/2006/relationships/externalLink" Target="externalLinks/externalLink35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46" Type="http://schemas.openxmlformats.org/officeDocument/2006/relationships/externalLink" Target="externalLinks/externalLink9.xml"/><Relationship Id="rId59" Type="http://schemas.openxmlformats.org/officeDocument/2006/relationships/externalLink" Target="externalLinks/externalLink22.xml"/><Relationship Id="rId67" Type="http://schemas.openxmlformats.org/officeDocument/2006/relationships/externalLink" Target="externalLinks/externalLink3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4.xml"/><Relationship Id="rId54" Type="http://schemas.openxmlformats.org/officeDocument/2006/relationships/externalLink" Target="externalLinks/externalLink17.xml"/><Relationship Id="rId62" Type="http://schemas.openxmlformats.org/officeDocument/2006/relationships/externalLink" Target="externalLinks/externalLink25.xml"/><Relationship Id="rId70" Type="http://schemas.openxmlformats.org/officeDocument/2006/relationships/externalLink" Target="externalLinks/externalLink33.xml"/><Relationship Id="rId75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2.xml"/><Relationship Id="rId57" Type="http://schemas.openxmlformats.org/officeDocument/2006/relationships/externalLink" Target="externalLinks/externalLink20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7.xml"/><Relationship Id="rId52" Type="http://schemas.openxmlformats.org/officeDocument/2006/relationships/externalLink" Target="externalLinks/externalLink15.xml"/><Relationship Id="rId60" Type="http://schemas.openxmlformats.org/officeDocument/2006/relationships/externalLink" Target="externalLinks/externalLink23.xml"/><Relationship Id="rId65" Type="http://schemas.openxmlformats.org/officeDocument/2006/relationships/externalLink" Target="externalLinks/externalLink28.xml"/><Relationship Id="rId73" Type="http://schemas.openxmlformats.org/officeDocument/2006/relationships/externalLink" Target="externalLinks/externalLink36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13.xml"/><Relationship Id="rId55" Type="http://schemas.openxmlformats.org/officeDocument/2006/relationships/externalLink" Target="externalLinks/externalLink18.xml"/><Relationship Id="rId76" Type="http://schemas.openxmlformats.org/officeDocument/2006/relationships/externalLink" Target="externalLinks/externalLink39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3.xml"/><Relationship Id="rId45" Type="http://schemas.openxmlformats.org/officeDocument/2006/relationships/externalLink" Target="externalLinks/externalLink8.xml"/><Relationship Id="rId66" Type="http://schemas.openxmlformats.org/officeDocument/2006/relationships/externalLink" Target="externalLinks/externalLink2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tmp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17</xdr:row>
          <xdr:rowOff>38100</xdr:rowOff>
        </xdr:from>
        <xdr:to>
          <xdr:col>4</xdr:col>
          <xdr:colOff>114300</xdr:colOff>
          <xdr:row>17</xdr:row>
          <xdr:rowOff>466725</xdr:rowOff>
        </xdr:to>
        <xdr:sp macro="" textlink="">
          <xdr:nvSpPr>
            <xdr:cNvPr id="19458" name="Object 1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0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38101</xdr:rowOff>
    </xdr:from>
    <xdr:to>
      <xdr:col>11</xdr:col>
      <xdr:colOff>19050</xdr:colOff>
      <xdr:row>6</xdr:row>
      <xdr:rowOff>1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2708462" y="329454"/>
          <a:ext cx="3227294" cy="544606"/>
        </a:xfrm>
        <a:prstGeom prst="ribbon2">
          <a:avLst>
            <a:gd name="adj1" fmla="val 1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64008" tIns="41148" rIns="64008" bIns="41148" anchor="ctr" upright="1"/>
        <a:lstStyle/>
        <a:p>
          <a:pPr algn="ctr" rtl="1">
            <a:defRPr sz="1000"/>
          </a:pPr>
          <a:r>
            <a:rPr lang="ko-KR" altLang="en-US" sz="2500" b="1" i="0" strike="noStrike">
              <a:solidFill>
                <a:srgbClr val="000000"/>
              </a:solidFill>
              <a:latin typeface="굴림체" pitchFamily="49" charset="-127"/>
              <a:ea typeface="굴림체" pitchFamily="49" charset="-127"/>
            </a:rPr>
            <a:t>목    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380999</xdr:rowOff>
    </xdr:from>
    <xdr:to>
      <xdr:col>28</xdr:col>
      <xdr:colOff>28576</xdr:colOff>
      <xdr:row>61</xdr:row>
      <xdr:rowOff>0</xdr:rowOff>
    </xdr:to>
    <xdr:pic>
      <xdr:nvPicPr>
        <xdr:cNvPr id="4" name="_x41887824" descr="EMB0000388c2bd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16" b="5725"/>
        <a:stretch/>
      </xdr:blipFill>
      <xdr:spPr bwMode="auto">
        <a:xfrm rot="16200000">
          <a:off x="-1049337" y="1652588"/>
          <a:ext cx="8572501" cy="6029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206375</xdr:colOff>
      <xdr:row>124</xdr:row>
      <xdr:rowOff>0</xdr:rowOff>
    </xdr:from>
    <xdr:to>
      <xdr:col>27</xdr:col>
      <xdr:colOff>206375</xdr:colOff>
      <xdr:row>184</xdr:row>
      <xdr:rowOff>0</xdr:rowOff>
    </xdr:to>
    <xdr:pic>
      <xdr:nvPicPr>
        <xdr:cNvPr id="6" name="_x220856840" descr="EMB0000388c2bd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0" b="5711"/>
        <a:stretch/>
      </xdr:blipFill>
      <xdr:spPr bwMode="auto">
        <a:xfrm rot="16200000">
          <a:off x="-1079500" y="19431000"/>
          <a:ext cx="8572500" cy="600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63</xdr:row>
      <xdr:rowOff>1</xdr:rowOff>
    </xdr:from>
    <xdr:to>
      <xdr:col>28</xdr:col>
      <xdr:colOff>0</xdr:colOff>
      <xdr:row>122</xdr:row>
      <xdr:rowOff>2</xdr:rowOff>
    </xdr:to>
    <xdr:pic>
      <xdr:nvPicPr>
        <xdr:cNvPr id="7" name="_x220900168" descr="EMB0000388c2bd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04" b="5849"/>
        <a:stretch/>
      </xdr:blipFill>
      <xdr:spPr bwMode="auto">
        <a:xfrm rot="16200000">
          <a:off x="-992187" y="10691814"/>
          <a:ext cx="8429626" cy="6000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276225" y="885825"/>
          <a:ext cx="895350" cy="1752600"/>
        </a:xfrm>
        <a:prstGeom prst="line">
          <a:avLst/>
        </a:prstGeom>
        <a:noFill/>
        <a:ln w="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47625</xdr:colOff>
      <xdr:row>81</xdr:row>
      <xdr:rowOff>47625</xdr:rowOff>
    </xdr:from>
    <xdr:to>
      <xdr:col>56</xdr:col>
      <xdr:colOff>47625</xdr:colOff>
      <xdr:row>86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7191375" y="18097500"/>
          <a:ext cx="857250" cy="914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475110</xdr:colOff>
      <xdr:row>45</xdr:row>
      <xdr:rowOff>79930</xdr:rowOff>
    </xdr:from>
    <xdr:to>
      <xdr:col>12</xdr:col>
      <xdr:colOff>411063</xdr:colOff>
      <xdr:row>58</xdr:row>
      <xdr:rowOff>95250</xdr:rowOff>
    </xdr:to>
    <xdr:pic>
      <xdr:nvPicPr>
        <xdr:cNvPr id="2" name="그림 1" descr="[별표 5] 시공상세도 1장당 단가 산출근거.hwp [C:\Users\ekr2050504\Desktop\엔지니어링 사업대가의 기준\] - 한컴오피스 한글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36" t="26200" r="28352" b="41757"/>
        <a:stretch/>
      </xdr:blipFill>
      <xdr:spPr>
        <a:xfrm>
          <a:off x="6237735" y="8700055"/>
          <a:ext cx="3888828" cy="236799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247649</xdr:colOff>
      <xdr:row>44</xdr:row>
      <xdr:rowOff>133351</xdr:rowOff>
    </xdr:from>
    <xdr:to>
      <xdr:col>6</xdr:col>
      <xdr:colOff>332623</xdr:colOff>
      <xdr:row>60</xdr:row>
      <xdr:rowOff>97393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8572501"/>
          <a:ext cx="4723649" cy="28596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20</xdr:row>
      <xdr:rowOff>114300</xdr:rowOff>
    </xdr:from>
    <xdr:to>
      <xdr:col>11</xdr:col>
      <xdr:colOff>713387</xdr:colOff>
      <xdr:row>47</xdr:row>
      <xdr:rowOff>94642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6191250"/>
          <a:ext cx="7904762" cy="486666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32;&#50728;&#50644;&#51648;&#45768;&#50612;&#47553;\&#49352;%20&#48380;&#47464;%20(d)\&#49888;&#44396;&#51333;&#54633;&#44148;&#49444;\&#44148;&#49444;&#45236;&#50669;\&#44148;&#49444;&#45236;&#5066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Startup" Target="2&#45236;&#50669;_&#44284;&#50629;&#51648;&#49884;&#49436;/2001/&#51064;&#51228;&#44400;/&#49548;&#54616;&#52380;JH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44;&#47196;\&#44277;&#50976;&#54260;&#45908;\&#44608;&#54644;&#47196;\&#44277;&#50976;&#54260;&#45908;\&#51061;&#49328;&#49884;\&#49345;&#54616;&#49688;&#46020;\&#44552;&#50529;&#51312;&#51221;\&#54616;&#54217;\&#52376;&#47532;&#51109;\&#45236;&#50669;&#49436;\&#45800;&#44032;&#49328;&#5263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1\C\My%20Documents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44;&#47196;\&#44277;&#50976;&#54260;&#45908;\Documents%20and%20Settings\green2002\My%20Documents\&#54616;&#54217;&#51648;&#44396;%20&#52376;&#47532;&#49884;&#49444;\&#54616;&#54217;&#51648;&#44396;&#47560;&#51012;&#54616;&#49688;&#46020;&#49884;&#49444;&#44277;&#49324;\&#54616;&#54217;&#51648;&#4439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16;&#54217;&#51648;&#4439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C\WORK\&#50504;&#52380;&#49345;&#49688;&#46020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44;&#47196;\&#44277;&#50976;&#54260;&#45908;\&#44608;&#54644;&#47196;\&#44277;&#50976;&#54260;&#45908;\&#51061;&#49328;&#49884;\&#49345;&#54616;&#49688;&#46020;\&#44552;&#50529;&#51312;&#51221;\&#51077;&#49437;\&#52376;&#47532;&#51109;\&#45236;&#50669;\&#51077;&#49437;&#45236;&#5066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&#51456;&#55148;&#49892;&#49884;&#49444;&#44228;\My%20Documents\&#46020;&#49884;&#44228;&#54925;\&#49444;&#44228;&#54028;&#51068;&#47784;&#51020;\&#49444;&#44228;&#54532;&#47196;&#44536;&#47016;\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1\C\My%20Documents\&#51453;&#47548;&#44368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8337;&#52268;\&#45225;&#54408;\data2000\&#44256;&#52285;&#49548;&#54616;&#52380;\&#50857;&#44592;\&#51116;&#47308;&#51665;&#44228;(&#50857;&#4459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ORK\&#44221;&#54252;&#51200;&#49688;&#51648;(2003)\&#44608;&#51652;&#50980;&#51032;%20&#49688;&#54644;&#48373;&#44396;\4&#44060;&#51200;&#49688;&#51648;&#54788;&#54889;\&#44221;&#54252;\&#44221;&#54252;&#44592;&#51204;&#44148;\&#44592;&#44228;\&#51116;&#47308;&#51068;&#5094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5s9i6\d\data\&#50868;&#44592;\&#44221;&#54252;&#52380;\&#50516;&#44144;1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48708;&#48393;&#50416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Startup" Target="&#54532;&#47196;&#51229;&#53944;/&#45236;&#50669;&#49436;/&#46041;&#45909;&#44368;&#51116;&#44032;&#49444;&#44277;&#493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&#51456;&#55148;&#49892;&#49884;&#49444;&#44228;\My%20Documents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C\My%20Documents\&#51453;&#47548;&#44368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1\C\WORK\@&#48120;&#49828;&#53552;&#51312;\&#49688;&#47049;&#49328;&#52636;\&#49688;&#47049;&#50696;&#51228;&#47784;&#51020;\&#49457;&#49569;&#49440;&#46041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40;&#48372;586\&#44032;C\WINDOWS\&#48148;&#53461;%20&#54868;&#47732;\&#44053;&#51652;&#49688;&#47049;\&#49444;&#44228;&#54028;&#51068;&#47784;&#51020;\&#49444;&#44228;&#54532;&#47196;&#44536;&#47016;\&#51068;&#50948;&#45824;&#44032;&#54364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444;&#44228;&#54028;&#51068;&#47784;&#51020;\&#49444;&#44228;&#54532;&#47196;&#44536;&#47016;\&#51068;&#50948;&#45824;&#44032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uns1107\&#45236;&#50669;&#49436;\&#50900;&#48324;&#49444;&#44228;&#45236;&#50669;\99&#49444;&#44228;&#51032;&#47280;&#45236;&#50669;\&#44277;&#49324;&#48708;99-1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1&#52572;&#50980;&#47925;&#50629;&#47924;&#54260;&#45908;\&#54788;&#51109;&#48324;&#49444;&#44228;\&#44592;&#53440;&#51648;&#44396;11&#50900;\&#51109;&#55141;&#51648;&#48512;\juns&#50629;&#47924;&#54260;&#45908;\&#45236;&#50669;&#49436;\&#50900;&#48324;&#49444;&#44228;&#45236;&#50669;\99&#49444;&#44228;&#51032;&#47280;&#45236;&#50669;\&#44277;&#49324;&#48708;99-1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1\C\WORK\@&#48120;&#49828;&#53552;&#51312;\&#49688;&#47049;&#49328;&#52636;\&#49688;&#47049;&#50696;&#51228;&#47784;&#51020;\&#49457;&#49569;&#49440;&#46041;\WORK\&#44396;&#51060;&#51221;&#51452;&#44428;\1\1-1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1\C\WORK\@&#48120;&#49828;&#53552;&#51312;\&#49688;&#47049;&#49328;&#52636;\&#49688;&#47049;&#50696;&#51228;&#47784;&#51020;\&#49457;&#49569;&#49440;&#46041;\My%20Documents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40;&#48372;586\&#44032;C\&#44608;&#50472;%5e%5e;\&#51652;&#50501;&#48177;&#50868;&#46041;\xls\&#44053;&#51652;&#50868;&#5051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C\WORK\&#50504;&#52380;&#49345;&#49688;&#46020;\&#49444;&#44228;&#54028;&#51068;&#47784;&#51020;\&#49444;&#44228;&#54532;&#47196;&#44536;&#47016;\&#51068;&#50948;&#45824;&#44032;&#54364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&#51456;&#55148;&#49892;&#49884;&#49444;&#44228;\My%20Documents\&#49444;&#44228;&#54028;&#51068;&#47784;&#51020;\&#49444;&#44228;&#54532;&#47196;&#44536;&#47016;\&#51068;&#50948;&#45824;&#44032;&#54364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1\C\my%20documents\@&#53664;&#51201;&#44228;&#49328;\&#49444;&#44228;&#54028;&#51068;&#47784;&#51020;\&#49444;&#44228;&#54532;&#47196;&#44536;&#47016;\&#51068;&#50948;&#45824;&#44032;&#54364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0&#52572;&#50980;&#47925;&#50629;&#47924;&#54260;&#45908;\&#51068;&#48152;&#50629;&#47924;\99&#49444;&#44228;&#51032;&#47280;&#45236;&#50669;\&#44277;&#49324;&#48708;99-1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51228;05\C\WORK\&#50756;&#51452;&#44036;&#51060;&#44552;&#54924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4508;&#49437;\D\&#46020;&#47196;&#48143;&#44277;&#54637;\&#46020;&#47196;\&#49569;&#50516;&#49440;\&#50516;&#44144;&#44277;-&#49569;&#5051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0629;&#47924;&#54260;&#45908;\&#45236;&#50669;&#49436;\&#50900;&#48324;&#49444;&#44228;&#45236;&#50669;&#49436;\juns&#50629;&#47924;&#54260;&#45908;\&#45236;&#50669;&#49436;\&#50900;&#48324;&#49444;&#44228;&#45236;&#50669;\99&#49444;&#44228;&#51032;&#47280;&#45236;&#50669;\&#44277;&#49324;&#48708;99-1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&#45453;&#50612;&#52492;&#44277;&#49324;/2026&#45380;_&#54861;&#52380;&#52632;&#52380;&#51648;&#49324;/002.&#54945;&#49457;&#44400;%20&#51648;&#48169;&#48708;&#51648;&#50896;&#49324;&#50629;/003.&#49464;&#48512;&#49444;&#44228;/004.&#49444;&#44228;/09.&#54945;&#49457;%20&#54945;&#49457;&#50857;&#49688;&#44036;&#49440;%20&#44060;&#44144;&#48372;&#49688;%20&#51648;&#48169;&#48708;&#51648;&#50896;%20&#50976;&#51648;&#44288;&#47532;&#44277;&#49324;/01.&#49892;&#49884;&#49444;&#44228;&#49436;/003.&#44060;&#51204;&#47532;%20118-3_&#45800;&#44032;&#49328;&#52636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453;&#47548;&#44368;\&#51076;&#49892;&#50724;&#48393;&#49440;\&#49444;&#44228;&#54028;&#51068;&#47784;&#51020;\&#49444;&#44228;&#54532;&#47196;&#44536;&#47016;\&#51068;&#50948;&#45824;&#44032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300;&#47548;&#49884;&#51592;EZ\&#45208;C\My%20Documents\djdg.xla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ROADDATA/&#48393;&#51008;&#49888;&#55141;&#49440;/&#50516;&#44144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608;&#51652;&#54984;('19&#45380;_&#49324;&#50629;&#44228;&#54925;&#48512;)\03_&#44060;&#48372;&#49688;\3.&#50896;&#51452;%20&#48277;&#52380;&#51648;&#44396;\10.&#48277;&#52380;&#51648;&#44396;%20&#49464;&#48512;&#49444;&#44228;&#46020;&#49436;\2.&#49324;&#50629;&#48708;&#49328;&#52636;&#45236;&#50669;\6.&#49324;&#50629;&#48708;%20&#49688;&#51648;&#50696;&#49328;&#49436;-&#52572;&#51333;(&#44160;&#53664;)\2-1.%20&#48277;&#52380;&#51648;&#44396;%20&#49324;&#50629;&#48708;&#49688;&#51648;&#50696;&#49328;&#49436;(&#52572;&#5133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3"/>
      <sheetName val="Module4"/>
      <sheetName val="일반자재단가"/>
      <sheetName val="중기가격"/>
      <sheetName val="중기산출"/>
      <sheetName val="노임단가"/>
      <sheetName val="시중노임인쇄"/>
      <sheetName val="Dialog2"/>
      <sheetName val="TW"/>
      <sheetName val="BW"/>
      <sheetName val="UW"/>
      <sheetName val="GJ"/>
      <sheetName val="PJ"/>
      <sheetName val="BD"/>
      <sheetName val="CODE"/>
      <sheetName val="Dialog4"/>
      <sheetName val="Dialog5"/>
      <sheetName val="Dialog6"/>
      <sheetName val="Dialog7"/>
      <sheetName val="Dialog8"/>
      <sheetName val="Dialog9"/>
      <sheetName val="Dialog10"/>
      <sheetName val="목록보기"/>
      <sheetName val="초기"/>
      <sheetName val="토공목차"/>
      <sheetName val="법면목차"/>
      <sheetName val="배수공목차"/>
      <sheetName val="구조물공목차"/>
      <sheetName val="포장공목차"/>
      <sheetName val="부대공목차"/>
      <sheetName val="토공"/>
      <sheetName val="법면"/>
      <sheetName val="배수공1"/>
      <sheetName val="포장공"/>
      <sheetName val="구조물공"/>
      <sheetName val="부대공"/>
      <sheetName val="중기일위대가"/>
      <sheetName val="중기일위대가목록인쇄"/>
      <sheetName val="예정공정표"/>
      <sheetName val="원가계산기준"/>
      <sheetName val="갑지"/>
      <sheetName val="기타경비산출근거"/>
      <sheetName val="공사비내역서"/>
      <sheetName val="갑지인쇄"/>
      <sheetName val="일위대가표"/>
      <sheetName val="1"/>
    </sheetNames>
    <sheetDataSet>
      <sheetData sheetId="0" refreshError="1"/>
      <sheetData sheetId="1" refreshError="1"/>
      <sheetData sheetId="2"/>
      <sheetData sheetId="3"/>
      <sheetData sheetId="4"/>
      <sheetData sheetId="5">
        <row r="90">
          <cell r="E90">
            <v>37736</v>
          </cell>
        </row>
        <row r="118">
          <cell r="E118">
            <v>74016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33">
          <cell r="I33">
            <v>18629</v>
          </cell>
          <cell r="J33">
            <v>6892</v>
          </cell>
          <cell r="K33">
            <v>32151</v>
          </cell>
        </row>
        <row r="119">
          <cell r="I119">
            <v>11864</v>
          </cell>
          <cell r="J119">
            <v>3843</v>
          </cell>
          <cell r="K119">
            <v>2020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직접인건비호표(항목60%)"/>
      <sheetName val="직접경비호표"/>
      <sheetName val="단가산출(T)"/>
      <sheetName val="99노임기준"/>
      <sheetName val="일위대가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간지"/>
      <sheetName val="설계서표지"/>
      <sheetName val="원가계산서"/>
      <sheetName val="내역서"/>
      <sheetName val="일위대가표"/>
      <sheetName val="정화조일위대가목록"/>
      <sheetName val="정화조일위대가"/>
      <sheetName val="일위대가목록"/>
      <sheetName val="1.일위대가"/>
      <sheetName val="단가산출서"/>
      <sheetName val="1.단가사용집계"/>
      <sheetName val="단가산출 (2)"/>
      <sheetName val="단가산출"/>
      <sheetName val="중기사용료"/>
      <sheetName val="중기목록표"/>
      <sheetName val="기계경비적용기준"/>
      <sheetName val="기계경비산출"/>
      <sheetName val="3.기계경비산출"/>
      <sheetName val="노임단가"/>
      <sheetName val="중기손료"/>
      <sheetName val="엑셀명"/>
      <sheetName val="물가조서"/>
      <sheetName val="물가조사서"/>
      <sheetName val="1.물가조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간지"/>
      <sheetName val="설계서표지"/>
      <sheetName val="원가계산서"/>
      <sheetName val="내역서"/>
      <sheetName val="일위대가표"/>
      <sheetName val="일위대가목록"/>
      <sheetName val="1.일위대가"/>
      <sheetName val="단가산출서"/>
      <sheetName val="1.단가사용집계"/>
      <sheetName val="2.단가산출"/>
      <sheetName val="중기사용료"/>
      <sheetName val="1.중기목록표"/>
      <sheetName val="2.기계경비적용기준"/>
      <sheetName val="3.기계경비산출"/>
      <sheetName val="노임단가"/>
      <sheetName val="노임단가 (2)"/>
      <sheetName val="중기손료"/>
      <sheetName val="엑셀명"/>
      <sheetName val="물가조서"/>
      <sheetName val="1.물가조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6">
          <cell r="F16">
            <v>62012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간지"/>
      <sheetName val="설계서표지"/>
      <sheetName val="원가계산서"/>
      <sheetName val="내역서"/>
      <sheetName val="일위대가표"/>
      <sheetName val="일위대가목록"/>
      <sheetName val="1.일위대가"/>
      <sheetName val="단가산출서"/>
      <sheetName val="1.단가사용집계"/>
      <sheetName val="2.단가산출"/>
      <sheetName val="중기사용료"/>
      <sheetName val="1.중기목록표"/>
      <sheetName val="2.기계경비적용기준"/>
      <sheetName val="3.기계경비산출"/>
      <sheetName val="노임단가"/>
      <sheetName val="노임단가 (2)"/>
      <sheetName val="중기손료"/>
      <sheetName val="엑셀명"/>
      <sheetName val="물가조서"/>
      <sheetName val="1.물가조사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0">
          <cell r="F10">
            <v>59669</v>
          </cell>
        </row>
        <row r="11">
          <cell r="F11">
            <v>56143</v>
          </cell>
        </row>
        <row r="14">
          <cell r="F14">
            <v>73973</v>
          </cell>
        </row>
        <row r="16">
          <cell r="F16">
            <v>62012</v>
          </cell>
        </row>
        <row r="26">
          <cell r="F26">
            <v>40922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코드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원가 (2)"/>
      <sheetName val="원가"/>
      <sheetName val="총비"/>
      <sheetName val="내력서"/>
      <sheetName val="일위대가집계표1"/>
      <sheetName val="일위 1"/>
      <sheetName val="노임단가"/>
      <sheetName val="물집"/>
      <sheetName val="환율"/>
      <sheetName val="중집"/>
      <sheetName val="중산"/>
      <sheetName val="단집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규격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일위코드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수량집계"/>
      <sheetName val="암거수량집계"/>
      <sheetName val="현황및구체"/>
      <sheetName val="구체수량"/>
      <sheetName val="평균H "/>
      <sheetName val="석축수량집계"/>
      <sheetName val="단위수량"/>
      <sheetName val="연장및면적(좌측)"/>
      <sheetName val="연장및면적(우측)"/>
      <sheetName val="파라피트"/>
      <sheetName val="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재료비"/>
      <sheetName val="일위대가2"/>
      <sheetName val="일위대가1"/>
      <sheetName val="운반비"/>
      <sheetName val="수문일위 "/>
      <sheetName val="자재단가"/>
      <sheetName val="#REF"/>
      <sheetName val="부안일위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laroux"/>
      <sheetName val="심사표지"/>
      <sheetName val="표지"/>
      <sheetName val="표지 (2)"/>
      <sheetName val="골재집계"/>
      <sheetName val="총자재집계표"/>
      <sheetName val="옹벽수량집계 "/>
      <sheetName val="주요자재집계표"/>
      <sheetName val="토공집계"/>
      <sheetName val="토적계산서"/>
      <sheetName val="교량총수량집계"/>
      <sheetName val="농로교수량집계B=4.0"/>
      <sheetName val="농로교수량집계B=6.0"/>
      <sheetName val="농로교토공수량산출(B=4.5)"/>
      <sheetName val="농로교토공수량산출(B=6.5)"/>
      <sheetName val="농로교수량산출(B=4.5)"/>
      <sheetName val="농로교수량산출(B=6.5)"/>
      <sheetName val="날개벽수량산출 (교량)"/>
      <sheetName val="교량위치조서"/>
      <sheetName val="라이닝수량산출 (4)"/>
      <sheetName val="구조물깨기"/>
      <sheetName val="헐기수량산출"/>
      <sheetName val="구조물헐기조서"/>
      <sheetName val="석축수량"/>
      <sheetName val="석축수량 (2)"/>
      <sheetName val="석축단위수량"/>
      <sheetName val="석축단위수량 (2)"/>
      <sheetName val="수로교수량산출"/>
      <sheetName val="파라팻트보강 (2)"/>
      <sheetName val="석축조서"/>
      <sheetName val="석축조서 (2)"/>
      <sheetName val="석축공제수량"/>
      <sheetName val="전석수량집계"/>
      <sheetName val="자연석조서"/>
      <sheetName val="전석쌓기단위수량"/>
      <sheetName val="자연석공제수량"/>
      <sheetName val="낙차공 수량집계"/>
      <sheetName val="낙차공 수량집계 (2)"/>
      <sheetName val="낙차공위치조서"/>
      <sheetName val="낙차공단위수량"/>
      <sheetName val="낙차공단위수량 (3)"/>
      <sheetName val="낙차공단위수량 (2)"/>
      <sheetName val="구조물집계 (2)"/>
      <sheetName val="옹벽단위수량 (2)"/>
      <sheetName val="옹벽집계"/>
      <sheetName val="옹벽집계 (2)"/>
      <sheetName val="옹벽공집계표"/>
      <sheetName val="위치조서"/>
      <sheetName val="옹벽연장조서"/>
      <sheetName val="옹벽단위수량"/>
      <sheetName val="암거1수량"/>
      <sheetName val="난간벽,차수벽"/>
      <sheetName val="암거단위-1련"/>
      <sheetName val="암거단위-2련"/>
      <sheetName val="BOX현황"/>
      <sheetName val="터파기고(box)"/>
      <sheetName val="날개벽뒷채움"/>
      <sheetName val="날개벽"/>
      <sheetName val="날개벽토공"/>
      <sheetName val="부대공집계"/>
      <sheetName val="파고라부대시설"/>
      <sheetName val="방호책"/>
      <sheetName val="도로경계석"/>
      <sheetName val="보도블럭포장"/>
      <sheetName val="000000"/>
      <sheetName val="box-간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기초자료입력"/>
      <sheetName val="내역서갑지"/>
      <sheetName val="총 괄 표"/>
      <sheetName val="실시설계비"/>
      <sheetName val="측 량 비"/>
      <sheetName val="측량일위대가"/>
      <sheetName val="토질조사비"/>
      <sheetName val="토질일위대가"/>
      <sheetName val="도서인쇄비"/>
      <sheetName val="도서일위대가"/>
      <sheetName val="공사요율"/>
      <sheetName val="96노임기준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  <sheetName val="SRAP공법일위대가표"/>
      <sheetName val="ABUT수량-A1"/>
      <sheetName val="5.모델링"/>
      <sheetName val="수안보-MBR1"/>
      <sheetName val="교대(A1)"/>
      <sheetName val="MFAB"/>
      <sheetName val="MFRT"/>
      <sheetName val="MPKG"/>
      <sheetName val="MPRD"/>
      <sheetName val="지수"/>
      <sheetName val="수량산출서"/>
      <sheetName val="토공(우물통,기타) "/>
      <sheetName val="단위수량"/>
      <sheetName val="수량산출"/>
      <sheetName val="DATE"/>
      <sheetName val="교대(A1-A2)"/>
      <sheetName val="Sheet1"/>
      <sheetName val="내역서"/>
      <sheetName val="개거호형별수량"/>
      <sheetName val="0"/>
      <sheetName val="신축이음"/>
      <sheetName val="용산1(해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날개벽유동집계표"/>
      <sheetName val="유입방지턱수량"/>
      <sheetName val="유입방지턱표지"/>
      <sheetName val="유입방지턱단위수량"/>
      <sheetName val="배수관로집계"/>
      <sheetName val="배수관로수량현황"/>
      <sheetName val="배수관로수량집계"/>
      <sheetName val="배수관로수량집계L-8,9,11"/>
      <sheetName val="배수관공(IC)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간지"/>
      <sheetName val="파형강판 총수량집계표"/>
      <sheetName val="통로"/>
      <sheetName val="철근수량 집계표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원가계산서(년도별)"/>
      <sheetName val="집계표(도급)"/>
      <sheetName val="내역서(도급)"/>
      <sheetName val="6월호"/>
      <sheetName val="증감총괄"/>
      <sheetName val="내역"/>
      <sheetName val="잡비"/>
      <sheetName val="증감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전신환매도율"/>
      <sheetName val="BOQ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45,46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우배수"/>
      <sheetName val="DATE"/>
      <sheetName val="1+214(수로)"/>
      <sheetName val="1+185(통로)"/>
      <sheetName val="구체,날개,보강철근수량"/>
      <sheetName val="난간및차수벽철근량"/>
      <sheetName val="접속저판"/>
      <sheetName val="식재"/>
      <sheetName val="시설물"/>
      <sheetName val="식재출력용"/>
      <sheetName val="유지관리"/>
      <sheetName val="단가"/>
      <sheetName val=""/>
      <sheetName val="DATA2000"/>
      <sheetName val="총괄갑 "/>
      <sheetName val="1차설계변경내역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교각1"/>
      <sheetName val="터파기및재료"/>
      <sheetName val="물가시세"/>
      <sheetName val="노임단가"/>
      <sheetName val="Baby일위대가"/>
      <sheetName val="말뚝지지력산정"/>
      <sheetName val="토공(우물통,기타) "/>
      <sheetName val="내역서"/>
      <sheetName val="일반공사"/>
      <sheetName val="직노"/>
      <sheetName val="수량산출"/>
      <sheetName val="중기일위대가"/>
      <sheetName val="공사비증감"/>
      <sheetName val="역T형옹벽(3.0)"/>
      <sheetName val="날개벽(시점좌측)"/>
      <sheetName val="CB"/>
      <sheetName val="일위대가(가설)"/>
      <sheetName val="1차증가원가계산"/>
      <sheetName val="제경비"/>
      <sheetName val="견적서"/>
      <sheetName val="을지"/>
      <sheetName val="99총공사내역서"/>
      <sheetName val="BOQ(전체)"/>
      <sheetName val="원형1호맨홀토공수량"/>
      <sheetName val="2"/>
      <sheetName val="96보완계획7.12"/>
      <sheetName val="준검 내역서"/>
      <sheetName val="교대(A1)"/>
      <sheetName val="하도금액분계"/>
      <sheetName val="정화조동내역"/>
      <sheetName val="만수배관단가"/>
      <sheetName val="FRP배관단가(만수)"/>
      <sheetName val="포장공"/>
      <sheetName val="단면가정"/>
      <sheetName val="일위대가"/>
      <sheetName val="인사자료총집계"/>
      <sheetName val="금액내역서"/>
      <sheetName val="BID"/>
      <sheetName val="맨홀"/>
      <sheetName val="INPUT"/>
      <sheetName val="수량-가로등"/>
      <sheetName val="일반전기"/>
      <sheetName val="표층포설및다짐"/>
      <sheetName val="97 사업추정(WEKI)"/>
      <sheetName val="기초일위"/>
      <sheetName val="OPGW기별"/>
      <sheetName val="단가산출"/>
      <sheetName val="U-TYPE(1)"/>
      <sheetName val="VXXXXX"/>
      <sheetName val="저"/>
      <sheetName val="건축공사실행"/>
      <sheetName val="#REF"/>
      <sheetName val="데리네이타현황"/>
      <sheetName val="도급내역"/>
      <sheetName val="개비온집계"/>
      <sheetName val="개비온 단위"/>
      <sheetName val="철근계"/>
      <sheetName val="7.PILE  (돌출)"/>
      <sheetName val="실행철강하도"/>
      <sheetName val="공사개요"/>
      <sheetName val="골재산출"/>
      <sheetName val="차액보증"/>
      <sheetName val="기초단가"/>
      <sheetName val="A LINE"/>
      <sheetName val="수량산출서"/>
      <sheetName val="일위대가목록"/>
      <sheetName val="철거산출근거"/>
      <sheetName val="J直材4"/>
      <sheetName val="내역(설계)"/>
      <sheetName val="연결관암거"/>
      <sheetName val="2000년1차"/>
      <sheetName val="6PILE  (돌출)"/>
      <sheetName val="Sheet1 (2)"/>
      <sheetName val="MAIN_TABLE"/>
      <sheetName val="Macro1"/>
      <sheetName val="토목"/>
      <sheetName val="TOTAL_BOQ"/>
      <sheetName val="일위대가표"/>
      <sheetName val="5.공종별예산내역서"/>
      <sheetName val="노무비"/>
      <sheetName val="주형"/>
      <sheetName val="도급-집계"/>
      <sheetName val="가로등내역서"/>
      <sheetName val="소비자가"/>
      <sheetName val="품셈TABLE"/>
      <sheetName val="E총"/>
      <sheetName val="보도포장산출"/>
      <sheetName val="내역(2000년)"/>
      <sheetName val="매매"/>
      <sheetName val="COPING"/>
      <sheetName val="부대내역"/>
      <sheetName val="보차도경계석"/>
      <sheetName val="구조물공"/>
      <sheetName val="배수공"/>
      <sheetName val="부대공"/>
      <sheetName val="토공"/>
      <sheetName val="단가조사"/>
      <sheetName val="70%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현금"/>
      <sheetName val="총괄내역서"/>
      <sheetName val="기본사항"/>
      <sheetName val="데이타"/>
      <sheetName val="식재인부"/>
      <sheetName val="산출서"/>
      <sheetName val="관급자재"/>
      <sheetName val="관급"/>
      <sheetName val="내역(원안-대안)"/>
      <sheetName val="200"/>
      <sheetName val="재정비직인"/>
      <sheetName val="재정비내역"/>
      <sheetName val="지적고시내역"/>
      <sheetName val="DANGA"/>
      <sheetName val="기본자료"/>
      <sheetName val="집1"/>
      <sheetName val="단가 "/>
      <sheetName val="노임"/>
      <sheetName val="덕전리"/>
      <sheetName val="진주방향"/>
      <sheetName val="마산방향"/>
      <sheetName val="마산방향철근집계"/>
      <sheetName val="남양시작동자105노65기1.3화1.2"/>
      <sheetName val="단가산출서"/>
      <sheetName val="수자재단위당"/>
      <sheetName val="공비대비"/>
      <sheetName val="용산1(해보)"/>
      <sheetName val="국도접속 차도부수량"/>
      <sheetName val="총괄표"/>
      <sheetName val="내역서전체"/>
      <sheetName val="산출근거"/>
      <sheetName val="ABUT수량-A1"/>
      <sheetName val="참고자료"/>
      <sheetName val="참고사항"/>
      <sheetName val="7기초"/>
      <sheetName val="8.PILE  (돌출)"/>
      <sheetName val="노무비단가"/>
      <sheetName val="WEIGHT LIST"/>
      <sheetName val="절취및터파기"/>
      <sheetName val="J형측구단위수량"/>
      <sheetName val="유림골조"/>
      <sheetName val="부대시설"/>
      <sheetName val="Apt내역"/>
      <sheetName val="일위목록"/>
      <sheetName val="요율"/>
      <sheetName val="기초자료입력"/>
      <sheetName val="경율산정"/>
      <sheetName val="맨홀수량산출"/>
      <sheetName val="Sheet17"/>
      <sheetName val="1,2,3,4,5단위수량"/>
      <sheetName val="슬래브(유곡)"/>
      <sheetName val="하부철근수량"/>
      <sheetName val="기타#9"/>
      <sheetName val="내역표지"/>
      <sheetName val="흄관수睽꛲"/>
      <sheetName val="내역서(삼호)"/>
      <sheetName val="횡배수관"/>
      <sheetName val="가도공"/>
      <sheetName val="포장수량산출"/>
      <sheetName val="토공총괄집계표"/>
      <sheetName val="제목(수량)"/>
      <sheetName val="수량총괄집계"/>
      <sheetName val="자재목록"/>
      <sheetName val="토적표(1)"/>
      <sheetName val="guard(mac)"/>
      <sheetName val="접도구역경계표주현황"/>
      <sheetName val="변수값"/>
      <sheetName val="중기상차"/>
      <sheetName val="AS복구"/>
      <sheetName val="중기터파기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(집계) 노면표시"/>
      <sheetName val="현장"/>
      <sheetName val="주요량(96)"/>
      <sheetName val="내역서(사업소)"/>
      <sheetName val="(포장)BOQ-실적공사"/>
      <sheetName val="내역을"/>
      <sheetName val="6호기"/>
      <sheetName val="TIE-IN"/>
      <sheetName val="지수"/>
      <sheetName val="교각토공"/>
      <sheetName val="투찰"/>
      <sheetName val="기계경비(시간당)"/>
      <sheetName val="램머"/>
      <sheetName val="조경시설물"/>
      <sheetName val="원가계산서"/>
      <sheetName val="일위대가목차"/>
      <sheetName val="구조     ."/>
      <sheetName val="기둥(원형)"/>
      <sheetName val="기초공"/>
      <sheetName val="(A)내역서"/>
      <sheetName val="쌍송교"/>
      <sheetName val="횡배수관집현황(2공구)"/>
      <sheetName val="자재 집계표"/>
      <sheetName val="단위수량산출"/>
      <sheetName val="본체"/>
      <sheetName val="안정검토"/>
      <sheetName val="전신"/>
      <sheetName val="4차월말"/>
      <sheetName val="시점교대"/>
      <sheetName val="증감대비"/>
      <sheetName val="자재단가"/>
      <sheetName val="설직재-1"/>
      <sheetName val="단위중량"/>
      <sheetName val="수안보-MBR1"/>
      <sheetName val="암거날개벽재료집계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구체2_0x2_0(7-10)"/>
      <sheetName val="구체집계2@2_5x2_5"/>
      <sheetName val="구체2@2_5x2_5"/>
      <sheetName val="구체집계3_0x2_0(0-3)"/>
      <sheetName val="구체3_0x2_0(0-3)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절성경계보강공현황및집계_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위치조서"/>
      <sheetName val="Sheet15"/>
      <sheetName val="1.설계조건"/>
      <sheetName val="2공구산출내역"/>
      <sheetName val="DATA98"/>
      <sheetName val="연결임시"/>
      <sheetName val="9902"/>
      <sheetName val="수량집계표(舊)"/>
      <sheetName val="취수탑"/>
      <sheetName val="내역서적용수량"/>
      <sheetName val="퇴직금(울산천상)"/>
      <sheetName val="이토변실(A3-LINE)"/>
      <sheetName val="기기리스트"/>
      <sheetName val="중분대수량산출"/>
      <sheetName val="주beam"/>
      <sheetName val="사다리"/>
      <sheetName val="건물"/>
      <sheetName val="고창방향"/>
      <sheetName val="3.하중산정4.양수압5.지지력"/>
      <sheetName val="N賃率-職"/>
      <sheetName val="총차분(토목)"/>
      <sheetName val="깨기수량"/>
      <sheetName val="고분전시관"/>
      <sheetName val="설비"/>
      <sheetName val="급수"/>
      <sheetName val="토공사(흙막이)"/>
      <sheetName val="개요"/>
      <sheetName val=" 냉각수펌프"/>
      <sheetName val="공조기휀"/>
      <sheetName val="집수정(600-700)"/>
      <sheetName val="단가표"/>
      <sheetName val="농로수량집계"/>
      <sheetName val="농로토공집계"/>
      <sheetName val="당진1,2호기전선관설치및접지4차공사내역서-을지"/>
      <sheetName val="역T형교대(직접기초)"/>
      <sheetName val="4)유동표"/>
      <sheetName val="투찰금액"/>
      <sheetName val="단가산출(총괄)"/>
      <sheetName val="일위총괄"/>
      <sheetName val="우수받이재료집계표"/>
      <sheetName val="L_RPTB~1"/>
      <sheetName val="공사비_NDE"/>
      <sheetName val="적용건축"/>
      <sheetName val="노면표시수량집계"/>
      <sheetName val="노면표지 수량"/>
      <sheetName val="흄ꔀ수량집계"/>
      <sheetName val="입찰안"/>
      <sheetName val="단가목록"/>
      <sheetName val="설계예산서"/>
      <sheetName val="장비단가표"/>
      <sheetName val="본선집계표"/>
      <sheetName val="FRP산출근거"/>
      <sheetName val="상부공"/>
      <sheetName val="Mc1"/>
      <sheetName val="소업1교"/>
      <sheetName val="수량집계"/>
      <sheetName val="잡비계산"/>
      <sheetName val="가설공사비"/>
      <sheetName val="토공총"/>
      <sheetName val="토 적 표"/>
      <sheetName val="공비현2"/>
      <sheetName val="조명율표"/>
      <sheetName val="공조기(삭제)"/>
      <sheetName val="9GNG운반"/>
      <sheetName val="1.일반수량산출단면"/>
      <sheetName val="상수도토공집계표"/>
      <sheetName val="콘_재료분리(1)"/>
      <sheetName val="양지교"/>
      <sheetName val="청천내"/>
      <sheetName val="리스(CIF)산출"/>
      <sheetName val="앨범표지"/>
      <sheetName val="단위단가"/>
      <sheetName val="000000"/>
      <sheetName val="설계예시"/>
      <sheetName val="설계조건"/>
      <sheetName val="DATA"/>
      <sheetName val="지수산정"/>
      <sheetName val="건축내역"/>
      <sheetName val="도근좌표"/>
      <sheetName val="호표"/>
      <sheetName val="맨홀_공사비"/>
      <sheetName val="총괄"/>
      <sheetName val="조명시설"/>
      <sheetName val="흥양2교토공집계표"/>
      <sheetName val="도로구조공사비"/>
      <sheetName val="도로토공공사비"/>
      <sheetName val="여수토공사비"/>
      <sheetName val="표  지"/>
      <sheetName val="SORCE1"/>
      <sheetName val="EACT10"/>
      <sheetName val="정렬"/>
      <sheetName val="조도계산서 (도서)"/>
      <sheetName val="감리원배치기준"/>
      <sheetName val="단중표"/>
      <sheetName val="코드표"/>
      <sheetName val="수목데이타 "/>
      <sheetName val="내역서(기계)"/>
      <sheetName val="전력구구조물산근"/>
      <sheetName val="변수"/>
      <sheetName val="설계조건 및 단면가정"/>
      <sheetName val="부재치수입력"/>
      <sheetName val="고정보수량집계"/>
      <sheetName val="갱문및옹벽집계"/>
      <sheetName val="강전사 (2)"/>
      <sheetName val="배수공시멘트 및 골재량산출"/>
      <sheetName val="도급"/>
      <sheetName val="PSCbeam설계"/>
      <sheetName val="5지진시"/>
      <sheetName val="날개벽수량표"/>
      <sheetName val="1호맨홀토공"/>
      <sheetName val="순성토"/>
      <sheetName val="Macro3"/>
      <sheetName val="Macro2"/>
      <sheetName val="단가비교표"/>
      <sheetName val="예산서"/>
      <sheetName val="손익차9월2"/>
      <sheetName val="8설7발"/>
      <sheetName val="대로근거"/>
      <sheetName val="직재"/>
      <sheetName val="설비내역"/>
      <sheetName val="본공사"/>
      <sheetName val="간선계산"/>
      <sheetName val="정부노임단가"/>
      <sheetName val="표지 (2)"/>
      <sheetName val="횡배수관설치현황"/>
      <sheetName val="비탈면보호공수량산출"/>
      <sheetName val="설계기준"/>
      <sheetName val="환경기계공정표 (3)"/>
      <sheetName val="기본단가표"/>
      <sheetName val="단가산출서총괄"/>
      <sheetName val="산근(1)"/>
      <sheetName val="맨홀토공"/>
      <sheetName val="마감"/>
      <sheetName val="DATA 입력부"/>
      <sheetName val="기술조건"/>
      <sheetName val="횡 연장"/>
      <sheetName val="총괄갑_"/>
      <sheetName val="역T형옹벽(3_0)"/>
      <sheetName val="96보완계획7_12"/>
      <sheetName val="설계서을"/>
      <sheetName val="1. 설계조건 2.단면가정 3. 하중계산"/>
      <sheetName val="DATA 입력란"/>
      <sheetName val="마감산출(다1)"/>
      <sheetName val="월말"/>
      <sheetName val="통합"/>
      <sheetName val="주차구획선수량"/>
      <sheetName val="3.하중산정4.지지력"/>
      <sheetName val="YM-IL1"/>
      <sheetName val="DAN"/>
      <sheetName val="백호우계수"/>
      <sheetName val="발주설계서(당초)"/>
      <sheetName val="변압기 및 발전기 용량"/>
      <sheetName val="CON'C"/>
      <sheetName val="1000 DB구축 부표"/>
      <sheetName val="SALE"/>
      <sheetName val="설계서식"/>
      <sheetName val="2호맨홀공제수량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토사(PE)"/>
      <sheetName val="평형공사비"/>
      <sheetName val="웅진교-S2"/>
      <sheetName val="초기화면"/>
      <sheetName val="단가 및 재료비"/>
      <sheetName val="중기사용료산출근거"/>
      <sheetName val="준검_내역서"/>
      <sheetName val="A_LINE"/>
      <sheetName val="7_PILE__(돌출)"/>
      <sheetName val="5_공종별예산내역서"/>
      <sheetName val="구조물"/>
      <sheetName val="날개벽(TYPE1)"/>
      <sheetName val="공사비증(-)䈀४԰_x0000_"/>
      <sheetName val="맨1"/>
      <sheetName val="환산"/>
      <sheetName val="길어깨(현황)"/>
      <sheetName val="산출"/>
      <sheetName val="증감내역서"/>
      <sheetName val="스톱로그내역"/>
      <sheetName val="98NS-N"/>
      <sheetName val="맨홀(2~4)"/>
      <sheetName val="특수기호강도거푸집"/>
      <sheetName val="종배수관면벽신"/>
      <sheetName val="종배수관(신)"/>
      <sheetName val="토공집계"/>
      <sheetName val="XL4Poppy"/>
      <sheetName val="기초자료"/>
      <sheetName val="토공사"/>
      <sheetName val="실행예산 명세표"/>
      <sheetName val="4.주beam"/>
      <sheetName val="을"/>
      <sheetName val="Sensitivity"/>
      <sheetName val="임시전기공사설계서"/>
      <sheetName val="인건비 "/>
      <sheetName val="산근터빈"/>
      <sheetName val="날개수량1.5"/>
      <sheetName val="노임단가 (2)"/>
      <sheetName val="재료비 (2)"/>
      <sheetName val="C1ㅇ"/>
      <sheetName val="95MAKER"/>
      <sheetName val="ESC(K치)"/>
      <sheetName val="근무계획표 (전체)"/>
      <sheetName val="유역면적"/>
      <sheetName val="집수정단위수량 "/>
      <sheetName val="상선"/>
      <sheetName val="강교(Sub)"/>
      <sheetName val="일반토공견적"/>
      <sheetName val="기중"/>
      <sheetName val="일위2"/>
      <sheetName val="평교-내역"/>
      <sheetName val="99년신청"/>
      <sheetName val="간지양식"/>
      <sheetName val="접도구역경계표주_x0005__x0000_"/>
      <sheetName val="접도구역경계표주齘_x0013_"/>
      <sheetName val="접도구역경계표주挔_x0012_"/>
      <sheetName val="접도구역경계표주窨_x0013_"/>
      <sheetName val="접도구역경계표주竈_x0013_"/>
      <sheetName val="접도구역경계표주傠_x0013_"/>
      <sheetName val="천안IP공장자100노100물량110할증"/>
      <sheetName val="접도구역경계표주畠_x0013_"/>
      <sheetName val="접도구역경계표주僀_x0013_"/>
      <sheetName val="접도구역경계표주헾】"/>
      <sheetName val="시설물기초"/>
      <sheetName val="일위怀፵"/>
      <sheetName val="자료"/>
      <sheetName val="접도구역경계표주贸_x0013_"/>
      <sheetName val="화설내"/>
      <sheetName val="98지급계획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물가자료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통로암거 4.5 ×4.5 토피0~3m  수량 집계표0"/>
      <sheetName val="재료비_(2)"/>
      <sheetName val="라멘기초"/>
      <sheetName val="투洬"/>
      <sheetName val="구체3_0x2_0(ﻇᇕ԰_x0000_"/>
      <sheetName val="구체3_5x3_5-8-1㔀"/>
      <sheetName val="구체3_0x2_0(㗇቎԰_x0000_"/>
      <sheetName val="구체3_0x2_0(㔀቎԰_x0000_"/>
      <sheetName val="구체집계4_5x4丵〒_x0005__x0000__x0000__x0000_"/>
      <sheetName val="접도구역경계표주丵〒"/>
      <sheetName val="원가"/>
      <sheetName val="구체집계3_0x2尜_x0013_層_x0013_闰〒_x0005_"/>
      <sheetName val="내역1"/>
      <sheetName val="단면설계"/>
      <sheetName val="구체집계4_5x4_5丵〒_x0005__x0000_"/>
      <sheetName val="현장경비"/>
      <sheetName val="구체집계3_0x2壸5丵⿋_x0005__x0000_"/>
      <sheetName val="변경내역"/>
      <sheetName val="구체집계3_0x2喐6嗜6丵⿄_x0005_"/>
      <sheetName val="구체집계4_5x4_5헾】_x0005__x0000_"/>
      <sheetName val="구체3_0x2_0(Ⰰ⡛琀⡛"/>
      <sheetName val="내역서(전체)"/>
      <sheetName val="교대(A1-A2)"/>
      <sheetName val="예가내역서"/>
      <sheetName val="6공구(당초)"/>
      <sheetName val="지급자재缀ᨪ԰_x0000_缀"/>
      <sheetName val="지급자재ᰀ፜搀፜"/>
      <sheetName val="대비"/>
      <sheetName val="원가계산서(1공구)-헾⿆"/>
      <sheetName val="인입관수량총괄"/>
      <sheetName val="설계내역서"/>
      <sheetName val="돈암사업"/>
      <sheetName val="기계설비표선정수장"/>
      <sheetName val="시점교︀"/>
      <sheetName val="구체3_5x3_5-8-1 "/>
      <sheetName val="구체3_0x2_0( ⱗ氀ⱗ"/>
      <sheetName val="나.다.라.마.바.피복재 산정"/>
      <sheetName val="깨기"/>
      <sheetName val="Back"/>
      <sheetName val="201동 산출근거"/>
      <sheetName val="구조물공1"/>
      <sheetName val="배수및구조물공1"/>
      <sheetName val="구체3_0x2_0(䈀ᅪ԰_x0000_"/>
      <sheetName val="초"/>
      <sheetName val="woo(mac)"/>
      <sheetName val="현대물량"/>
      <sheetName val="중기손료"/>
      <sheetName val="기간등록"/>
      <sheetName val="상부집계표"/>
      <sheetName val="경비2내역"/>
      <sheetName val="건축수량산출"/>
      <sheetName val="단砀⫵"/>
      <sheetName val="구체3_5x3_5-8-1退"/>
      <sheetName val="98수문일위"/>
      <sheetName val="제1차변경도급"/>
      <sheetName val="COA-17"/>
      <sheetName val="7_PILE__ԯ_x0000_缀_x0000_"/>
      <sheetName val="7_PILE__頀⮿︀䛕"/>
      <sheetName val="가도뻸"/>
      <sheetName val="7_PILE__䈀ᅪ԰_x0000_"/>
      <sheetName val="7_PILE__︀ᇕ԰_x0000_"/>
      <sheetName val="unit 4"/>
      <sheetName val="단가표 (2)"/>
      <sheetName val="수량3"/>
      <sheetName val="마스터원본"/>
      <sheetName val="Source"/>
      <sheetName val="Preface"/>
      <sheetName val="안양1공구_건축"/>
      <sheetName val="50201련박스"/>
      <sheetName val="시점부수량산출서"/>
      <sheetName val="일용노임단가"/>
      <sheetName val="1TL종점(1)"/>
      <sheetName val="가로등위치"/>
      <sheetName val="Total"/>
      <sheetName val="동해title"/>
      <sheetName val="JUCKEYK"/>
      <sheetName val="단면 (2)"/>
      <sheetName val="전기일위대가"/>
      <sheetName val="토목주소"/>
      <sheetName val="바닥판"/>
      <sheetName val="입력DATA"/>
      <sheetName val="▣횡배수수량산출참고"/>
      <sheetName val="공내역"/>
      <sheetName val="산출내역(하도)"/>
      <sheetName val="출입구총집계"/>
      <sheetName val="평균높이산출근거"/>
      <sheetName val="중기사용료"/>
      <sheetName val="적용노임"/>
      <sheetName val="일반자재"/>
      <sheetName val="FOB발"/>
      <sheetName val="파일의이용"/>
      <sheetName val="전선 및 전선관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피벗테이블데이터분석"/>
      <sheetName val="적용단위길이"/>
      <sheetName val="1__설계조건_2_단면가정_3__하중계산"/>
      <sheetName val="DATA_입력란"/>
      <sheetName val="변화치수"/>
      <sheetName val="9811"/>
      <sheetName val="화산경계"/>
      <sheetName val="일반부표"/>
      <sheetName val="기자재비"/>
      <sheetName val="현장식당(1)"/>
      <sheetName val="매탄-오"/>
      <sheetName val="매탄-합"/>
      <sheetName val="매산"/>
      <sheetName val="송죽c"/>
      <sheetName val="송죽"/>
      <sheetName val="두앙"/>
      <sheetName val="토공정보"/>
      <sheetName val="건축기성"/>
      <sheetName val="접도구역경계표주橂】"/>
      <sheetName val="아파트건축"/>
      <sheetName val="배수관"/>
      <sheetName val="접도구역경계표주헾⽄"/>
      <sheetName val="대치판정"/>
      <sheetName val="변경현황"/>
      <sheetName val="접도구역경계표주鱨_x0013_"/>
      <sheetName val="접도구역경계표주風_x001a_"/>
      <sheetName val="패널"/>
      <sheetName val="부표총괄"/>
      <sheetName val="9509"/>
      <sheetName val="PipWT"/>
      <sheetName val="사업부배부A"/>
      <sheetName val="산근"/>
      <sheetName val="접도구역경계표주헾⾦"/>
      <sheetName val="설계개요"/>
      <sheetName val="접도구역경계표주鹘%"/>
      <sheetName val="맨홀수량"/>
      <sheetName val="전차선로 물량표"/>
      <sheetName val="한강운반비"/>
      <sheetName val="공통(20-91)"/>
      <sheetName val="24분기"/>
      <sheetName val="안산기계장치"/>
      <sheetName val="과"/>
      <sheetName val="부대tu"/>
      <sheetName val="위치조렀"/>
      <sheetName val="위치조怀"/>
      <sheetName val="위치조ࠀ"/>
      <sheetName val="신공항A-9(원가수정)"/>
      <sheetName val="수목표준대가"/>
      <sheetName val="토공A"/>
      <sheetName val="상-교대(A1-A2)"/>
      <sheetName val="설계"/>
      <sheetName val="3BL공동구 수량"/>
      <sheetName val="내역5"/>
      <sheetName val="토공산근"/>
      <sheetName val="CANOPY"/>
      <sheetName val="하수급견적대비"/>
      <sheetName val="투澘"/>
      <sheetName val="로우프"/>
      <sheetName val="골조시행"/>
      <sheetName val="ELECTRIC"/>
      <sheetName val="전등설비"/>
      <sheetName val="삭제금지단가"/>
      <sheetName val="구조물견적서"/>
      <sheetName val="포장직선구간"/>
      <sheetName val="투吐"/>
      <sheetName val="자재단가 (2)"/>
      <sheetName val="별표 "/>
      <sheetName val="분양금할인"/>
      <sheetName val="중로근거"/>
      <sheetName val="구체집계2_0x2_0(7-1렀቟"/>
      <sheetName val="내역률노무비"/>
      <sheetName val="결과조달"/>
      <sheetName val="경상비"/>
      <sheetName val="공사비예산서(토목분)"/>
      <sheetName val="전체도급"/>
      <sheetName val="CODE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장비집계"/>
      <sheetName val="설계서(본관)"/>
      <sheetName val="ITEM"/>
      <sheetName val="ilch"/>
      <sheetName val="실행대비"/>
      <sheetName val="투헾"/>
      <sheetName val="수입"/>
      <sheetName val="특판제외"/>
      <sheetName val="4.2.1 마루높이 검토"/>
      <sheetName val="일위대가 집계표"/>
      <sheetName val="투_x0010_"/>
      <sheetName val="투䴨"/>
      <sheetName val="투䡲"/>
      <sheetName val="wall"/>
      <sheetName val="구체3_0x2_0(퀀቙ᰀቚ"/>
      <sheetName val="토목내역서"/>
      <sheetName val="토적표"/>
      <sheetName val="A_7"/>
      <sheetName val="원가계산서(1공구)-蒈+"/>
      <sheetName val=" 상부공통집계(총괄)"/>
      <sheetName val="구체3_5x3_5-8-1ׂ"/>
      <sheetName val="파형강관및곡선부보강및날개벽"/>
      <sheetName val="토공수량산출"/>
      <sheetName val="토적계산서"/>
      <sheetName val="건축원가"/>
      <sheetName val="구체2_0x2_0(3-5_x0010_"/>
      <sheetName val="구체2_0x2_0(3-5_x0005_"/>
      <sheetName val="구체2_0x2_0(3-5헾"/>
      <sheetName val="6׈_x0000_"/>
      <sheetName val="구체2_0x2_0(3-5菸"/>
      <sheetName val="unitpric"/>
      <sheetName val="지점별강우량"/>
      <sheetName val="noyim"/>
      <sheetName val="1단계"/>
      <sheetName val="구체집계2_0x2_0(5-7ׇ"/>
      <sheetName val="Sheet1_(2)"/>
      <sheetName val="국도접속_차도부수량"/>
      <sheetName val="개략"/>
      <sheetName val="참조자료"/>
      <sheetName val="견적"/>
      <sheetName val="구체집계2_0x2_0(5-7ԯ"/>
      <sheetName val="판정1교토공"/>
      <sheetName val="구조물철거타공정이월"/>
      <sheetName val="산출내역서집계표"/>
      <sheetName val="정공공사"/>
      <sheetName val="원가계산"/>
      <sheetName val="2공구하도급내역서"/>
      <sheetName val="구천"/>
      <sheetName val="세부내역"/>
      <sheetName val="투찰추정"/>
      <sheetName val="도급내역5+800"/>
      <sheetName val="토량1-1"/>
      <sheetName val="도급금액"/>
      <sheetName val="재노경"/>
      <sheetName val="적현로"/>
      <sheetName val="경상직원"/>
      <sheetName val="수목단가"/>
      <sheetName val="시설수량표"/>
      <sheetName val="식재수량표"/>
      <sheetName val="일위대가(1)"/>
      <sheetName val="전체"/>
      <sheetName val="입상내역"/>
      <sheetName val="총공사내역서"/>
      <sheetName val="설 계"/>
      <sheetName val="I一般比"/>
      <sheetName val="C-18"/>
      <sheetName val="SULKEA"/>
      <sheetName val="터널조도"/>
      <sheetName val="1,2공구원가계산서"/>
      <sheetName val="1공구산출내역서"/>
      <sheetName val="내역서 "/>
      <sheetName val="1~69"/>
      <sheetName val="약전닥트"/>
      <sheetName val="건축부하"/>
      <sheetName val="FA설치명세"/>
      <sheetName val="FD"/>
      <sheetName val="06 일위대가목록"/>
      <sheetName val="공량산출서"/>
      <sheetName val="여과지동"/>
      <sheetName val="6狈譈"/>
      <sheetName val="6磈᎙"/>
      <sheetName val="6È_x0000_"/>
      <sheetName val="6ᣈᎍ"/>
      <sheetName val="6.자재단가"/>
      <sheetName val="MOTOR"/>
      <sheetName val="1"/>
      <sheetName val="CODE1"/>
      <sheetName val="문학간접"/>
      <sheetName val="간접"/>
      <sheetName val="개소별수량산출"/>
      <sheetName val="도장수량(하1)"/>
      <sheetName val="단가(1)"/>
      <sheetName val="2000전체분"/>
      <sheetName val="TYPE1"/>
      <sheetName val="지급자재"/>
      <sheetName val="기㔀቎԰"/>
      <sheetName val="(4)소요정착장검토"/>
      <sheetName val="BQ"/>
      <sheetName val="관접합및부설"/>
      <sheetName val="재료집계"/>
      <sheetName val="Bid_Detail"/>
      <sheetName val="구체집계2_0x2䈀㉪ԯ_x0000_缀_x0000__x0000_"/>
      <sheetName val="수색정거장"/>
      <sheetName val="몰탈재료산출"/>
      <sheetName val="지우기"/>
      <sheetName val="박스암거2.5x2.0"/>
      <sheetName val="02자재"/>
      <sheetName val="포장재료집계표"/>
      <sheetName val="포장면적산출"/>
      <sheetName val="포장수량집계"/>
      <sheetName val="보차도경계석수량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SLAB"/>
      <sheetName val="이름정의"/>
      <sheetName val="예산총괄표"/>
      <sheetName val="일缀뼪ԯ"/>
      <sheetName val="일ԯ_x0000_缀"/>
      <sheetName val="일　⹹缀"/>
      <sheetName val="구체"/>
      <sheetName val="좌측날개벽"/>
      <sheetName val="우측날개벽"/>
      <sheetName val="2. 공원조도"/>
      <sheetName val="업체별기성내역"/>
      <sheetName val="포장자재집계표"/>
      <sheetName val="공통가설공사"/>
      <sheetName val="가설건물"/>
      <sheetName val="8.석축단위(H=1.5M)"/>
      <sheetName val="갑지(추정)"/>
      <sheetName val="실행내역서을지"/>
      <sheetName val="단가일람"/>
      <sheetName val="조경일람"/>
      <sheetName val="교대일반수량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Ⅱ실행비목"/>
      <sheetName val="구체집계2@︀ᇕ԰_x0000_缀_x0000__x0000_"/>
      <sheetName val="요_x0005_"/>
      <sheetName val="경산"/>
      <sheetName val="현ᰀ"/>
      <sheetName val="FRP산출근橂"/>
      <sheetName val="일위대橂⿭_x0005_"/>
      <sheetName val="우수공"/>
      <sheetName val="C-C(output)"/>
      <sheetName val="암거단위-1련"/>
      <sheetName val="인수공규격"/>
      <sheetName val="6.교좌면보강"/>
      <sheetName val="96노임기준"/>
      <sheetName val="매출"/>
      <sheetName val="표지-내역서壒〚_x0005__x0000_"/>
      <sheetName val="0506생활권구적"/>
      <sheetName val="총수량집계표"/>
      <sheetName val="소야공정계획표"/>
      <sheetName val="97_사업추정(WEKI)"/>
      <sheetName val="교통대책내역"/>
      <sheetName val="난간,앙카"/>
      <sheetName val="기둥설계(no)"/>
      <sheetName val="기초판설계(교축직각)"/>
      <sheetName val="용소리교"/>
      <sheetName val="5흙막이"/>
      <sheetName val="일반수량총괄집계"/>
      <sheetName val="단﹃ᇕ"/>
      <sheetName val="대,유,램"/>
      <sheetName val="토적표(_x0000__x0000_"/>
      <sheetName val="토적표(˯"/>
      <sheetName val="토적표(摠ˌ"/>
      <sheetName val="토적표(狘Ĕ"/>
      <sheetName val="토적표(_xd9a0_ط"/>
      <sheetName val="3.바닥판설계"/>
      <sheetName val="토적표(矠ˌ"/>
      <sheetName val="상 부"/>
      <sheetName val="원가계산서 "/>
      <sheetName val="도로정위치부표"/>
      <sheetName val="도로조사부표"/>
      <sheetName val="출력은 금물"/>
      <sheetName val="철근량"/>
      <sheetName val="명세서"/>
      <sheetName val="자재수량"/>
      <sheetName val="6PILE__(돌출)"/>
      <sheetName val="남양시작동자105노65기1_3화1_2"/>
      <sheetName val="단  가  대  비  표"/>
      <sheetName val="일  위  대  가  목  록"/>
      <sheetName val="SG"/>
      <sheetName val="도기류"/>
      <sheetName val="노임이"/>
      <sheetName val="구체집계2_0x2_0(7-렀቟԰"/>
      <sheetName val="문화재 시굴조사비(표지)"/>
      <sheetName val="원심력수로관"/>
      <sheetName val="(4-2)열관류값-2"/>
      <sheetName val="위치조"/>
      <sheetName val="특별교실"/>
      <sheetName val="경영혁신본부"/>
      <sheetName val="고양시"/>
      <sheetName val="★도급내역"/>
      <sheetName val="토목내역서 (도급단가)"/>
      <sheetName val="공사비집계"/>
      <sheetName val="NYS"/>
      <sheetName val="내역서(삼礊め"/>
      <sheetName val="업체별기성"/>
      <sheetName val="식재가격"/>
      <sheetName val="식재총괄"/>
      <sheetName val="계정"/>
      <sheetName val="약품공급2"/>
      <sheetName val="工관리비율"/>
      <sheetName val="工완성공사율"/>
      <sheetName val="배수내역"/>
      <sheetName val="MixBed"/>
      <sheetName val="CondPol"/>
      <sheetName val="구체집계2@栀ᚃ가ᚃ︀崙ԯ"/>
      <sheetName val="코드1(매출계정)"/>
      <sheetName val="코드2(원가계정)"/>
      <sheetName val="코드5(투자비계정)"/>
      <sheetName val="자료입력"/>
      <sheetName val="교통처리우회도로"/>
      <sheetName val="총괄수량집계표"/>
      <sheetName val="부속동"/>
      <sheetName val="APT"/>
      <sheetName val="인부노임"/>
      <sheetName val="전기설계변경"/>
      <sheetName val="3.하중산정4.양수압5.지지︀"/>
      <sheetName val="담장산출"/>
      <sheetName val="오동"/>
      <sheetName val="대조"/>
      <sheetName val="나한"/>
      <sheetName val="AC포장수량"/>
      <sheetName val="교육종류"/>
      <sheetName val="특수선일위대가"/>
      <sheetName val="공문(신)"/>
      <sheetName val="삼성동50"/>
      <sheetName val="단֬큭࠯"/>
      <sheetName val="원가계婌."/>
      <sheetName val="우각부보강"/>
      <sheetName val="우수"/>
      <sheetName val="토공분배표"/>
      <sheetName val="값"/>
      <sheetName val="마감산출"/>
      <sheetName val="제출내역 (2)"/>
      <sheetName val="위치조 "/>
      <sheetName val="위치조ꀀ"/>
      <sheetName val="위치조_x0001_"/>
      <sheetName val="위치조"/>
      <sheetName val="위치조僅"/>
      <sheetName val="위치조退"/>
      <sheetName val="위치조뀀"/>
      <sheetName val="음성방향"/>
      <sheetName val="위치조쐀"/>
      <sheetName val="위치조䈀"/>
      <sheetName val="외국인산업연수생"/>
      <sheetName val="3.7교축하중"/>
      <sheetName val="조명율_x0005_"/>
      <sheetName val="부표(010427)"/>
      <sheetName val="2축기둥해석"/>
      <sheetName val="Total 단위경유량집계"/>
      <sheetName val="수로암거"/>
      <sheetName val="내역서 제출"/>
      <sheetName val="단   산"/>
      <sheetName val="실    단"/>
      <sheetName val="단락전류-A"/>
      <sheetName val="교통처리우회도㄁"/>
      <sheetName val="예가표"/>
      <sheetName val="도급자재"/>
      <sheetName val="토목공사"/>
      <sheetName val="CONCRETE"/>
      <sheetName val="배수문수량산출(3)"/>
      <sheetName val="조명율丵"/>
      <sheetName val="조명율汐"/>
      <sheetName val="조명율橂"/>
      <sheetName val="조명율劀"/>
      <sheetName val="L40 B19.9"/>
      <sheetName val="규준틀"/>
      <sheetName val="설계명세"/>
      <sheetName val="정산서 "/>
      <sheetName val="찍기"/>
      <sheetName val="G.R300경비"/>
      <sheetName val="투䱨"/>
      <sheetName val="투㟨"/>
      <sheetName val="기본단가"/>
      <sheetName val="인건비단가"/>
      <sheetName val="구체2_0x︀ᇕ԰_x0000_缀_x0000__x0000__x0000_"/>
      <sheetName val="계산조건"/>
      <sheetName val="투_x0000_"/>
      <sheetName val="세계수요종합OK"/>
      <sheetName val="포장공자재집계표"/>
      <sheetName val="국내조달(통합-1)"/>
      <sheetName val="토량산출서"/>
      <sheetName val="투暷"/>
      <sheetName val="맨홀조서"/>
      <sheetName val="단가대비표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기계설비"/>
      <sheetName val="공구"/>
      <sheetName val="경영계획1월"/>
      <sheetName val="전睮"/>
      <sheetName val="SLAB&quot;1&quot;"/>
      <sheetName val="투㚈"/>
      <sheetName val="고유코드_설계"/>
      <sheetName val="위치조瀀"/>
      <sheetName val="tggwan(mac)"/>
      <sheetName val="원가계산서(1栆ⅎ_x0000_⷇쐋ꍣ"/>
      <sheetName val="7⠀ᩗ"/>
      <sheetName val="사업수지"/>
      <sheetName val="FRP산출근ᛅ"/>
      <sheetName val="일위총괄표"/>
      <sheetName val="FRP산출근헾"/>
      <sheetName val="C_배수ԯ_x0000_"/>
      <sheetName val="C_배수︀ᇕ"/>
      <sheetName val="단䈀ᅪ"/>
      <sheetName val="Proposal"/>
      <sheetName val="5.세운W-A"/>
      <sheetName val="시설물일위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포장총괄집계표"/>
      <sheetName val="A4"/>
      <sheetName val="2.재료비"/>
      <sheetName val="외주비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3련 BOX"/>
      <sheetName val="다곡2교"/>
      <sheetName val="C_배䤊⾛_x0005_"/>
      <sheetName val="C_배哐.唜"/>
      <sheetName val="이름표지정"/>
      <sheetName val="열린교실"/>
      <sheetName val="형틀공사"/>
      <sheetName val="건축설비"/>
      <sheetName val="검토"/>
      <sheetName val="WORK"/>
      <sheetName val="종배수관"/>
      <sheetName val="편입용지조서"/>
      <sheetName val="Sheet6"/>
      <sheetName val="대비표"/>
      <sheetName val="대호방조제 접속공"/>
      <sheetName val="GSTOTAL"/>
      <sheetName val="구분자"/>
      <sheetName val="위치조耀"/>
      <sheetName val="2공구餀ኘ԰_x0000_"/>
      <sheetName val="안전시설내역서"/>
      <sheetName val="토공총괄헾⿷_x0005_"/>
      <sheetName val="출금실적"/>
      <sheetName val="구체3_5x3_5-8-1ᰀ"/>
      <sheetName val="장비경비"/>
      <sheetName val="대전-교대(A1-A2)"/>
      <sheetName val="전尜"/>
      <sheetName val="구체집계3_0x2_尜_x0013_層_x0013_闰〒"/>
      <sheetName val="전徸"/>
      <sheetName val="구체집계3_0x2_徸〒_x0005__x0000__x0000_"/>
      <sheetName val="구체2_0X2_0(0-徸〒"/>
      <sheetName val="상세"/>
      <sheetName val="교대토공시점"/>
      <sheetName val="예산M11A"/>
      <sheetName val="펌프장토공수량산출"/>
      <sheetName val="물가"/>
      <sheetName val="집수정단위수량600 "/>
      <sheetName val="횡배수관위치조서"/>
      <sheetName val="1.설계기준"/>
      <sheetName val="단면별연장"/>
      <sheetName val="3지구단위"/>
      <sheetName val="︀ᇕ"/>
      <sheetName val="일반맨홀수량집계(A-7 LINE)"/>
      <sheetName val="단가_x0005__x0000_"/>
      <sheetName val="설계명세서"/>
      <sheetName val="21301동"/>
      <sheetName val="1련박스"/>
      <sheetName val="BOX"/>
      <sheetName val="출력X"/>
      <sheetName val="위치조쀀"/>
      <sheetName val="2_12기존㔀ԯ_x0000_缀"/>
      <sheetName val="가CP"/>
      <sheetName val="원가 (2)"/>
      <sheetName val="AHU집계"/>
      <sheetName val="98비정기소모"/>
      <sheetName val="목재동바리"/>
      <sheetName val="일위대가(계측기설치)"/>
      <sheetName val="교대일반수량총괄집계표"/>
      <sheetName val="공사예산하조서(O.K)"/>
      <sheetName val="사당"/>
      <sheetName val="공통가설"/>
      <sheetName val="원가계산서 (변경계약) (3)"/>
      <sheetName val="LOPCALC"/>
      <sheetName val="현장관리비"/>
      <sheetName val="도색집계"/>
      <sheetName val="전기"/>
      <sheetName val="3.2산출근거(감독)"/>
      <sheetName val="일반_x0005__x0000_"/>
      <sheetName val="일반圠_x0018_"/>
      <sheetName val="콘크리트채움모래"/>
      <sheetName val="기타방호시설"/>
      <sheetName val="제잡비계산"/>
      <sheetName val="변경원가서갑"/>
      <sheetName val="4차원가계산서"/>
      <sheetName val="배열수식"/>
      <sheetName val="공사비"/>
      <sheetName val="4)유԰_x0000_"/>
      <sheetName val="구체2_0x2׎_x0000_缀_x0000__x0000__x0000_܀侙"/>
      <sheetName val="구체2_0x2׎_x0000_缀_x0000__x0000__x0000_唀ᚹ"/>
      <sheetName val="구체2_0x2ﻎᇕ԰_x0000_缀_x0000__x0000__x0000_"/>
      <sheetName val="구체2_0x2׎_x0000_缀_x0000__x0000__x0000_㰀"/>
      <sheetName val="도급내역서"/>
      <sheetName val="연결관단위"/>
      <sheetName val="간지 (0)"/>
      <sheetName val="포장수량집계표"/>
      <sheetName val="직접인건비"/>
      <sheetName val="직접경비"/>
      <sheetName val="제잡비집계"/>
      <sheetName val="수목데이타"/>
      <sheetName val="일위대가(_x0005__x0000_"/>
      <sheetName val="수량집계표저ᡛ簀"/>
      <sheetName val="수량집계표渀빷ԯ"/>
      <sheetName val="Shee__"/>
      <sheetName val="주요자재단가"/>
      <sheetName val="조작대(1연)"/>
      <sheetName val="2013년상반기"/>
      <sheetName val="원가계산서(공사)"/>
      <sheetName val="지장물C"/>
      <sheetName val="평형ԯ_x0000_缀"/>
      <sheetName val="대포2교접속"/>
      <sheetName val="천방교접속"/>
      <sheetName val="일0_x0000_䠀"/>
      <sheetName val="일0_x0000_ "/>
      <sheetName val="6_x0005__x000a_"/>
      <sheetName val="별첨-기계경비 산출목록"/>
      <sheetName val="집수정단위수량"/>
      <sheetName val="EJ"/>
      <sheetName val="해평견적"/>
      <sheetName val="시설일위"/>
      <sheetName val="조명일위"/>
      <sheetName val="주공 갑지"/>
      <sheetName val="노견단위수량"/>
      <sheetName val="S1,3"/>
      <sheetName val="일반㉚"/>
      <sheetName val="일반_x0000__x0000_"/>
      <sheetName val="일반栀䒘"/>
      <sheetName val="일반뀀⋔"/>
      <sheetName val="내역서적용수량 (지방도893)"/>
      <sheetName val="중기가격"/>
      <sheetName val="측량노임단가"/>
      <sheetName val="기성고"/>
      <sheetName val="배수공 주요자재 집계표"/>
      <sheetName val="토적단위"/>
      <sheetName val="도로경계블럭연장조서"/>
      <sheetName val="Y-WORK"/>
      <sheetName val="TOT"/>
      <sheetName val="2_1ᝓ㰀"/>
      <sheetName val="2-1. 경관조명 내역총괄표"/>
      <sheetName val="본선차로수량집계표"/>
      <sheetName val="부대공-수량증감 내역서"/>
      <sheetName val="물가시세표"/>
      <sheetName val="3.하중계산"/>
      <sheetName val="원가서"/>
      <sheetName val="용수량(생활용수)"/>
      <sheetName val="참조"/>
      <sheetName val="미비용95"/>
      <sheetName val="물건조서"/>
      <sheetName val="콤보박스와 리스트박스의 연결"/>
      <sheetName val="개별요인비교번호"/>
      <sheetName val="일반자료"/>
      <sheetName val="이름표"/>
      <sheetName val="비교표준지"/>
      <sheetName val="명부"/>
      <sheetName val="농서동"/>
      <sheetName val="영천리"/>
      <sheetName val="토지-2731"/>
      <sheetName val="토지-181(2)"/>
      <sheetName val="수량집계표(12)"/>
      <sheetName val="수량집계표(34)"/>
      <sheetName val="가압장구체수량산출서"/>
      <sheetName val="식재출0_x0000_"/>
      <sheetName val="식재출砀鄌"/>
      <sheetName val="일반ㅿ"/>
      <sheetName val="하부철근수砀"/>
      <sheetName val="하부철근수_x0000_"/>
      <sheetName val="상행-교대(A1-A2)"/>
      <sheetName val="구체집계2_0x2_x0000__x0000_Ԁ_x0000_耀_xda3b__x0002_"/>
      <sheetName val="구체집계2_0x2_x0000__x0000_Ԁ_x0000_쀀_x0002_"/>
      <sheetName val="기초0_x0000__x0000__x0010_"/>
      <sheetName val="기초0_x0000_蠀q"/>
      <sheetName val="기초Á_x0000_怀ô"/>
      <sheetName val="DATA(BAC)"/>
      <sheetName val="Macro(전기)"/>
      <sheetName val="사급자재총괄"/>
      <sheetName val="역T형교대(말뚝기초)"/>
      <sheetName val="DATA_BAC_"/>
      <sheetName val="2_1︀ᇕ԰"/>
      <sheetName val="도阀"/>
      <sheetName val="도급기성"/>
      <sheetName val="2_14집䈀ᅪ"/>
      <sheetName val="2_14집԰_x0000_"/>
      <sheetName val="구체2_0X2_0(0-3堀"/>
      <sheetName val="토적표(睬_x0015_"/>
      <sheetName val="품셈"/>
      <sheetName val="측구공수량집계"/>
      <sheetName val="횡배수관수량"/>
      <sheetName val="공토공단위당"/>
      <sheetName val="하부철근수저"/>
      <sheetName val="일਀鵹ԯ"/>
      <sheetName val="기계변경"/>
      <sheetName val="교대시점"/>
      <sheetName val="토공검토G"/>
      <sheetName val="CTEMCOST"/>
      <sheetName val="기성우리"/>
      <sheetName val="고가수조"/>
      <sheetName val="골조"/>
      <sheetName val="MEXICO-C"/>
      <sheetName val="일람표(공정)"/>
      <sheetName val="1차 내역서"/>
      <sheetName val="마감집계"/>
      <sheetName val="기초"/>
      <sheetName val="맨홀,터파기"/>
      <sheetName val="도로절단및포장"/>
      <sheetName val="분전반기초"/>
      <sheetName val="접지"/>
      <sheetName val="폐기물처리비및고재처리"/>
      <sheetName val="철거및고재처리"/>
      <sheetName val="가설공사"/>
      <sheetName val="구조"/>
      <sheetName val="급탕순환펌프"/>
      <sheetName val="세금자료"/>
      <sheetName val="연결관연장"/>
      <sheetName val="슬래브"/>
      <sheetName val="RD제품개발투자비(매가)"/>
      <sheetName val="공사비증(-)/_x0000_頀_x0014_"/>
      <sheetName val="OPG䈀塪ԯ"/>
      <sheetName val="OPG䈀屪ԯ"/>
      <sheetName val="BJJIN"/>
      <sheetName val="부안일위"/>
      <sheetName val="사통"/>
      <sheetName val="건축명"/>
      <sheetName val="기계명"/>
      <sheetName val="전기명"/>
      <sheetName val="토목명"/>
      <sheetName val="단가산출2"/>
      <sheetName val="접속슬라브"/>
      <sheetName val="나"/>
      <sheetName val="부대공수량산출"/>
      <sheetName val="이토변실"/>
      <sheetName val="구체2_0x2_0(50_x0000_耀"/>
      <sheetName val="별표"/>
      <sheetName val="BOX-1510"/>
      <sheetName val="소일위대가코드표"/>
      <sheetName val="산수배수"/>
      <sheetName val="[배수관공(IC).xls]원가계☦:"/>
      <sheetName val="투㤸"/>
      <sheetName val="투㖈"/>
      <sheetName val="Library"/>
      <sheetName val="Checklist"/>
      <sheetName val="WORK-VOL"/>
      <sheetName val="Condition"/>
      <sheetName val="DESIGN(77C-102A)-2"/>
      <sheetName val="BOQ.vts"/>
      <sheetName val="95신규호표"/>
      <sheetName val="PLP"/>
      <sheetName val="TTL"/>
      <sheetName val="예산내역"/>
      <sheetName val="총 괄 표"/>
      <sheetName val="고정보爇譈0_x0000_"/>
      <sheetName val="고정보䠉ፓ　冂"/>
      <sheetName val="폐기물"/>
      <sheetName val="99사업계획"/>
      <sheetName val="P&amp;L(Ahn)"/>
      <sheetName val="LINE-8-1@1.5x1.5(TYPE-1)"/>
      <sheetName val="보고서원고"/>
      <sheetName val="옹벽"/>
      <sheetName val="기ԯ_x0000_缀"/>
      <sheetName val="암거단위"/>
      <sheetName val="견적대비"/>
      <sheetName val="인건비"/>
      <sheetName val="원가계산 (2)"/>
      <sheetName val="분뇨"/>
      <sheetName val="공사비산출서"/>
      <sheetName val="익산"/>
      <sheetName val="구체3_5x3_5-8-1朏"/>
      <sheetName val="POOM_MOTO"/>
      <sheetName val="POOM_MOTO2"/>
      <sheetName val="배수장토목공사비"/>
      <sheetName val="조서"/>
      <sheetName val="배수계"/>
      <sheetName val="부대시︀"/>
      <sheetName val="[배수관공(IC).xls]공사비증(-)/_x0000_頀_x0014_"/>
      <sheetName val="6က_x0000_"/>
      <sheetName val="EQT-ESTN"/>
      <sheetName val="견적대비표"/>
      <sheetName val="단가표+일위"/>
      <sheetName val="교대"/>
      <sheetName val="표지_토공"/>
      <sheetName val="R-F-타공종"/>
      <sheetName val="slab집계"/>
      <sheetName val="슬래브(0)"/>
      <sheetName val="슬래브(1)"/>
      <sheetName val="mb1슬래브송도"/>
      <sheetName val="mb1슬래브송도2"/>
      <sheetName val="ABUT집계"/>
      <sheetName val="총괄자재집계표"/>
      <sheetName val="단위중기"/>
      <sheetName val="설명서 "/>
      <sheetName val="공종단가"/>
      <sheetName val="제2호단위수량"/>
      <sheetName val="입력변수"/>
      <sheetName val="현장조사"/>
      <sheetName val="운반공"/>
      <sheetName val="투尜"/>
      <sheetName val="평가데이터"/>
      <sheetName val="단가조사서"/>
      <sheetName val="NO.3.PTA PLANT SD COST"/>
      <sheetName val="수주추정"/>
      <sheetName val="간지1"/>
      <sheetName val="간지2"/>
      <sheetName val="대지1"/>
      <sheetName val="대지2"/>
      <sheetName val="고수호안1"/>
      <sheetName val="고수호안2"/>
      <sheetName val="흥기1"/>
      <sheetName val="흥기2,3"/>
      <sheetName val="보축보수구간"/>
      <sheetName val="대서6낙차보"/>
      <sheetName val="대서1교"/>
      <sheetName val="1진입도로공"/>
      <sheetName val="대서3교 "/>
      <sheetName val="3진입도로공"/>
      <sheetName val="선형"/>
      <sheetName val="석축설면"/>
      <sheetName val="배수공집계표"/>
      <sheetName val="※참고자료※"/>
      <sheetName val="전_x0000_"/>
      <sheetName val="IO"/>
      <sheetName val="인건-측정"/>
      <sheetName val="수지예산"/>
      <sheetName val="단가산출1"/>
      <sheetName val="수량집계_x0000__x0000_Ԁ_x0000_"/>
      <sheetName val="가설공사"/>
      <sheetName val="공통단가"/>
      <sheetName val="운반비"/>
      <sheetName val="예산명세서"/>
      <sheetName val="단재적표"/>
      <sheetName val="3.하중산정4.양_x0000__x0000__x0005__x0000_Ƹ_x0000_"/>
      <sheetName val="L_RPTA05_목록"/>
      <sheetName val="몰탈콘크리트"/>
      <sheetName val="철근집계"/>
      <sheetName val="수량 Ὑ"/>
      <sheetName val="건축"/>
      <sheetName val="역T형"/>
      <sheetName val="위렯_x0000_"/>
      <sheetName val="위ᬀ㾀0"/>
      <sheetName val="위㠯_x0000__x0000_"/>
      <sheetName val="위〯B_x0000_"/>
      <sheetName val="위耯j_x0000_"/>
      <sheetName val="위〯_x0000_"/>
      <sheetName val="위က_x0000__x0000_"/>
      <sheetName val="위က_x0000_"/>
      <sheetName val="위က_x0000_"/>
      <sheetName val="단관데이터"/>
      <sheetName val="이형관데이터"/>
      <sheetName val="결재(카메라)"/>
      <sheetName val="2.단면가정"/>
      <sheetName val="2_13날개벽ֳ_x0000_缀"/>
      <sheetName val="기타ကṕ"/>
      <sheetName val="기타╗"/>
      <sheetName val="기타䀀ὕ"/>
      <sheetName val="신천3호용수로"/>
      <sheetName val="도급정산"/>
      <sheetName val="세동별비상"/>
      <sheetName val="투㞘"/>
      <sheetName val="단면제원"/>
      <sheetName val="투㒨"/>
      <sheetName val="투槓"/>
      <sheetName val="위치조"/>
      <sheetName val="연도MASTER"/>
      <sheetName val="설계내역2"/>
      <sheetName val="횡배위치"/>
      <sheetName val="예산"/>
      <sheetName val="투丵"/>
      <sheetName val="투_x0005_"/>
      <sheetName val="카니발(자105노60)"/>
      <sheetName val="A(Rev.3)"/>
      <sheetName val="연부97-1"/>
      <sheetName val="일반쌒"/>
      <sheetName val="상부_x0000_"/>
      <sheetName val="일반䠀᝶"/>
      <sheetName val="일반_xd800_ឈ"/>
      <sheetName val="일반栓椈"/>
      <sheetName val="일반厌"/>
      <sheetName val="OPGꀀ⑯"/>
      <sheetName val="OPGԯ_x0000_缀"/>
      <sheetName val="OPGᲕԯ"/>
      <sheetName val="횡배수관수량집계"/>
      <sheetName val="공조기"/>
      <sheetName val="지출결의서"/>
      <sheetName val="DB"/>
      <sheetName val="Character"/>
      <sheetName val="견적서1"/>
      <sheetName val="OPG_x000d__x0000__x0000_"/>
      <sheetName val="제출견적서 - 원본 "/>
      <sheetName val="계수시트"/>
      <sheetName val="효성CB 1P기초"/>
      <sheetName val="수정계획3"/>
      <sheetName val="용역비산출"/>
      <sheetName val="단가籀%"/>
      <sheetName val="단가艐Ⱦ"/>
      <sheetName val="단가菘_x0019_"/>
      <sheetName val="Stem Footing"/>
      <sheetName val="FRP산출근_x0000_"/>
      <sheetName val="단 box"/>
      <sheetName val="3연box"/>
      <sheetName val="원가계吀_x001f_"/>
      <sheetName val="원가계呠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7"/>
      <sheetName val="8"/>
      <sheetName val="9"/>
      <sheetName val="유원장"/>
      <sheetName val="일위대가(건축)"/>
      <sheetName val="실행예산SHEET도장재검토"/>
      <sheetName val="배수관및곡선부보강및날개벽"/>
      <sheetName val="2공구자재집"/>
      <sheetName val="위치조Ԁ"/>
      <sheetName val="구체집계2_0x2_︀뗕ԯ_x0000_缀_x0000_"/>
      <sheetName val="남평내역"/>
      <sheetName val="BLOCK(1)"/>
      <sheetName val="대창(함평)"/>
      <sheetName val="대창(장성)"/>
      <sheetName val="2.냉난방설비공사"/>
      <sheetName val="위치조_x0000_"/>
      <sheetName val="위치조⣇"/>
      <sheetName val="A2"/>
      <sheetName val="기䈀嵪ԯ"/>
      <sheetName val="6㔀቎"/>
      <sheetName val="3.하중산정4ࠀ᭷䰀᭷︀곕ԯ_x0000_缀"/>
      <sheetName val="횡배수관집현황堀፾鰀፾︀"/>
      <sheetName val="입력"/>
      <sheetName val="신규부표총괄"/>
      <sheetName val="자재조서(2007년 3월)"/>
      <sheetName val="신규품셈총괄"/>
      <sheetName val="노임9월"/>
      <sheetName val="9.Attach"/>
      <sheetName val="일반䈀ᅪ"/>
      <sheetName val="1-21_토적"/>
      <sheetName val="pier-1"/>
      <sheetName val="도색수량산출근거(중로1류)"/>
      <sheetName val="관급자재대"/>
      <sheetName val="Tota_x0005_"/>
      <sheetName val="정산ISSUE(T)"/>
      <sheetName val="집계(2)"/>
      <sheetName val="노임단"/>
      <sheetName val="자재단"/>
      <sheetName val="장비단"/>
      <sheetName val="노무단가"/>
      <sheetName val="공사요율"/>
      <sheetName val="하부철근수怀"/>
      <sheetName val="하부철근수頀"/>
      <sheetName val="소업咈_x001e_"/>
      <sheetName val="기성내역서"/>
      <sheetName val="수공기"/>
      <sheetName val="COVER"/>
      <sheetName val="운반_골재_5km"/>
      <sheetName val="연습"/>
      <sheetName val="메인거더-크로스빔200연결부"/>
      <sheetName val="4월"/>
      <sheetName val="장비가동"/>
      <sheetName val="1호԰_x0000_缀_x0000_"/>
      <sheetName val="1호堀᎟鰀᎟"/>
      <sheetName val="데이터관리"/>
      <sheetName val="재직(경력)증명서"/>
      <sheetName val="복주식단위수량"/>
      <sheetName val="A-LINE"/>
      <sheetName val="1@3.0X2.0(저류지1)(1)"/>
      <sheetName val="난간벽-3련"/>
      <sheetName val="제-노임"/>
      <sheetName val="제직재"/>
      <sheetName val="단위량당중기"/>
      <sheetName val="이토변실(A3-LI礊⿨_x0005_"/>
      <sheetName val="덧씌우기구간수량산출1"/>
      <sheetName val="데리네이타_x000c_콐"/>
      <sheetName val="48평형"/>
      <sheetName val="62평형"/>
      <sheetName val="재"/>
      <sheetName val="옥외등신설"/>
      <sheetName val="저케CV22신설"/>
      <sheetName val="저케CV38신설"/>
      <sheetName val="저케CV8신설"/>
      <sheetName val="접지3종"/>
      <sheetName val="흄관기초"/>
      <sheetName val="6ᣈᦘ"/>
      <sheetName val="6⣈⦘"/>
      <sheetName val="토공사뀀⭛렀徫ԯ"/>
      <sheetName val="7_PILE__崀ሹ԰_x0000_"/>
      <sheetName val="9900"/>
      <sheetName val="990_x0000_"/>
      <sheetName val="990Ð"/>
      <sheetName val="990_x0010_"/>
      <sheetName val="990Å"/>
      <sheetName val="기본(98)"/>
      <sheetName val="1.공사원가계산서"/>
      <sheetName val="수량산출근거(본선)"/>
      <sheetName val="1.물가시세표"/>
      <sheetName val="4.중기단가산출"/>
      <sheetName val="빗물받이(910-510-410)"/>
      <sheetName val="1.설계기준 "/>
      <sheetName val="수맨"/>
      <sheetName val="배1"/>
      <sheetName val="일위렀庫"/>
      <sheetName val="프로젝트"/>
      <sheetName val="자재조사표"/>
      <sheetName val="일반부표집계표"/>
      <sheetName val="갑지1"/>
      <sheetName val="하부철근수က"/>
      <sheetName val="기계경비"/>
      <sheetName val="C_배수관공1"/>
      <sheetName val="2_10횡배수관1"/>
      <sheetName val="2_12기존배수관세척1"/>
      <sheetName val="2_13날개벽및면벽1"/>
      <sheetName val="2_14집수정1"/>
      <sheetName val="절성경계보강공현황및집계_1"/>
      <sheetName val="제목_(토공)1"/>
      <sheetName val="규준틀및경계말목_(좌안)1"/>
      <sheetName val="u형측구_집계표1"/>
      <sheetName val="2지구u형측구_1"/>
      <sheetName val="구체집계2_0x2_0(0-3)1"/>
      <sheetName val="구체2_0X2_0(0-3)1"/>
      <sheetName val="구체집계2_0x2_0(3-5)1"/>
      <sheetName val="구체2_0x2_0(3-5)1"/>
      <sheetName val="구체집계2_0x2_0(5-7)1"/>
      <sheetName val="구체2_0x2_0(5-7)1"/>
      <sheetName val="구체집계2_0x2_0(7-10)1"/>
      <sheetName val="구체2_0x2_0(7-10)1"/>
      <sheetName val="구체집계2@2_5x2_51"/>
      <sheetName val="구체2@2_5x2_51"/>
      <sheetName val="구체집계3_0x2_0(0-3)1"/>
      <sheetName val="구체3_0x2_0(0-3)1"/>
      <sheetName val="구체집계3_0x2_0(6-8)1"/>
      <sheetName val="구체3_0x2_0(6-8)1"/>
      <sheetName val="구체집계3_5x3_5(8-10)1"/>
      <sheetName val="구체3_5x3_5(8-10)1"/>
      <sheetName val="구체집계4_5x4_5(2-3)1"/>
      <sheetName val="구체4_5x4_5(2-3)1"/>
      <sheetName val="구체집계4_5x4_5(4-5)1"/>
      <sheetName val="구체4_5x4_5(4-5)1"/>
      <sheetName val="구체2_5x2_0(6-8)1"/>
      <sheetName val="구체3_5x3_5-8-101"/>
      <sheetName val="b_수로이설1"/>
      <sheetName val="c_돌붙임후면배수표지1"/>
      <sheetName val="d_기존배수관폐쇄표지1"/>
      <sheetName val="e_기존BOX폐쇄표지1"/>
      <sheetName val="j_제작집수정표지1"/>
      <sheetName val="k__문비1"/>
      <sheetName val="C_간지1"/>
      <sheetName val="2_10간지1"/>
      <sheetName val="2_11간지1"/>
      <sheetName val="2_13간지1"/>
      <sheetName val="2_14간지1"/>
      <sheetName val="파형강판_총수량집계표1"/>
      <sheetName val="철근수량_집계표1"/>
      <sheetName val="역T형옹벽(3_0)1"/>
      <sheetName val="총괄갑_1"/>
      <sheetName val="96보완계획7_121"/>
      <sheetName val="준검_내역서1"/>
      <sheetName val="토공(우물통,기타)_1"/>
      <sheetName val="개비온_단위"/>
      <sheetName val="A_LINE1"/>
      <sheetName val="7_PILE__(돌출)1"/>
      <sheetName val="표지-내역서_(2)"/>
      <sheetName val="지급자재_단가비교"/>
      <sheetName val="기초입력_DATA"/>
      <sheetName val="1_설계조건"/>
      <sheetName val="단가_"/>
      <sheetName val="8_PILE__(돌출)"/>
      <sheetName val="구조______"/>
      <sheetName val="WEIGHT_LIST"/>
      <sheetName val="3_하중산정4_양수압5_지지력"/>
      <sheetName val="_냉각수펌프"/>
      <sheetName val="자재_집계표"/>
      <sheetName val="토_적_표"/>
      <sheetName val="노면표지_수량"/>
      <sheetName val="(집계)_노면표시"/>
      <sheetName val="3_하중산정4_지지력"/>
      <sheetName val="설계조건_및_단면가정"/>
      <sheetName val="DATA_입력부"/>
      <sheetName val="1_일반수량산출단면"/>
      <sheetName val="06_일위대가목록"/>
      <sheetName val="배수공시멘트_및_골재량산출"/>
      <sheetName val="C_배수관공2"/>
      <sheetName val="2_10횡배수관2"/>
      <sheetName val="2_12기존배수관세척2"/>
      <sheetName val="2_13날개벽및면벽2"/>
      <sheetName val="2_14집수정2"/>
      <sheetName val="절성경계보강공현황및집계_2"/>
      <sheetName val="제목_(토공)2"/>
      <sheetName val="규준틀및경계말목_(좌안)2"/>
      <sheetName val="u형측구_집계표2"/>
      <sheetName val="2지구u형측구_2"/>
      <sheetName val="구체집계2_0x2_0(0-3)2"/>
      <sheetName val="구체2_0X2_0(0-3)2"/>
      <sheetName val="구체집계2_0x2_0(3-5)2"/>
      <sheetName val="구체2_0x2_0(3-5)2"/>
      <sheetName val="구체집계2_0x2_0(5-7)2"/>
      <sheetName val="구체2_0x2_0(5-7)2"/>
      <sheetName val="구체집계2_0x2_0(7-10)2"/>
      <sheetName val="구체2_0x2_0(7-10)2"/>
      <sheetName val="구체집계2@2_5x2_52"/>
      <sheetName val="구체2@2_5x2_52"/>
      <sheetName val="구체집계3_0x2_0(0-3)2"/>
      <sheetName val="구체3_0x2_0(0-3)2"/>
      <sheetName val="구체집계3_0x2_0(6-8)2"/>
      <sheetName val="구체3_0x2_0(6-8)2"/>
      <sheetName val="구체집계3_5x3_5(8-10)2"/>
      <sheetName val="구체3_5x3_5(8-10)2"/>
      <sheetName val="구체집계4_5x4_5(2-3)2"/>
      <sheetName val="구체4_5x4_5(2-3)2"/>
      <sheetName val="구체집계4_5x4_5(4-5)2"/>
      <sheetName val="구체4_5x4_5(4-5)2"/>
      <sheetName val="구체2_5x2_0(6-8)2"/>
      <sheetName val="구체3_5x3_5-8-102"/>
      <sheetName val="b_수로이설2"/>
      <sheetName val="c_돌붙임후면배수표지2"/>
      <sheetName val="d_기존배수관폐쇄표지2"/>
      <sheetName val="e_기존BOX폐쇄표지2"/>
      <sheetName val="j_제작집수정표지2"/>
      <sheetName val="k__문비2"/>
      <sheetName val="C_간지2"/>
      <sheetName val="2_10간지2"/>
      <sheetName val="2_11간지2"/>
      <sheetName val="2_13간지2"/>
      <sheetName val="2_14간지2"/>
      <sheetName val="파형강판_총수량집계표2"/>
      <sheetName val="철근수량_집계표2"/>
      <sheetName val="역T형옹벽(3_0)2"/>
      <sheetName val="총괄갑_2"/>
      <sheetName val="96보완계획7_122"/>
      <sheetName val="준검_내역서2"/>
      <sheetName val="토공(우물통,기타)_2"/>
      <sheetName val="개비온_단위1"/>
      <sheetName val="A_LINE2"/>
      <sheetName val="Sheet1_(2)1"/>
      <sheetName val="6PILE__(돌출)1"/>
      <sheetName val="7_PILE__(돌출)2"/>
      <sheetName val="5_공종별예산내역서1"/>
      <sheetName val="남양시작동자105노65기1_3화1_21"/>
      <sheetName val="표지-내역서_(2)1"/>
      <sheetName val="지급자재_단가비교1"/>
      <sheetName val="기초입력_DATA1"/>
      <sheetName val="국도접속_차도부수량1"/>
      <sheetName val="1_설계조건1"/>
      <sheetName val="단가_1"/>
      <sheetName val="97_사업추정(WEKI)1"/>
      <sheetName val="8_PILE__(돌출)1"/>
      <sheetName val="구조______1"/>
      <sheetName val="WEIGHT_LIST1"/>
      <sheetName val="3_하중산정4_양수압5_지지력1"/>
      <sheetName val="_냉각수펌프1"/>
      <sheetName val="자재_집계표1"/>
      <sheetName val="토_적_표1"/>
      <sheetName val="노면표지_수량1"/>
      <sheetName val="(집계)_노면표시1"/>
      <sheetName val="3_하중산정4_지지력1"/>
      <sheetName val="설계조건_및_단면가정1"/>
      <sheetName val="DATA_입력부1"/>
      <sheetName val="1_일반수량산출단면1"/>
      <sheetName val="06_일위대가목록1"/>
      <sheetName val="배수공시멘트_및_골재량산출1"/>
      <sheetName val="일위대蓘ď蔜"/>
      <sheetName val="공기주입기 설치공사"/>
      <sheetName val="기본1"/>
      <sheetName val="수정일위대가"/>
      <sheetName val="안동예산서"/>
      <sheetName val="포장BOQ"/>
      <sheetName val="구체집계2_0x2_׃⾯_x0000__x0000_ၰ_x0000_"/>
      <sheetName val="구체집계2_0x2_׃⾯_x0000__x0000_ቨ_x0000_"/>
      <sheetName val="TYPE-A,B,C,D"/>
      <sheetName val="계림(함평)"/>
      <sheetName val="계림(장성)"/>
      <sheetName val="1호철근량"/>
      <sheetName val="신당동집계표"/>
      <sheetName val="맨홀(0+460)"/>
      <sheetName val="A-4"/>
      <sheetName val="토공사ԯ_x0000_缀_x0000__x0000_"/>
      <sheetName val="접속도로1"/>
      <sheetName val="미끄럼방집계"/>
      <sheetName val="전면식,이격식현황(미끄럼방지포장)"/>
      <sheetName val="단위수량(미끄럼방지포장)"/>
      <sheetName val="미끄럼방지설현황(그루빙)"/>
      <sheetName val="미끄럼방지설배수홈현황(그루빙) "/>
      <sheetName val="미끄럼방지설면적산출근거(그루빙)"/>
      <sheetName val="청주(철골발주의뢰서)"/>
      <sheetName val="역T형(H=6.0) (2)"/>
      <sheetName val="포장수량산_x0005_"/>
      <sheetName val="노임목록"/>
      <sheetName val="안정계산"/>
      <sheetName val="내역ꃑᑖ렀"/>
      <sheetName val="사  업  비  수  지  예  산  서"/>
      <sheetName val="국공유지및사유지"/>
      <sheetName val="회사정보"/>
      <sheetName val="첨부1"/>
      <sheetName val="지수산_x0000_"/>
      <sheetName val="배관단가조사서"/>
      <sheetName val="일반︀賕"/>
      <sheetName val="아스콘포장(중로)"/>
      <sheetName val="front"/>
      <sheetName val="대구-교대(A1)"/>
      <sheetName val="저류지수량집계"/>
      <sheetName val="BSD (2)"/>
      <sheetName val="C_배수관공3"/>
      <sheetName val="2_10횡배수관3"/>
      <sheetName val="2_12기존배수관세척3"/>
      <sheetName val="2_13날개벽및면벽3"/>
      <sheetName val="2_14집수정3"/>
      <sheetName val="절성경계보강공현황및집계_3"/>
      <sheetName val="구체집계2_0x2_0(0-3)3"/>
      <sheetName val="구체2_0X2_0(0-3)3"/>
      <sheetName val="구체집계2_0x2_0(3-5)3"/>
      <sheetName val="구체2_0x2_0(3-5)3"/>
      <sheetName val="구체집계2_0x2_0(5-7)3"/>
      <sheetName val="구체2_0x2_0(5-7)3"/>
      <sheetName val="구체집계2_0x2_0(7-10)3"/>
      <sheetName val="구체2_0x2_0(7-10)3"/>
      <sheetName val="구체집계2@2_5x2_53"/>
      <sheetName val="구체2@2_5x2_53"/>
      <sheetName val="구체집계3_0x2_0(0-3)3"/>
      <sheetName val="구체3_0x2_0(0-3)3"/>
      <sheetName val="구체집계3_0x2_0(6-8)3"/>
      <sheetName val="구체3_0x2_0(6-8)3"/>
      <sheetName val="구체집계3_5x3_5(8-10)3"/>
      <sheetName val="구체3_5x3_5(8-10)3"/>
      <sheetName val="구체집계4_5x4_5(2-3)3"/>
      <sheetName val="구체4_5x4_5(2-3)3"/>
      <sheetName val="구체집계4_5x4_5(4-5)3"/>
      <sheetName val="구체4_5x4_5(4-5)3"/>
      <sheetName val="구체2_5x2_0(6-8)3"/>
      <sheetName val="구체3_5x3_5-8-103"/>
      <sheetName val="b_수로이설3"/>
      <sheetName val="국도접속_차도부수량2"/>
      <sheetName val="3_하중산정4_지지력2"/>
      <sheetName val="5_공종별예산내역서2"/>
      <sheetName val="구조______2"/>
      <sheetName val="6PILE__(돌출)2"/>
      <sheetName val="남양시작동자105노65기1_3화1_22"/>
      <sheetName val="개비온_단위2"/>
      <sheetName val="단가_2"/>
      <sheetName val="8_PILE__(돌출)2"/>
      <sheetName val="단가표_(2)2"/>
      <sheetName val="Sheet1_(2)2"/>
      <sheetName val="97_사업추정(WEKI)2"/>
      <sheetName val="WEIGHT_LIST2"/>
      <sheetName val="표__지2"/>
      <sheetName val="단가표_(2)"/>
      <sheetName val="표__지"/>
      <sheetName val="단가표_(2)1"/>
      <sheetName val="표__지1"/>
      <sheetName val="승용"/>
      <sheetName val="C_배수관공4"/>
      <sheetName val="2_10횡배수관4"/>
      <sheetName val="2_12기존배수관세척4"/>
      <sheetName val="2_13날개벽및면벽4"/>
      <sheetName val="2_14집수정4"/>
      <sheetName val="절성경계보강공현황및집계_4"/>
      <sheetName val="구체집계2_0x2_0(0-3)4"/>
      <sheetName val="구체2_0X2_0(0-3)4"/>
      <sheetName val="구체집계2_0x2_0(3-5)4"/>
      <sheetName val="구체2_0x2_0(3-5)4"/>
      <sheetName val="구체집계2_0x2_0(5-7)4"/>
      <sheetName val="구체2_0x2_0(5-7)4"/>
      <sheetName val="구체집계2_0x2_0(7-10)4"/>
      <sheetName val="구체2_0x2_0(7-10)4"/>
      <sheetName val="구체집계2@2_5x2_54"/>
      <sheetName val="구체2@2_5x2_54"/>
      <sheetName val="구체집계3_0x2_0(0-3)4"/>
      <sheetName val="구체3_0x2_0(0-3)4"/>
      <sheetName val="구체집계3_0x2_0(6-8)4"/>
      <sheetName val="구체3_0x2_0(6-8)4"/>
      <sheetName val="구체집계3_5x3_5(8-10)4"/>
      <sheetName val="구체3_5x3_5(8-10)4"/>
      <sheetName val="구체집계4_5x4_5(2-3)4"/>
      <sheetName val="구체4_5x4_5(2-3)4"/>
      <sheetName val="구체집계4_5x4_5(4-5)4"/>
      <sheetName val="구체4_5x4_5(4-5)4"/>
      <sheetName val="구체2_5x2_0(6-8)4"/>
      <sheetName val="구체3_5x3_5-8-104"/>
      <sheetName val="b_수로이설4"/>
      <sheetName val="c_돌붙임후면배수표지3"/>
      <sheetName val="d_기존배수관폐쇄표지3"/>
      <sheetName val="e_기존BOX폐쇄표지3"/>
      <sheetName val="j_제작집수정표지3"/>
      <sheetName val="k__문비3"/>
      <sheetName val="파형강판_총수량집계표3"/>
      <sheetName val="철근수량_집계표3"/>
      <sheetName val="제목_(토공)3"/>
      <sheetName val="규준틀및경계말목_(좌안)3"/>
      <sheetName val="u형측구_집계표3"/>
      <sheetName val="2지구u형측구_3"/>
      <sheetName val="C_간지3"/>
      <sheetName val="2_10간지3"/>
      <sheetName val="2_11간지3"/>
      <sheetName val="2_13간지3"/>
      <sheetName val="2_14간지3"/>
      <sheetName val="토공(우물통,기타)_3"/>
      <sheetName val="총괄갑_3"/>
      <sheetName val="역T형옹벽(3_0)3"/>
      <sheetName val="96보완계획7_123"/>
      <sheetName val="준검_내역서3"/>
      <sheetName val="A_LINE3"/>
      <sheetName val="7_PILE__(돌출)3"/>
      <sheetName val="국도접속_차도부수량3"/>
      <sheetName val="3_하중산정4_지지력3"/>
      <sheetName val="5_공종별예산내역서3"/>
      <sheetName val="구조______3"/>
      <sheetName val="6PILE__(돌출)3"/>
      <sheetName val="남양시작동자105노65기1_3화1_23"/>
      <sheetName val="개비온_단위3"/>
      <sheetName val="단가_3"/>
      <sheetName val="8_PILE__(돌출)3"/>
      <sheetName val="단가표_(2)3"/>
      <sheetName val="Sheet1_(2)3"/>
      <sheetName val="97_사업추정(WEKI)3"/>
      <sheetName val="WEIGHT_LIST3"/>
      <sheetName val="표__지3"/>
      <sheetName val="횡_연장"/>
      <sheetName val="표지_(2)"/>
      <sheetName val="날개수량1_5"/>
      <sheetName val="201동_산출근거"/>
      <sheetName val="단가_및_재료비"/>
      <sheetName val="집수정단위수량_"/>
      <sheetName val="4_2_1_마루높이_검토"/>
      <sheetName val="조도계산서_(도서)"/>
      <sheetName val="unit_4"/>
      <sheetName val="3BL공동구_수량"/>
      <sheetName val="표지-내역서壒〚"/>
      <sheetName val="환경기계공정표_(3)"/>
      <sheetName val="재료비_(2)1"/>
      <sheetName val="단__가__대__비__표"/>
      <sheetName val="일__위__대__가__목__록"/>
      <sheetName val="별표_"/>
      <sheetName val="구체집계4_5x4_5"/>
      <sheetName val="접도구역경계표주"/>
      <sheetName val="문화재_시굴조사비(표지)"/>
      <sheetName val="6_교좌면보강"/>
      <sheetName val="단면_(2)"/>
      <sheetName val="3_하중계산"/>
      <sheetName val="4_주beam"/>
      <sheetName val="8_석축단위(H=1_5M)"/>
      <sheetName val="정산서_"/>
      <sheetName val="_상부공통집계(총괄)"/>
      <sheetName val="G_R300경비"/>
      <sheetName val="전차선로_물량표"/>
      <sheetName val="일위대가_집계표"/>
      <sheetName val="나_다_라_마_바_피복재_산정"/>
      <sheetName val="자재단가_(2)"/>
      <sheetName val="OCT_FDN"/>
      <sheetName val="working_load_at_the_btm_ft_"/>
      <sheetName val="stability_check"/>
      <sheetName val="design_criteria"/>
      <sheetName val="DRAIN_DRUM_PIT_D-301"/>
      <sheetName val="2_설계제원"/>
      <sheetName val="HORI__VESSEL"/>
      <sheetName val="접도구역경계표주齘"/>
      <sheetName val="접도구역경계표주挔"/>
      <sheetName val="접도구역경계표주窨"/>
      <sheetName val="접도구역경계표주竈"/>
      <sheetName val="접도구역경계표주傠"/>
      <sheetName val="접도구역경계표주畠"/>
      <sheetName val="접도구역경계표주僀"/>
      <sheetName val="접도구역경계표주贸"/>
      <sheetName val="구체집계4_5x4_5尜層闰"/>
      <sheetName val="구체집계4_5x4_5徸〒"/>
      <sheetName val="통로암거_4_5_×4_5_토피0~3m__수량_집계표0"/>
      <sheetName val="구체집계4_5x4丵〒"/>
      <sheetName val="구체집계3_0x2尜層闰〒"/>
      <sheetName val="구체집계4_5x4_5丵〒"/>
      <sheetName val="구체집계3_0x2壸5丵⿋"/>
      <sheetName val="구체집계3_0x2喐6嗜6丵⿄"/>
      <sheetName val="구체집계4_5x4_5헾】"/>
      <sheetName val="3_7교축하중"/>
      <sheetName val="조명율"/>
      <sheetName val="토_傠"/>
      <sheetName val="토_捀"/>
      <sheetName val="토_"/>
      <sheetName val="토_挔竖"/>
      <sheetName val="토_"/>
      <sheetName val="요"/>
      <sheetName val="일위대橂⿭"/>
      <sheetName val="변압기_및_발전기_용량"/>
      <sheetName val="노임단가_(2)"/>
      <sheetName val="3_바닥판설계"/>
      <sheetName val="Total_단위경유량집계"/>
      <sheetName val="내역서_제출"/>
      <sheetName val="단___산"/>
      <sheetName val="실____단"/>
      <sheetName val="L40_B19_9"/>
      <sheetName val="전선_및_전선관"/>
      <sheetName val="내역서_"/>
      <sheetName val="토목내역서_(도급단가)"/>
      <sheetName val="입출재고현황_(2)"/>
      <sheetName val="토공총괄헾⿷"/>
      <sheetName val="강전사_(2)"/>
      <sheetName val="주요량(⍠」_x0005_"/>
      <sheetName val="주요량(헾】_x0005_"/>
      <sheetName val="교량"/>
      <sheetName val="정보매체A동"/>
      <sheetName val="김포IO"/>
      <sheetName val="정물량"/>
      <sheetName val="03전반노무비"/>
      <sheetName val="주요량/_x0000_저Í"/>
      <sheetName val="구체집계2_0x2_x0000__x0000_Ԁ_x0000__x0000_Ŋ_x0005__x0000_"/>
      <sheetName val="손익차_x0000__x0000_굘"/>
      <sheetName val="카렌스센터계량기설치공사"/>
      <sheetName val="건   축"/>
      <sheetName val="JUCK"/>
      <sheetName val="간접경상비"/>
      <sheetName val="현장관리비데이타"/>
      <sheetName val="구체집계3_0x2_0(0_x0010__x0000_䤰"/>
      <sheetName val="구체집계3_0x2_0(0_x0000__x0000_䣸"/>
      <sheetName val="구체집계3_0x2_0(0_x0000__x0000_θ"/>
      <sheetName val="구체집계3_0x2_0(0_x0000__x0000_"/>
      <sheetName val="구체집계3_0x2_0(0_x0000__x0000_◨"/>
      <sheetName val="구체집계3_0x2_0(0_x0010__x0000_鎀"/>
      <sheetName val="구체집계3_0x2_0(0_x0010__x0000_箘"/>
      <sheetName val="구체집계3_0x2_0(0_x0000__x0000_ꆈ"/>
      <sheetName val="설계서"/>
      <sheetName val="쌍송_x0000_"/>
      <sheetName val="6퇈ꚲ"/>
      <sheetName val="1안"/>
      <sheetName val="원가_x0001__x0000_䀀"/>
      <sheetName val="원가ⴀ癆顶"/>
      <sheetName val="원가顶๔꤂"/>
      <sheetName val="전夈"/>
      <sheetName val="구체집계3_0x2_舘_x0018_헾⼡_x0005__x0000_"/>
      <sheetName val="전丵"/>
      <sheetName val="구체집계3_0x2_丵〒_x0005__x0000__x0000_"/>
      <sheetName val="구체집계3_0x2__x0005__x0000__x0000__x0000__x0000_"/>
      <sheetName val="01"/>
      <sheetName val="단"/>
      <sheetName val="X17-TOTAL"/>
      <sheetName val="단가표 _x0003__x0004_ÿ"/>
      <sheetName val="현황CODE"/>
      <sheetName val="손익현황"/>
      <sheetName val="일반ࠀ⏁"/>
      <sheetName val="손익차蚘_x001b_泌"/>
      <sheetName val="마사"/>
      <sheetName val="소화실적"/>
      <sheetName val="산출근거(조건값)"/>
      <sheetName val="슬래브 -연속(3경간)"/>
      <sheetName val="지장물평가기준"/>
      <sheetName val="토지평가조서"/>
      <sheetName val="캠프용산(토지조서,원본)"/>
      <sheetName val="아파트기초자료"/>
      <sheetName val="대지권지분"/>
      <sheetName val="상가기초자료"/>
      <sheetName val="종전자산"/>
      <sheetName val="합"/>
      <sheetName val="Summary"/>
      <sheetName val="면수"/>
      <sheetName val="법면단"/>
      <sheetName val="(C)원내역"/>
      <sheetName val="횡배수_x0006__x0005__x0006__x0006__x0007__x000a__x0006__x000b__x000d_"/>
      <sheetName val="ࠀЀऀ܀ЀȀࠀȀ؀؀؀؀Ȁ"/>
      <sheetName val="소포내역 (2)"/>
      <sheetName val="내역서2안"/>
      <sheetName val="구체2@2_5x栀Ẅ가"/>
      <sheetName val="1단계총괄내역서"/>
      <sheetName val="양지䬨"/>
      <sheetName val="설계표지"/>
      <sheetName val="간접공사비 적용요율"/>
      <sheetName val="수량집계표 "/>
      <sheetName val="DATE2001"/>
      <sheetName val="용산1_해보_"/>
      <sheetName val="코드"/>
      <sheetName val="집계표(육상)"/>
      <sheetName val="실행갑지"/>
      <sheetName val="말뚝기초(안정검토)-외측"/>
      <sheetName val="부하LOAD"/>
      <sheetName val="일반_x0000_樀"/>
      <sheetName val="재료비단가"/>
      <sheetName val="자재계산서"/>
      <sheetName val="주소록"/>
      <sheetName val="식생블럭단위수량"/>
      <sheetName val="공사비내역서"/>
      <sheetName val="기계경비1"/>
      <sheetName val="토滰%"/>
      <sheetName val="SANBAISU"/>
      <sheetName val="공사비총괄표"/>
      <sheetName val="왕십리방향"/>
      <sheetName val="총괄-1"/>
      <sheetName val="type-F1"/>
      <sheetName val="CONTENTS"/>
      <sheetName val="1호인버트수량"/>
      <sheetName val="IMPEADENCE MAP 취수장"/>
      <sheetName val="TYPE-3"/>
      <sheetName val="990à"/>
      <sheetName val="소총괄표1"/>
      <sheetName val="구성1"/>
      <sheetName val="구성2"/>
      <sheetName val="구성3"/>
      <sheetName val="구성4"/>
      <sheetName val="그림2"/>
      <sheetName val="잔수량(작성)"/>
      <sheetName val="SUB일위대가(이음)"/>
      <sheetName val="확약서"/>
      <sheetName val="DAT_x0000_"/>
      <sheetName val="단가입력"/>
      <sheetName val="전체제잡비"/>
      <sheetName val="1_3.견적(통합)"/>
      <sheetName val="자재집계"/>
      <sheetName val="현장식당(1ԅ"/>
      <sheetName val="현장식당(1ԃ"/>
      <sheetName val="현장식당(1က"/>
      <sheetName val="C_배수관㖰"/>
      <sheetName val="BOX복구단위수량"/>
      <sheetName val="품셈표"/>
      <sheetName val="견적서을지"/>
      <sheetName val="⑘"/>
      <sheetName val="철골"/>
      <sheetName val="도급FORM"/>
      <sheetName val="횡배수관집현喠.嗬.颙⽲"/>
      <sheetName val="하부철근수頁"/>
      <sheetName val="우수받이재료집阀葢"/>
      <sheetName val="안정검토(온1)"/>
      <sheetName val="IT-BAT"/>
      <sheetName val="WING3"/>
      <sheetName val="단위수량(출력X)"/>
      <sheetName val="토목내역"/>
      <sheetName val="BSD _2_"/>
      <sheetName val="현장식당(1瀀"/>
      <sheetName val="현장식당(1_x0000_"/>
      <sheetName val="부산만덕"/>
      <sheetName val="수원율전"/>
      <sheetName val="안양주공"/>
      <sheetName val="표준일위대가"/>
      <sheetName val="파주"/>
      <sheetName val="원내역"/>
      <sheetName val="식재일위대가"/>
      <sheetName val="1-1구간"/>
      <sheetName val="총사업비명세"/>
      <sheetName val="총투자비산정"/>
      <sheetName val="노무,재료"/>
      <sheetName val="내역적용수량"/>
      <sheetName val="총괄토공수량집계표"/>
      <sheetName val="기존포장수량산출"/>
      <sheetName val="수량집계표"/>
      <sheetName val="파인밸리-토적"/>
      <sheetName val="파인밸리-포장절단"/>
      <sheetName val="입석대입구-토적"/>
      <sheetName val="입석대입구-포장절단"/>
      <sheetName val="경원밸리-토적 (2)"/>
      <sheetName val="경원밸리-포장절단 (2)"/>
      <sheetName val="우수관로(ASP)"/>
      <sheetName val="경원밸리-토적"/>
      <sheetName val="경원밸리-포장절단"/>
      <sheetName val="공조기(삭제뀀"/>
      <sheetName val="자"/>
      <sheetName val="수량집계︀⫕ԯ_x0000_"/>
      <sheetName val="수량집계ԯ_x0000_缀_x0000_"/>
      <sheetName val="수량집계저㪃ఀ㪄"/>
      <sheetName val="총괄직영"/>
      <sheetName val="배수량"/>
      <sheetName val="단면"/>
      <sheetName val="b_balju"/>
      <sheetName val="전문하도급"/>
      <sheetName val="교량전기"/>
      <sheetName val="거래처자료등록"/>
      <sheetName val="신고분기설정참고"/>
      <sheetName val="가시설수량"/>
      <sheetName val="------"/>
      <sheetName val="간 지"/>
      <sheetName val="3.안정검토"/>
      <sheetName val="4.말뚝설계"/>
      <sheetName val="5.단면설계"/>
      <sheetName val="6.교량받침부검토"/>
      <sheetName val="7.접속슬래브"/>
      <sheetName val="8.날개벽"/>
      <sheetName val="저판(버림100)"/>
      <sheetName val="기둥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일위단위"/>
      <sheetName val="단Å_x0000_Ԁ"/>
      <sheetName val="단¬_x0000_Ԁ"/>
      <sheetName val="단_x0000__x0000_"/>
      <sheetName val="원가Ȁ녾ԯ"/>
      <sheetName val="단0_x0000_退"/>
      <sheetName val="단_x0000__x0000_Ԁ"/>
      <sheetName val="단ⶬ஁԰"/>
      <sheetName val="단悬ᑕ가"/>
      <sheetName val="원가昂⭝_x0001_"/>
      <sheetName val="원가ⴀ譆⡵"/>
      <sheetName val="원가·_x0000_ "/>
      <sheetName val="원가甂㘼_x0001_"/>
      <sheetName val="원가_x0001__x0000_퀀"/>
      <sheetName val="원가_x0001__x0000_"/>
      <sheetName val="단堉⺆᠀"/>
      <sheetName val="원가_x0000__x0000_က"/>
      <sheetName val="원가丂⳴_x0001_"/>
      <sheetName val="중기목록"/>
      <sheetName val="개인DATA"/>
      <sheetName val="측량수수료"/>
      <sheetName val="현장별계약현황('98.10.31)"/>
      <sheetName val="DT"/>
      <sheetName val="롤러"/>
      <sheetName val="BH"/>
      <sheetName val="펌프차타설"/>
    </sheetNames>
    <definedNames>
      <definedName name="매크로11"/>
      <definedName name="매크로4" sheetId="32"/>
    </defined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/>
      <sheetData sheetId="244" refreshError="1"/>
      <sheetData sheetId="245"/>
      <sheetData sheetId="246" refreshError="1"/>
      <sheetData sheetId="247" refreshError="1"/>
      <sheetData sheetId="248"/>
      <sheetData sheetId="249" refreshError="1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/>
      <sheetData sheetId="285" refreshError="1"/>
      <sheetData sheetId="286"/>
      <sheetData sheetId="287" refreshError="1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 refreshError="1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 refreshError="1"/>
      <sheetData sheetId="407" refreshError="1"/>
      <sheetData sheetId="408"/>
      <sheetData sheetId="409" refreshError="1"/>
      <sheetData sheetId="410" refreshError="1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 refreshError="1"/>
      <sheetData sheetId="436" refreshError="1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 refreshError="1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/>
      <sheetData sheetId="546"/>
      <sheetData sheetId="547"/>
      <sheetData sheetId="548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/>
      <sheetData sheetId="647" refreshError="1"/>
      <sheetData sheetId="648" refreshError="1"/>
      <sheetData sheetId="649" refreshError="1"/>
      <sheetData sheetId="650" refreshError="1"/>
      <sheetData sheetId="65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/>
      <sheetData sheetId="676"/>
      <sheetData sheetId="677" refreshError="1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/>
      <sheetData sheetId="686"/>
      <sheetData sheetId="687" refreshError="1"/>
      <sheetData sheetId="688" refreshError="1"/>
      <sheetData sheetId="689"/>
      <sheetData sheetId="690"/>
      <sheetData sheetId="691"/>
      <sheetData sheetId="692" refreshError="1"/>
      <sheetData sheetId="693"/>
      <sheetData sheetId="694"/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 refreshError="1"/>
      <sheetData sheetId="737" refreshError="1"/>
      <sheetData sheetId="738" refreshError="1"/>
      <sheetData sheetId="739"/>
      <sheetData sheetId="740"/>
      <sheetData sheetId="741"/>
      <sheetData sheetId="742"/>
      <sheetData sheetId="743"/>
      <sheetData sheetId="744" refreshError="1"/>
      <sheetData sheetId="745" refreshError="1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/>
      <sheetData sheetId="1414" refreshError="1"/>
      <sheetData sheetId="1415" refreshError="1"/>
      <sheetData sheetId="1416" refreshError="1"/>
      <sheetData sheetId="1417" refreshError="1"/>
      <sheetData sheetId="1418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/>
      <sheetData sheetId="1464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 refreshError="1"/>
      <sheetData sheetId="1574" refreshError="1"/>
      <sheetData sheetId="1575" refreshError="1"/>
      <sheetData sheetId="1576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/>
      <sheetData sheetId="1926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/>
      <sheetData sheetId="1934"/>
      <sheetData sheetId="1935"/>
      <sheetData sheetId="1936"/>
      <sheetData sheetId="1937"/>
      <sheetData sheetId="1938"/>
      <sheetData sheetId="1939" refreshError="1"/>
      <sheetData sheetId="1940"/>
      <sheetData sheetId="1941"/>
      <sheetData sheetId="1942"/>
      <sheetData sheetId="1943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/>
      <sheetData sheetId="2003"/>
      <sheetData sheetId="2004"/>
      <sheetData sheetId="2005" refreshError="1"/>
      <sheetData sheetId="2006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/>
      <sheetData sheetId="2112" refreshError="1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/>
      <sheetData sheetId="2425"/>
      <sheetData sheetId="2426"/>
      <sheetData sheetId="2427" refreshError="1"/>
      <sheetData sheetId="2428"/>
      <sheetData sheetId="2429"/>
      <sheetData sheetId="2430"/>
      <sheetData sheetId="243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코드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일위코드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배수공"/>
      <sheetName val="도수로집"/>
      <sheetName val="도수로"/>
      <sheetName val="측구공집계"/>
      <sheetName val="L형옹벽측구"/>
      <sheetName val="L형측구"/>
      <sheetName val="맹암거(TY-1)"/>
      <sheetName val="맹암거(TY-2)"/>
      <sheetName val="V형측구"/>
      <sheetName val="BOX총집계"/>
      <sheetName val="BOX집계"/>
      <sheetName val="박스단위1"/>
      <sheetName val="암거평균H"/>
      <sheetName val="날개벽집계"/>
      <sheetName val="날개단위"/>
      <sheetName val="BOX난간차수"/>
      <sheetName val="난간지수수량"/>
      <sheetName val="날개벽단위수량"/>
      <sheetName val="날개벽단위수량1"/>
      <sheetName val="날개벽단위수량2"/>
      <sheetName val="날개벽공제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수단위"/>
      <sheetName val="횡배날개수량"/>
      <sheetName val="날개단위1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데리네이타현황"/>
      <sheetName val="터파기및재료"/>
      <sheetName val="수량산출"/>
      <sheetName val="단가"/>
      <sheetName val="시설물일위"/>
      <sheetName val="데이타"/>
      <sheetName val="식재인부"/>
      <sheetName val="간지"/>
      <sheetName val="산출근거"/>
      <sheetName val="요율"/>
    </sheetNames>
    <definedNames>
      <definedName name="수식입력매크로" refersTo="#REF!"/>
      <definedName name="일위규격매크로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깨기"/>
      <sheetName val="BOX총집계"/>
      <sheetName val="BOX집계"/>
      <sheetName val="지수토공수량"/>
      <sheetName val="난간지수수량"/>
      <sheetName val="날개벽공제"/>
      <sheetName val="날개벽단위수량"/>
      <sheetName val="날개벽단위수량1 (2)"/>
      <sheetName val="날개단위"/>
      <sheetName val="날개벽집계"/>
      <sheetName val="박스연장조서"/>
      <sheetName val="박스단위1"/>
      <sheetName val="BOX난간차수"/>
      <sheetName val="날개벽단위수량1"/>
      <sheetName val="날개벽단위수량2"/>
      <sheetName val="날개단위1"/>
      <sheetName val="횡배수단위"/>
      <sheetName val="종배집계"/>
      <sheetName val="Sheet2"/>
      <sheetName val="Sheet3"/>
      <sheetName val="철근레미집"/>
      <sheetName val="몰탈포장집"/>
      <sheetName val="토공계획"/>
      <sheetName val="토적표"/>
      <sheetName val="구조물총"/>
      <sheetName val="개거집계"/>
      <sheetName val="개거연장"/>
      <sheetName val="개거2.0"/>
      <sheetName val="개거1.7"/>
      <sheetName val="개거1.5"/>
      <sheetName val="개거1.3"/>
      <sheetName val="작업일수"/>
      <sheetName val="그라수량"/>
      <sheetName val="주입량"/>
      <sheetName val="찬공량총괄"/>
      <sheetName val="찬공량공별내역"/>
    </sheetNames>
    <definedNames>
      <definedName name="수식입력매크로"/>
      <definedName name="일위규격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입찰안"/>
      <sheetName val="예비품"/>
      <sheetName val="3도로"/>
      <sheetName val="ABUT수량-A1"/>
      <sheetName val="전차선로 물량표"/>
      <sheetName val="설계개요"/>
      <sheetName val="도장수량(하1)"/>
      <sheetName val="주형"/>
      <sheetName val="노임단가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/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/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/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/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/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/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/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/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/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/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/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1">
          <cell r="B81" t="str">
            <v>'98 년도  소 모 자 재  단 가 표</v>
          </cell>
        </row>
        <row r="82">
          <cell r="E82" t="str">
            <v/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/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/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/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/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/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/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/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/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/>
          </cell>
        </row>
        <row r="317">
          <cell r="A317" t="str">
            <v/>
          </cell>
          <cell r="B317" t="str">
            <v>⊙ 제작 가공비</v>
          </cell>
        </row>
        <row r="318">
          <cell r="A318" t="str">
            <v/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/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/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/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/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/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/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GATELEAF 적용</v>
          </cell>
        </row>
        <row r="326">
          <cell r="A326" t="str">
            <v/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/>
          </cell>
          <cell r="B328" t="str">
            <v>⊙ 설  치  비</v>
          </cell>
        </row>
        <row r="329">
          <cell r="A329" t="str">
            <v/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/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/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/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/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/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/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/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/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/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/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/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/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/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GUIDE FRAME적용</v>
          </cell>
        </row>
        <row r="355">
          <cell r="A355" t="str">
            <v/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/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/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/>
          </cell>
          <cell r="B374" t="str">
            <v>⊙ 제작 가공비</v>
          </cell>
        </row>
        <row r="376">
          <cell r="A376" t="str">
            <v/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/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/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/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/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/>
          </cell>
          <cell r="B382" t="str">
            <v/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/>
          </cell>
          <cell r="B383" t="str">
            <v/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GATELEAF 적용</v>
          </cell>
        </row>
        <row r="384">
          <cell r="A384" t="str">
            <v/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/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/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/>
          </cell>
        </row>
        <row r="402">
          <cell r="A402" t="str">
            <v/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/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/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/>
          </cell>
          <cell r="L404">
            <v>636344</v>
          </cell>
        </row>
        <row r="405">
          <cell r="A405" t="str">
            <v/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/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/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LEAF 적용</v>
          </cell>
        </row>
        <row r="411">
          <cell r="A411" t="str">
            <v/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/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/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HOIST와동일</v>
          </cell>
        </row>
        <row r="416">
          <cell r="A416" t="str">
            <v/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/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HOIST와동일</v>
          </cell>
        </row>
        <row r="418">
          <cell r="A418" t="str">
            <v/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GATELEAF 적용</v>
          </cell>
        </row>
        <row r="423">
          <cell r="A423" t="str">
            <v/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/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/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/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GATELEAF 적용</v>
          </cell>
        </row>
        <row r="430">
          <cell r="A430" t="str">
            <v/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/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/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/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/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/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/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/>
          </cell>
          <cell r="J503" t="str">
            <v/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/>
          </cell>
          <cell r="J504" t="str">
            <v/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/>
          </cell>
          <cell r="J505" t="str">
            <v/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/>
          </cell>
          <cell r="J506" t="str">
            <v/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/>
          </cell>
          <cell r="J507" t="str">
            <v/>
          </cell>
          <cell r="K507">
            <v>155</v>
          </cell>
          <cell r="L507">
            <v>1264</v>
          </cell>
        </row>
        <row r="508">
          <cell r="E508" t="str">
            <v/>
          </cell>
          <cell r="I508" t="str">
            <v/>
          </cell>
          <cell r="J508" t="str">
            <v/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/>
          </cell>
          <cell r="J509" t="str">
            <v/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/>
          </cell>
          <cell r="J510" t="str">
            <v/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/>
          </cell>
          <cell r="J511" t="str">
            <v/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/>
          </cell>
          <cell r="J512" t="str">
            <v/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/>
          </cell>
          <cell r="J513" t="str">
            <v/>
          </cell>
          <cell r="K513">
            <v>4123</v>
          </cell>
          <cell r="L513">
            <v>5232</v>
          </cell>
        </row>
        <row r="514">
          <cell r="E514" t="str">
            <v/>
          </cell>
          <cell r="I514" t="str">
            <v/>
          </cell>
          <cell r="J514" t="str">
            <v/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/>
          </cell>
          <cell r="J515" t="str">
            <v/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/>
          </cell>
          <cell r="J516" t="str">
            <v/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/>
          </cell>
          <cell r="J517" t="str">
            <v/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/>
          </cell>
          <cell r="J518" t="str">
            <v/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/>
          </cell>
          <cell r="J519" t="str">
            <v/>
          </cell>
          <cell r="K519">
            <v>1720</v>
          </cell>
          <cell r="L519">
            <v>1403</v>
          </cell>
        </row>
        <row r="520">
          <cell r="E520" t="str">
            <v/>
          </cell>
          <cell r="I520" t="str">
            <v/>
          </cell>
          <cell r="J520" t="str">
            <v/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/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/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/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/>
          </cell>
          <cell r="K537">
            <v>61.6</v>
          </cell>
          <cell r="L537">
            <v>19096</v>
          </cell>
        </row>
        <row r="538">
          <cell r="E538" t="str">
            <v/>
          </cell>
          <cell r="I538" t="str">
            <v/>
          </cell>
          <cell r="K538" t="str">
            <v/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/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/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/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/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/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/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/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/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/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/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/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/>
          </cell>
          <cell r="J628" t="str">
            <v/>
          </cell>
          <cell r="L628" t="str">
            <v/>
          </cell>
        </row>
        <row r="629">
          <cell r="F629" t="str">
            <v/>
          </cell>
          <cell r="J629" t="str">
            <v/>
          </cell>
          <cell r="L629" t="str">
            <v/>
          </cell>
        </row>
        <row r="630">
          <cell r="F630" t="str">
            <v/>
          </cell>
          <cell r="J630" t="str">
            <v/>
          </cell>
          <cell r="L630" t="str">
            <v/>
          </cell>
        </row>
        <row r="631">
          <cell r="F631" t="str">
            <v/>
          </cell>
          <cell r="J631" t="str">
            <v/>
          </cell>
          <cell r="L631" t="str">
            <v/>
          </cell>
        </row>
        <row r="632">
          <cell r="F632" t="str">
            <v/>
          </cell>
          <cell r="J632" t="str">
            <v/>
          </cell>
          <cell r="L632" t="str">
            <v/>
          </cell>
        </row>
        <row r="633">
          <cell r="F633" t="str">
            <v/>
          </cell>
          <cell r="J633" t="str">
            <v/>
          </cell>
          <cell r="L633" t="str">
            <v/>
          </cell>
        </row>
        <row r="634">
          <cell r="F634" t="str">
            <v/>
          </cell>
          <cell r="J634" t="str">
            <v/>
          </cell>
          <cell r="L634" t="str">
            <v/>
          </cell>
        </row>
        <row r="635">
          <cell r="F635" t="str">
            <v/>
          </cell>
          <cell r="J635" t="str">
            <v/>
          </cell>
          <cell r="L635" t="str">
            <v/>
          </cell>
        </row>
        <row r="636">
          <cell r="F636" t="str">
            <v/>
          </cell>
          <cell r="J636" t="str">
            <v/>
          </cell>
          <cell r="L636" t="str">
            <v/>
          </cell>
        </row>
        <row r="637">
          <cell r="F637" t="str">
            <v/>
          </cell>
          <cell r="J637" t="str">
            <v/>
          </cell>
          <cell r="L637" t="str">
            <v/>
          </cell>
        </row>
        <row r="638">
          <cell r="F638" t="str">
            <v/>
          </cell>
          <cell r="J638" t="str">
            <v/>
          </cell>
          <cell r="L638" t="str">
            <v/>
          </cell>
        </row>
        <row r="639">
          <cell r="F639" t="str">
            <v/>
          </cell>
          <cell r="J639" t="str">
            <v/>
          </cell>
          <cell r="L639" t="str">
            <v/>
          </cell>
        </row>
        <row r="640">
          <cell r="F640" t="str">
            <v/>
          </cell>
          <cell r="J640" t="str">
            <v/>
          </cell>
          <cell r="L640" t="str">
            <v/>
          </cell>
        </row>
        <row r="641">
          <cell r="F641" t="str">
            <v/>
          </cell>
          <cell r="J641" t="str">
            <v/>
          </cell>
          <cell r="L641" t="str">
            <v/>
          </cell>
        </row>
        <row r="642">
          <cell r="F642" t="str">
            <v/>
          </cell>
          <cell r="J642" t="str">
            <v/>
          </cell>
          <cell r="L642" t="str">
            <v/>
          </cell>
        </row>
        <row r="643">
          <cell r="F643" t="str">
            <v/>
          </cell>
          <cell r="J643" t="str">
            <v/>
          </cell>
          <cell r="L643" t="str">
            <v/>
          </cell>
        </row>
        <row r="644">
          <cell r="A644" t="str">
            <v>ROLLER GATE 설치 인건비</v>
          </cell>
        </row>
        <row r="645">
          <cell r="E645" t="str">
            <v/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/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/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/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/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/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/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/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/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/>
          </cell>
        </row>
        <row r="700">
          <cell r="J700" t="str">
            <v/>
          </cell>
        </row>
        <row r="701">
          <cell r="J701" t="str">
            <v/>
          </cell>
        </row>
        <row r="702">
          <cell r="A702" t="str">
            <v>ROLLER GATE LEAF 설치 소모 자재비</v>
          </cell>
        </row>
        <row r="703">
          <cell r="E703" t="str">
            <v/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/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/>
          </cell>
        </row>
        <row r="713">
          <cell r="L713" t="str">
            <v/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>ROLLER GATE GUIDE FRAME 설치 인건비</v>
          </cell>
        </row>
        <row r="732">
          <cell r="E732" t="str">
            <v/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/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/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/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/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/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/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/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/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/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/>
          </cell>
        </row>
        <row r="816">
          <cell r="J816" t="str">
            <v/>
          </cell>
        </row>
        <row r="817">
          <cell r="J817" t="str">
            <v/>
          </cell>
        </row>
        <row r="818">
          <cell r="A818" t="str">
            <v>ROLLER GATE GUIDE FRAME 설치 소모 자재비</v>
          </cell>
        </row>
        <row r="819">
          <cell r="E819" t="str">
            <v/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/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/>
          </cell>
          <cell r="D825" t="str">
            <v/>
          </cell>
          <cell r="E825" t="str">
            <v/>
          </cell>
        </row>
        <row r="828">
          <cell r="A828" t="str">
            <v/>
          </cell>
        </row>
        <row r="829">
          <cell r="L829" t="str">
            <v/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/>
          </cell>
        </row>
        <row r="831">
          <cell r="F831" t="str">
            <v/>
          </cell>
          <cell r="L831" t="str">
            <v/>
          </cell>
        </row>
        <row r="832">
          <cell r="F832" t="str">
            <v/>
          </cell>
          <cell r="J832" t="str">
            <v/>
          </cell>
          <cell r="L832" t="str">
            <v/>
          </cell>
        </row>
        <row r="833">
          <cell r="F833" t="str">
            <v/>
          </cell>
          <cell r="J833" t="str">
            <v/>
          </cell>
          <cell r="L833" t="str">
            <v/>
          </cell>
        </row>
        <row r="834">
          <cell r="F834" t="str">
            <v/>
          </cell>
          <cell r="J834" t="str">
            <v/>
          </cell>
          <cell r="L834" t="str">
            <v/>
          </cell>
        </row>
        <row r="835">
          <cell r="F835" t="str">
            <v/>
          </cell>
          <cell r="J835" t="str">
            <v/>
          </cell>
          <cell r="L835" t="str">
            <v/>
          </cell>
        </row>
        <row r="836">
          <cell r="F836" t="str">
            <v/>
          </cell>
          <cell r="J836" t="str">
            <v/>
          </cell>
          <cell r="L836" t="str">
            <v/>
          </cell>
        </row>
        <row r="837">
          <cell r="F837" t="str">
            <v/>
          </cell>
          <cell r="J837" t="str">
            <v/>
          </cell>
          <cell r="L837" t="str">
            <v/>
          </cell>
        </row>
        <row r="838">
          <cell r="F838" t="str">
            <v/>
          </cell>
          <cell r="J838" t="str">
            <v/>
          </cell>
          <cell r="L838" t="str">
            <v/>
          </cell>
        </row>
        <row r="839">
          <cell r="F839" t="str">
            <v/>
          </cell>
          <cell r="J839" t="str">
            <v/>
          </cell>
          <cell r="L839" t="str">
            <v/>
          </cell>
        </row>
        <row r="840">
          <cell r="F840" t="str">
            <v/>
          </cell>
          <cell r="J840" t="str">
            <v/>
          </cell>
          <cell r="L840" t="str">
            <v/>
          </cell>
        </row>
        <row r="841">
          <cell r="F841" t="str">
            <v/>
          </cell>
          <cell r="J841" t="str">
            <v/>
          </cell>
          <cell r="L841" t="str">
            <v/>
          </cell>
        </row>
        <row r="842">
          <cell r="F842" t="str">
            <v/>
          </cell>
          <cell r="J842" t="str">
            <v/>
          </cell>
          <cell r="L842" t="str">
            <v/>
          </cell>
        </row>
        <row r="843">
          <cell r="F843" t="str">
            <v/>
          </cell>
          <cell r="J843" t="str">
            <v/>
          </cell>
          <cell r="L843" t="str">
            <v/>
          </cell>
        </row>
        <row r="844">
          <cell r="F844" t="str">
            <v/>
          </cell>
          <cell r="J844" t="str">
            <v/>
          </cell>
          <cell r="L844" t="str">
            <v/>
          </cell>
        </row>
        <row r="845">
          <cell r="F845" t="str">
            <v/>
          </cell>
          <cell r="J845" t="str">
            <v/>
          </cell>
          <cell r="L845" t="str">
            <v/>
          </cell>
        </row>
        <row r="846">
          <cell r="F846" t="str">
            <v/>
          </cell>
          <cell r="J846" t="str">
            <v/>
          </cell>
          <cell r="L846" t="str">
            <v/>
          </cell>
        </row>
        <row r="847">
          <cell r="A847" t="str">
            <v>HOIST 설치 인건비</v>
          </cell>
        </row>
        <row r="848">
          <cell r="E848" t="str">
            <v/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/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/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/>
          </cell>
          <cell r="B859" t="str">
            <v/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/>
          </cell>
        </row>
        <row r="863">
          <cell r="A863" t="str">
            <v/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/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/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/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/>
          </cell>
        </row>
        <row r="916">
          <cell r="L916" t="str">
            <v/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  <row r="925">
          <cell r="A925" t="str">
            <v/>
          </cell>
        </row>
        <row r="926">
          <cell r="A926" t="str">
            <v/>
          </cell>
        </row>
        <row r="927">
          <cell r="A927" t="str">
            <v/>
          </cell>
        </row>
        <row r="928">
          <cell r="A928" t="str">
            <v/>
          </cell>
        </row>
        <row r="929">
          <cell r="A929" t="str">
            <v/>
          </cell>
        </row>
        <row r="930">
          <cell r="A930" t="str">
            <v/>
          </cell>
        </row>
        <row r="931">
          <cell r="A931" t="str">
            <v/>
          </cell>
        </row>
        <row r="932">
          <cell r="A932" t="str">
            <v/>
          </cell>
        </row>
        <row r="933">
          <cell r="A933" t="str">
            <v/>
          </cell>
        </row>
        <row r="934">
          <cell r="A934" t="str">
            <v>STOP LOG LEAF 제작 인건비</v>
          </cell>
        </row>
        <row r="935">
          <cell r="E935" t="str">
            <v/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/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/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/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/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/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/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/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/>
          </cell>
          <cell r="D1000" t="str">
            <v/>
          </cell>
          <cell r="E1000" t="str">
            <v/>
          </cell>
        </row>
        <row r="1001">
          <cell r="E1001" t="str">
            <v/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/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/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/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/>
          </cell>
          <cell r="J1034" t="str">
            <v/>
          </cell>
        </row>
        <row r="1035">
          <cell r="A1035" t="str">
            <v/>
          </cell>
          <cell r="C1035" t="str">
            <v/>
          </cell>
          <cell r="D1035" t="str">
            <v/>
          </cell>
          <cell r="E1035" t="str">
            <v/>
          </cell>
          <cell r="G1035" t="str">
            <v/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/>
          </cell>
          <cell r="F1050" t="str">
            <v>STOP LOG LEAF 설치 사용장비 경비</v>
          </cell>
        </row>
        <row r="1051">
          <cell r="E1051" t="str">
            <v/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/>
          </cell>
          <cell r="F1079" t="str">
            <v>STOP LOG LEAF 설치 소모 자재비</v>
          </cell>
        </row>
        <row r="1080">
          <cell r="E1080" t="str">
            <v/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/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/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/>
          </cell>
        </row>
        <row r="1093">
          <cell r="A1093" t="str">
            <v/>
          </cell>
        </row>
        <row r="1094">
          <cell r="A1094" t="str">
            <v/>
          </cell>
        </row>
        <row r="1095">
          <cell r="A1095" t="str">
            <v/>
          </cell>
        </row>
        <row r="1096">
          <cell r="A1096" t="str">
            <v/>
          </cell>
        </row>
        <row r="1097">
          <cell r="A1097" t="str">
            <v/>
          </cell>
        </row>
        <row r="1098">
          <cell r="A1098" t="str">
            <v/>
          </cell>
        </row>
        <row r="1099">
          <cell r="A1099" t="str">
            <v/>
          </cell>
        </row>
        <row r="1100">
          <cell r="A1100" t="str">
            <v/>
          </cell>
        </row>
        <row r="1101">
          <cell r="A1101" t="str">
            <v/>
          </cell>
        </row>
        <row r="1102">
          <cell r="A1102" t="str">
            <v/>
          </cell>
        </row>
        <row r="1103">
          <cell r="A1103" t="str">
            <v/>
          </cell>
        </row>
        <row r="1105">
          <cell r="A1105" t="str">
            <v/>
          </cell>
        </row>
        <row r="1106">
          <cell r="A1106" t="str">
            <v/>
          </cell>
        </row>
        <row r="1107">
          <cell r="A1107" t="str">
            <v/>
          </cell>
        </row>
        <row r="1108">
          <cell r="E1108" t="str">
            <v/>
          </cell>
          <cell r="F1108" t="str">
            <v>RADIAL GATE LEAF 제작 인건비</v>
          </cell>
        </row>
        <row r="1109">
          <cell r="E1109" t="str">
            <v/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/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/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/>
          </cell>
          <cell r="F1137" t="str">
            <v>RADIAL GATE LEAF 제작 사용장비 경비</v>
          </cell>
        </row>
        <row r="1138">
          <cell r="E1138" t="str">
            <v/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/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/>
          </cell>
          <cell r="L1170">
            <v>136510</v>
          </cell>
        </row>
        <row r="1195">
          <cell r="E1195" t="str">
            <v/>
          </cell>
          <cell r="F1195" t="str">
            <v>RADIAL GATE LEAF 제작 소모 자재비</v>
          </cell>
        </row>
        <row r="1196">
          <cell r="E1196" t="str">
            <v/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/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/>
          </cell>
          <cell r="K1204" t="str">
            <v/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/>
          </cell>
          <cell r="F1224" t="str">
            <v>RADIAL GATE GUIDE FRAME 제작 인건비</v>
          </cell>
        </row>
        <row r="1225">
          <cell r="E1225" t="str">
            <v/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/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/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/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/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/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/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/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/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/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/>
          </cell>
          <cell r="F1256" t="str">
            <v/>
          </cell>
          <cell r="H1256" t="str">
            <v/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/>
          </cell>
          <cell r="F1282" t="str">
            <v>RADIAL GATE GUIDE FRAME 제작 소모 자재비</v>
          </cell>
        </row>
        <row r="1283">
          <cell r="E1283" t="str">
            <v/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/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/>
          </cell>
          <cell r="K1290">
            <v>61.6</v>
          </cell>
          <cell r="L1290">
            <v>36652</v>
          </cell>
        </row>
        <row r="1291">
          <cell r="A1291" t="str">
            <v/>
          </cell>
          <cell r="C1291" t="str">
            <v/>
          </cell>
          <cell r="D1291" t="str">
            <v/>
          </cell>
          <cell r="E1291" t="str">
            <v/>
          </cell>
          <cell r="I1291" t="str">
            <v/>
          </cell>
          <cell r="K1291" t="str">
            <v/>
          </cell>
        </row>
        <row r="1293">
          <cell r="L1293" t="str">
            <v/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/>
          </cell>
          <cell r="J1295" t="str">
            <v/>
          </cell>
          <cell r="L1295" t="str">
            <v/>
          </cell>
        </row>
        <row r="1296">
          <cell r="F1296" t="str">
            <v/>
          </cell>
          <cell r="J1296" t="str">
            <v/>
          </cell>
          <cell r="L1296" t="str">
            <v/>
          </cell>
        </row>
        <row r="1297">
          <cell r="F1297" t="str">
            <v/>
          </cell>
          <cell r="J1297" t="str">
            <v/>
          </cell>
          <cell r="L1297" t="str">
            <v/>
          </cell>
        </row>
        <row r="1298">
          <cell r="F1298" t="str">
            <v/>
          </cell>
          <cell r="J1298" t="str">
            <v/>
          </cell>
          <cell r="L1298" t="str">
            <v/>
          </cell>
        </row>
        <row r="1299">
          <cell r="F1299" t="str">
            <v/>
          </cell>
          <cell r="J1299" t="str">
            <v/>
          </cell>
          <cell r="L1299" t="str">
            <v/>
          </cell>
        </row>
        <row r="1300">
          <cell r="F1300" t="str">
            <v/>
          </cell>
          <cell r="J1300" t="str">
            <v/>
          </cell>
          <cell r="L1300" t="str">
            <v/>
          </cell>
        </row>
        <row r="1301">
          <cell r="F1301" t="str">
            <v/>
          </cell>
          <cell r="J1301" t="str">
            <v/>
          </cell>
          <cell r="L1301" t="str">
            <v/>
          </cell>
        </row>
        <row r="1302">
          <cell r="F1302" t="str">
            <v/>
          </cell>
          <cell r="J1302" t="str">
            <v/>
          </cell>
          <cell r="L1302" t="str">
            <v/>
          </cell>
        </row>
        <row r="1303">
          <cell r="F1303" t="str">
            <v/>
          </cell>
          <cell r="J1303" t="str">
            <v/>
          </cell>
          <cell r="L1303" t="str">
            <v/>
          </cell>
        </row>
        <row r="1304">
          <cell r="F1304" t="str">
            <v/>
          </cell>
          <cell r="J1304" t="str">
            <v/>
          </cell>
          <cell r="L1304" t="str">
            <v/>
          </cell>
        </row>
        <row r="1305">
          <cell r="F1305" t="str">
            <v/>
          </cell>
          <cell r="J1305" t="str">
            <v/>
          </cell>
          <cell r="L1305" t="str">
            <v/>
          </cell>
        </row>
        <row r="1306">
          <cell r="F1306" t="str">
            <v/>
          </cell>
          <cell r="J1306" t="str">
            <v/>
          </cell>
          <cell r="L1306" t="str">
            <v/>
          </cell>
        </row>
        <row r="1307">
          <cell r="F1307" t="str">
            <v/>
          </cell>
          <cell r="J1307" t="str">
            <v/>
          </cell>
          <cell r="L1307" t="str">
            <v/>
          </cell>
        </row>
        <row r="1308">
          <cell r="F1308" t="str">
            <v/>
          </cell>
          <cell r="J1308" t="str">
            <v/>
          </cell>
          <cell r="L1308" t="str">
            <v/>
          </cell>
        </row>
        <row r="1309">
          <cell r="F1309" t="str">
            <v/>
          </cell>
          <cell r="J1309" t="str">
            <v/>
          </cell>
          <cell r="L1309" t="str">
            <v/>
          </cell>
        </row>
        <row r="1310">
          <cell r="F1310" t="str">
            <v/>
          </cell>
          <cell r="J1310" t="str">
            <v/>
          </cell>
          <cell r="L1310" t="str">
            <v/>
          </cell>
        </row>
        <row r="1311">
          <cell r="E1311" t="str">
            <v/>
          </cell>
          <cell r="F1311" t="str">
            <v>RADIAL GATE ANCHORAGE 제작 인건비</v>
          </cell>
        </row>
        <row r="1312">
          <cell r="E1312" t="str">
            <v/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/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/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/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/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/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/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/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/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/>
          </cell>
          <cell r="F1369" t="str">
            <v>RADIAL GATE ANCHORAGE 제작 소모 자재비</v>
          </cell>
        </row>
        <row r="1370">
          <cell r="E1370" t="str">
            <v/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/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/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/>
          </cell>
          <cell r="F1398" t="str">
            <v>RADIAL GATE LEAF 설치 인건비</v>
          </cell>
        </row>
        <row r="1399">
          <cell r="E1399" t="str">
            <v/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/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/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/>
          </cell>
          <cell r="F1427" t="str">
            <v>RADIAL GATE 설치 사용장비 경비</v>
          </cell>
        </row>
        <row r="1428">
          <cell r="E1428" t="str">
            <v/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/>
          </cell>
          <cell r="F1456" t="str">
            <v>RADIAL GATE LEAF 설치 소모 자재비</v>
          </cell>
        </row>
        <row r="1457">
          <cell r="E1457" t="str">
            <v/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/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/>
          </cell>
          <cell r="D1463" t="str">
            <v/>
          </cell>
          <cell r="E1463" t="str">
            <v/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/>
          </cell>
          <cell r="F1485" t="str">
            <v>RADIAL GATE GUIDE FRAME 설치 인건비</v>
          </cell>
        </row>
        <row r="1486">
          <cell r="E1486" t="str">
            <v/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/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/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/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/>
          </cell>
          <cell r="F1543" t="str">
            <v>RADIAL GATE GUIDE FRAME 설치 사용장비 경비</v>
          </cell>
        </row>
        <row r="1544">
          <cell r="E1544" t="str">
            <v/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/>
          </cell>
          <cell r="F1572" t="str">
            <v>RADIAL GATE GUIDE FRAME 설치 소모 자재비</v>
          </cell>
        </row>
        <row r="1573">
          <cell r="E1573" t="str">
            <v/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/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/>
          </cell>
          <cell r="D1579" t="str">
            <v/>
          </cell>
          <cell r="E1579" t="str">
            <v/>
          </cell>
          <cell r="I1579" t="str">
            <v/>
          </cell>
          <cell r="J1579" t="str">
            <v/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/>
          </cell>
        </row>
        <row r="1601">
          <cell r="E1601" t="str">
            <v/>
          </cell>
          <cell r="F1601" t="str">
            <v>RADIAL GATE HOIST 설치 사용장비 경비</v>
          </cell>
        </row>
        <row r="1602">
          <cell r="E1602" t="str">
            <v/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/>
          </cell>
          <cell r="G1612" t="str">
            <v/>
          </cell>
          <cell r="I1612" t="str">
            <v/>
          </cell>
          <cell r="J1612" t="str">
            <v/>
          </cell>
          <cell r="K1612" t="str">
            <v/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/>
          </cell>
          <cell r="J1613" t="str">
            <v/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/>
          </cell>
          <cell r="F1630" t="str">
            <v>TRASH RACK 제작 인건비</v>
          </cell>
        </row>
        <row r="1631">
          <cell r="E1631" t="str">
            <v/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/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/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/>
          </cell>
          <cell r="F1659" t="str">
            <v>TRASH RACK 제작 소모 자재비</v>
          </cell>
        </row>
        <row r="1660">
          <cell r="E1660" t="str">
            <v/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/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/>
          </cell>
          <cell r="D1667" t="str">
            <v/>
          </cell>
          <cell r="E1667" t="str">
            <v/>
          </cell>
          <cell r="K1667" t="str">
            <v/>
          </cell>
          <cell r="L1667" t="str">
            <v/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/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/>
          </cell>
        </row>
        <row r="1672">
          <cell r="M1672" t="str">
            <v/>
          </cell>
        </row>
        <row r="1673">
          <cell r="M1673" t="str">
            <v/>
          </cell>
        </row>
        <row r="1674">
          <cell r="M1674" t="str">
            <v/>
          </cell>
        </row>
        <row r="1675">
          <cell r="M1675" t="str">
            <v/>
          </cell>
        </row>
        <row r="1676">
          <cell r="M1676" t="str">
            <v/>
          </cell>
        </row>
        <row r="1677">
          <cell r="M1677" t="str">
            <v/>
          </cell>
        </row>
        <row r="1678">
          <cell r="M1678" t="str">
            <v/>
          </cell>
        </row>
        <row r="1679">
          <cell r="M1679" t="str">
            <v/>
          </cell>
        </row>
        <row r="1680">
          <cell r="M1680" t="str">
            <v/>
          </cell>
        </row>
        <row r="1681">
          <cell r="M1681" t="str">
            <v/>
          </cell>
        </row>
        <row r="1682">
          <cell r="M1682" t="str">
            <v/>
          </cell>
        </row>
        <row r="1683">
          <cell r="M1683" t="str">
            <v/>
          </cell>
        </row>
        <row r="1684">
          <cell r="M1684" t="str">
            <v/>
          </cell>
        </row>
        <row r="1685">
          <cell r="M1685" t="str">
            <v/>
          </cell>
        </row>
        <row r="1686">
          <cell r="M1686" t="str">
            <v/>
          </cell>
        </row>
        <row r="1687">
          <cell r="M1687" t="str">
            <v/>
          </cell>
        </row>
        <row r="1688">
          <cell r="E1688" t="str">
            <v/>
          </cell>
          <cell r="F1688" t="str">
            <v>TRASH RACK 설치 인건비</v>
          </cell>
        </row>
        <row r="1689">
          <cell r="E1689" t="str">
            <v/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/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/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/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/>
          </cell>
          <cell r="B1709" t="str">
            <v/>
          </cell>
        </row>
        <row r="1710">
          <cell r="A1710" t="str">
            <v/>
          </cell>
          <cell r="B1710" t="str">
            <v/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/>
          </cell>
          <cell r="B1711" t="str">
            <v/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/>
          </cell>
          <cell r="B1713" t="str">
            <v/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/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/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/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/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/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/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/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/>
          </cell>
          <cell r="F1746" t="str">
            <v>TRASH RACK 설치 소모 자재비</v>
          </cell>
        </row>
        <row r="1747">
          <cell r="E1747" t="str">
            <v/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/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/>
          </cell>
          <cell r="D1754" t="str">
            <v/>
          </cell>
          <cell r="E1754" t="str">
            <v/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/>
          </cell>
          <cell r="D1757" t="str">
            <v/>
          </cell>
          <cell r="E1757" t="str">
            <v/>
          </cell>
        </row>
        <row r="1758">
          <cell r="A1758" t="str">
            <v/>
          </cell>
          <cell r="D1758" t="str">
            <v/>
          </cell>
          <cell r="E1758" t="str">
            <v/>
          </cell>
        </row>
        <row r="1759">
          <cell r="A1759" t="str">
            <v/>
          </cell>
          <cell r="D1759" t="str">
            <v/>
          </cell>
          <cell r="E1759" t="str">
            <v/>
          </cell>
        </row>
        <row r="1760">
          <cell r="A1760" t="str">
            <v/>
          </cell>
          <cell r="D1760" t="str">
            <v/>
          </cell>
          <cell r="E1760" t="str">
            <v/>
          </cell>
        </row>
        <row r="1761">
          <cell r="A1761" t="str">
            <v/>
          </cell>
          <cell r="D1761" t="str">
            <v/>
          </cell>
          <cell r="E1761" t="str">
            <v/>
          </cell>
        </row>
        <row r="1762">
          <cell r="A1762" t="str">
            <v/>
          </cell>
          <cell r="D1762" t="str">
            <v/>
          </cell>
          <cell r="E1762" t="str">
            <v/>
          </cell>
        </row>
        <row r="1763">
          <cell r="A1763" t="str">
            <v/>
          </cell>
          <cell r="D1763" t="str">
            <v/>
          </cell>
          <cell r="E1763" t="str">
            <v/>
          </cell>
        </row>
        <row r="1764">
          <cell r="A1764" t="str">
            <v/>
          </cell>
          <cell r="D1764" t="str">
            <v/>
          </cell>
          <cell r="E1764" t="str">
            <v/>
          </cell>
        </row>
        <row r="1765">
          <cell r="A1765" t="str">
            <v/>
          </cell>
          <cell r="D1765" t="str">
            <v/>
          </cell>
          <cell r="E1765" t="str">
            <v/>
          </cell>
        </row>
        <row r="1766">
          <cell r="A1766" t="str">
            <v/>
          </cell>
          <cell r="D1766" t="str">
            <v/>
          </cell>
          <cell r="E1766" t="str">
            <v/>
          </cell>
        </row>
        <row r="1767">
          <cell r="A1767" t="str">
            <v/>
          </cell>
          <cell r="D1767" t="str">
            <v/>
          </cell>
          <cell r="E1767" t="str">
            <v/>
          </cell>
        </row>
        <row r="1768">
          <cell r="A1768" t="str">
            <v/>
          </cell>
          <cell r="D1768" t="str">
            <v/>
          </cell>
          <cell r="E1768" t="str">
            <v/>
          </cell>
        </row>
        <row r="1769">
          <cell r="A1769" t="str">
            <v/>
          </cell>
          <cell r="D1769" t="str">
            <v/>
          </cell>
          <cell r="E1769" t="str">
            <v/>
          </cell>
        </row>
        <row r="1770">
          <cell r="A1770" t="str">
            <v/>
          </cell>
          <cell r="D1770" t="str">
            <v/>
          </cell>
          <cell r="E1770" t="str">
            <v/>
          </cell>
        </row>
        <row r="1771">
          <cell r="A1771" t="str">
            <v/>
          </cell>
          <cell r="D1771" t="str">
            <v/>
          </cell>
          <cell r="E1771" t="str">
            <v/>
          </cell>
        </row>
        <row r="1772">
          <cell r="A1772" t="str">
            <v/>
          </cell>
          <cell r="D1772" t="str">
            <v/>
          </cell>
          <cell r="E1772" t="str">
            <v/>
          </cell>
        </row>
        <row r="1773">
          <cell r="A1773" t="str">
            <v/>
          </cell>
          <cell r="D1773" t="str">
            <v/>
          </cell>
          <cell r="E1773" t="str">
            <v/>
          </cell>
        </row>
        <row r="1774">
          <cell r="A1774" t="str">
            <v/>
          </cell>
          <cell r="D1774" t="str">
            <v/>
          </cell>
          <cell r="E1774" t="str">
            <v/>
          </cell>
        </row>
        <row r="1775">
          <cell r="A1775" t="str">
            <v>잡철물 제작,설치(SCREEN등)</v>
          </cell>
        </row>
        <row r="1776">
          <cell r="E1776" t="str">
            <v/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/>
          </cell>
        </row>
        <row r="1800">
          <cell r="F1800" t="str">
            <v/>
          </cell>
        </row>
        <row r="1801">
          <cell r="F1801" t="str">
            <v/>
          </cell>
        </row>
        <row r="1802">
          <cell r="F1802" t="str">
            <v/>
          </cell>
        </row>
        <row r="1803">
          <cell r="B1803" t="str">
            <v>기존도장 방식을 채택할 경우</v>
          </cell>
          <cell r="E1803" t="str">
            <v/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/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/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/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/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/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/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/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/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/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/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/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/>
          </cell>
        </row>
        <row r="1909">
          <cell r="A1909" t="str">
            <v>공사비 산출</v>
          </cell>
          <cell r="F1909" t="str">
            <v/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/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/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/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/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/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/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/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/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/>
          </cell>
        </row>
        <row r="1925">
          <cell r="A1925" t="str">
            <v>공사비 산출</v>
          </cell>
          <cell r="F1925" t="str">
            <v/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/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/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/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/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/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/>
          </cell>
        </row>
        <row r="1976">
          <cell r="E1976" t="str">
            <v/>
          </cell>
          <cell r="F1976" t="str">
            <v>S.T.S 잡철물 제작,설치(SCREEN등)</v>
          </cell>
        </row>
        <row r="1977">
          <cell r="E1977" t="str">
            <v/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/>
          </cell>
        </row>
        <row r="2001">
          <cell r="F2001" t="str">
            <v/>
          </cell>
        </row>
        <row r="2002">
          <cell r="F2002" t="str">
            <v/>
          </cell>
        </row>
        <row r="2004">
          <cell r="F2004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노임단가"/>
      <sheetName val="조명시설"/>
      <sheetName val="0"/>
      <sheetName val="공사비99-10"/>
      <sheetName val="내역"/>
      <sheetName val="수토공단위당"/>
      <sheetName val="설계개요"/>
      <sheetName val="sw1"/>
      <sheetName val="NOMUBI"/>
      <sheetName val="단가"/>
      <sheetName val="정부노임"/>
      <sheetName val="일위대가(가설)"/>
      <sheetName val="DATE"/>
      <sheetName val="앨범표지"/>
      <sheetName val="사  업  비  수  지  예  산  서"/>
      <sheetName val="자재비"/>
      <sheetName val="하조서"/>
      <sheetName val="시중노임단가"/>
      <sheetName val="신축이음"/>
      <sheetName val="자료입력"/>
      <sheetName val="덕전리"/>
      <sheetName val="Sheet1 (2)"/>
      <sheetName val="N賃率-職"/>
      <sheetName val="인건비"/>
      <sheetName val="DANGA"/>
      <sheetName val="기계공사"/>
      <sheetName val="개거산출내역"/>
      <sheetName val="Sheet2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일위코드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간지"/>
      <sheetName val="철근레미집"/>
      <sheetName val="골재관로집"/>
      <sheetName val="몰탈포장집"/>
      <sheetName val="토공계획"/>
      <sheetName val="토공계획 (교)"/>
      <sheetName val="미진동"/>
      <sheetName val="토공유동(본)"/>
      <sheetName val="RP토공집계"/>
      <sheetName val="토공유동(본) (2)"/>
      <sheetName val="RP토공집계 (교)"/>
      <sheetName val="암유용"/>
      <sheetName val="구조물깨기집계표"/>
      <sheetName val="구조물깨기"/>
      <sheetName val="건물헐기수량집계"/>
      <sheetName val="건축물헐기"/>
      <sheetName val="집수정(TYPE1)"/>
      <sheetName val="집수정(TYPE2)"/>
      <sheetName val="집수정(TYPE3)"/>
      <sheetName val="집수정(TYPE4)"/>
      <sheetName val="집수정(TYPE5)"/>
      <sheetName val="석축평균높이산출"/>
      <sheetName val="강진운암"/>
    </sheetNames>
    <definedNames>
      <definedName name="일위규격매크로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DANGA"/>
      <sheetName val="토적계산"/>
      <sheetName val="자재일람"/>
      <sheetName val="단가조사서"/>
      <sheetName val="중기사용료"/>
      <sheetName val="200"/>
      <sheetName val="품셈TABLE"/>
      <sheetName val="입상내역"/>
      <sheetName val="내역"/>
      <sheetName val="Sheet3"/>
      <sheetName val="조경일람"/>
      <sheetName val="취입보명세서"/>
      <sheetName val="VXXXXX"/>
      <sheetName val="공사비총괄표"/>
      <sheetName val="인건-측정"/>
      <sheetName val="#REF"/>
      <sheetName val="자재조서"/>
      <sheetName val="설계개요"/>
      <sheetName val="총괄"/>
      <sheetName val="(C)원내역"/>
      <sheetName val="공사비99-10"/>
      <sheetName val="골재산출"/>
      <sheetName val="내역 "/>
      <sheetName val="총괄표"/>
      <sheetName val="철집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일위코드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laroux"/>
      <sheetName val="BOX수량집계"/>
      <sheetName val="암거단위"/>
      <sheetName val="날개벽"/>
      <sheetName val="날개벽토공"/>
      <sheetName val="날개벽뒷채움"/>
      <sheetName val="난간벽,차수벽"/>
      <sheetName val="BOX현황"/>
    </sheetNames>
    <sheetDataSet>
      <sheetData sheetId="0"/>
      <sheetData sheetId="1" refreshError="1"/>
      <sheetData sheetId="2"/>
      <sheetData sheetId="3"/>
      <sheetData sheetId="4" refreshError="1">
        <row r="25">
          <cell r="AD25">
            <v>43.459999999999994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98수문일위"/>
      <sheetName val="98자재단가"/>
      <sheetName val="98년도"/>
      <sheetName val="99년도1월 "/>
      <sheetName val="99년도4월 "/>
      <sheetName val="99년도7월"/>
      <sheetName val="99년도9월"/>
      <sheetName val="해평이토변"/>
      <sheetName val="녹동자동비22560"/>
      <sheetName val="녹동자동비22760"/>
      <sheetName val="광양도이자동비"/>
      <sheetName val="도암천자동비"/>
      <sheetName val="광양신아배수문"/>
      <sheetName val="창포지구"/>
      <sheetName val="도양자동비"/>
      <sheetName val="회문지구"/>
      <sheetName val="토기공"/>
      <sheetName val="옥룡제"/>
      <sheetName val="봉덕보"/>
      <sheetName val="봉덕보 1"/>
      <sheetName val="난간"/>
      <sheetName val="내역서"/>
      <sheetName val="로선구조"/>
      <sheetName val="설계개요"/>
      <sheetName val="도장수량(하1)"/>
      <sheetName val="주형"/>
      <sheetName val="부안일위"/>
    </sheetNames>
    <sheetDataSet>
      <sheetData sheetId="0" refreshError="1"/>
      <sheetData sheetId="1" refreshError="1">
        <row r="2">
          <cell r="A2" t="str">
            <v>★ 본 수문용 일위대가표를 수정할때는 아래사항을 유의하기바람</v>
          </cell>
        </row>
        <row r="3">
          <cell r="A3" t="str">
            <v>1. 사용장비 손료는 단가항목이 공란인것은 토목에서 받아 기입하고, 다른것은 시중물가지에서 해당 단가를 찾아  수정할것</v>
          </cell>
        </row>
        <row r="4">
          <cell r="A4" t="str">
            <v xml:space="preserve">2. 도장비 산출 내역중 자재비는 별도 기입할것.          </v>
          </cell>
        </row>
        <row r="11">
          <cell r="G11" t="str">
            <v>'98 년도  노 임  단 가 표</v>
          </cell>
        </row>
        <row r="12">
          <cell r="E12" t="str">
            <v xml:space="preserve"> </v>
          </cell>
        </row>
        <row r="13">
          <cell r="A13" t="str">
            <v>종       별</v>
          </cell>
          <cell r="C13" t="str">
            <v>재 료 또 는</v>
          </cell>
          <cell r="D13" t="str">
            <v>원 수</v>
          </cell>
          <cell r="E13" t="str">
            <v>단위</v>
          </cell>
          <cell r="F13" t="str">
            <v>총   액</v>
          </cell>
          <cell r="G13" t="str">
            <v>노   무   비</v>
          </cell>
          <cell r="I13" t="str">
            <v>재   료   비</v>
          </cell>
          <cell r="K13" t="str">
            <v>경      비</v>
          </cell>
          <cell r="M13" t="str">
            <v>비   고</v>
          </cell>
        </row>
        <row r="14">
          <cell r="C14" t="str">
            <v xml:space="preserve">규       격 </v>
          </cell>
          <cell r="F14" t="str">
            <v>금   액</v>
          </cell>
          <cell r="G14" t="str">
            <v>단  가</v>
          </cell>
          <cell r="H14" t="str">
            <v>금   액</v>
          </cell>
          <cell r="I14" t="str">
            <v>단  가</v>
          </cell>
          <cell r="J14" t="str">
            <v>금   액</v>
          </cell>
          <cell r="K14" t="str">
            <v>단  가</v>
          </cell>
          <cell r="L14" t="str">
            <v>금   액</v>
          </cell>
        </row>
        <row r="15">
          <cell r="A15" t="str">
            <v>형  틀  목  공</v>
          </cell>
          <cell r="C15" t="str">
            <v xml:space="preserve"> </v>
          </cell>
          <cell r="D15">
            <v>1</v>
          </cell>
          <cell r="E15" t="str">
            <v>일</v>
          </cell>
          <cell r="H15">
            <v>75306</v>
          </cell>
        </row>
        <row r="16">
          <cell r="A16" t="str">
            <v>절    단    공</v>
          </cell>
          <cell r="D16">
            <v>1</v>
          </cell>
          <cell r="E16" t="str">
            <v>"</v>
          </cell>
          <cell r="H16">
            <v>65881</v>
          </cell>
        </row>
        <row r="17">
          <cell r="A17" t="str">
            <v>석          공</v>
          </cell>
          <cell r="D17">
            <v>1</v>
          </cell>
          <cell r="E17" t="str">
            <v>"</v>
          </cell>
          <cell r="H17">
            <v>77005</v>
          </cell>
        </row>
        <row r="18">
          <cell r="A18" t="str">
            <v>특 수 비 계 공</v>
          </cell>
          <cell r="D18">
            <v>1</v>
          </cell>
          <cell r="E18" t="str">
            <v>"</v>
          </cell>
          <cell r="H18">
            <v>85884</v>
          </cell>
        </row>
        <row r="19">
          <cell r="A19" t="str">
            <v>비    계    공</v>
          </cell>
          <cell r="D19">
            <v>1</v>
          </cell>
          <cell r="E19" t="str">
            <v>"</v>
          </cell>
          <cell r="H19">
            <v>79467</v>
          </cell>
        </row>
        <row r="20">
          <cell r="A20" t="str">
            <v>도    장    공</v>
          </cell>
          <cell r="D20">
            <v>1</v>
          </cell>
          <cell r="E20" t="str">
            <v>일</v>
          </cell>
          <cell r="H20">
            <v>63038</v>
          </cell>
        </row>
        <row r="21">
          <cell r="A21" t="str">
            <v>플랜트기계설치공</v>
          </cell>
          <cell r="D21">
            <v>1</v>
          </cell>
          <cell r="E21" t="str">
            <v>"</v>
          </cell>
          <cell r="H21">
            <v>80805</v>
          </cell>
        </row>
        <row r="22">
          <cell r="A22" t="str">
            <v>플랜트  용접공</v>
          </cell>
          <cell r="D22">
            <v>1</v>
          </cell>
          <cell r="E22" t="str">
            <v>"</v>
          </cell>
          <cell r="H22">
            <v>95379</v>
          </cell>
        </row>
        <row r="23">
          <cell r="A23" t="str">
            <v>플랜트  제관공</v>
          </cell>
          <cell r="D23">
            <v>1</v>
          </cell>
          <cell r="E23" t="str">
            <v>"</v>
          </cell>
          <cell r="H23">
            <v>81966</v>
          </cell>
        </row>
        <row r="24">
          <cell r="A24" t="str">
            <v>플랜트  배관공</v>
          </cell>
          <cell r="D24">
            <v>1</v>
          </cell>
          <cell r="E24" t="str">
            <v>"</v>
          </cell>
          <cell r="H24">
            <v>97219</v>
          </cell>
        </row>
        <row r="25">
          <cell r="A25" t="str">
            <v>측    량    사</v>
          </cell>
          <cell r="D25">
            <v>1</v>
          </cell>
          <cell r="E25" t="str">
            <v>일</v>
          </cell>
          <cell r="H25">
            <v>58506</v>
          </cell>
        </row>
        <row r="26">
          <cell r="A26" t="str">
            <v>측량사    조수</v>
          </cell>
          <cell r="D26">
            <v>1</v>
          </cell>
          <cell r="E26" t="str">
            <v>"</v>
          </cell>
          <cell r="H26">
            <v>38777</v>
          </cell>
        </row>
        <row r="27">
          <cell r="A27" t="str">
            <v>플랜트    전공</v>
          </cell>
          <cell r="D27">
            <v>1</v>
          </cell>
          <cell r="E27" t="str">
            <v>"</v>
          </cell>
          <cell r="H27">
            <v>64285</v>
          </cell>
        </row>
        <row r="28">
          <cell r="A28" t="str">
            <v>특  별  인  부</v>
          </cell>
          <cell r="D28">
            <v>1</v>
          </cell>
          <cell r="E28" t="str">
            <v>"</v>
          </cell>
          <cell r="H28">
            <v>57379</v>
          </cell>
        </row>
        <row r="29">
          <cell r="A29" t="str">
            <v>보  통  인  부</v>
          </cell>
          <cell r="D29">
            <v>1</v>
          </cell>
          <cell r="E29" t="str">
            <v>"</v>
          </cell>
          <cell r="H29">
            <v>37736</v>
          </cell>
        </row>
        <row r="30">
          <cell r="A30" t="str">
            <v>중기 운전 기사</v>
          </cell>
          <cell r="D30">
            <v>1</v>
          </cell>
          <cell r="E30" t="str">
            <v>일</v>
          </cell>
          <cell r="H30">
            <v>56951</v>
          </cell>
        </row>
        <row r="31">
          <cell r="A31" t="str">
            <v>중  기  조  장</v>
          </cell>
          <cell r="D31">
            <v>1</v>
          </cell>
          <cell r="E31" t="str">
            <v>"</v>
          </cell>
          <cell r="H31">
            <v>55484</v>
          </cell>
        </row>
        <row r="32">
          <cell r="A32" t="str">
            <v>운전수(기  계)</v>
          </cell>
          <cell r="D32">
            <v>1</v>
          </cell>
          <cell r="E32" t="str">
            <v>"</v>
          </cell>
          <cell r="H32">
            <v>54325</v>
          </cell>
        </row>
        <row r="33">
          <cell r="A33" t="str">
            <v>운전사(운반차)</v>
          </cell>
          <cell r="D33">
            <v>1</v>
          </cell>
          <cell r="E33" t="str">
            <v>"</v>
          </cell>
          <cell r="H33">
            <v>51077</v>
          </cell>
        </row>
        <row r="34">
          <cell r="A34" t="str">
            <v>종       별</v>
          </cell>
          <cell r="C34" t="str">
            <v>재 료 또 는</v>
          </cell>
          <cell r="D34" t="str">
            <v xml:space="preserve">원 수 </v>
          </cell>
          <cell r="E34" t="str">
            <v>단 위</v>
          </cell>
          <cell r="F34" t="str">
            <v>총   액</v>
          </cell>
          <cell r="G34" t="str">
            <v>노   무   비</v>
          </cell>
          <cell r="I34" t="str">
            <v>재   료   비</v>
          </cell>
          <cell r="K34" t="str">
            <v>경      비</v>
          </cell>
          <cell r="M34" t="str">
            <v>비   고</v>
          </cell>
        </row>
        <row r="35">
          <cell r="C35" t="str">
            <v xml:space="preserve">규       격 </v>
          </cell>
          <cell r="F35" t="str">
            <v>금   액</v>
          </cell>
          <cell r="G35" t="str">
            <v>단  가</v>
          </cell>
          <cell r="H35" t="str">
            <v>금   액</v>
          </cell>
          <cell r="I35" t="str">
            <v>단  가</v>
          </cell>
          <cell r="J35" t="str">
            <v>금   액</v>
          </cell>
          <cell r="K35" t="str">
            <v>단  가</v>
          </cell>
          <cell r="L35" t="str">
            <v>금   액</v>
          </cell>
        </row>
        <row r="36">
          <cell r="A36" t="str">
            <v>중기 운전 조수</v>
          </cell>
          <cell r="D36">
            <v>1</v>
          </cell>
          <cell r="E36" t="str">
            <v>"</v>
          </cell>
          <cell r="H36">
            <v>42762</v>
          </cell>
        </row>
        <row r="37">
          <cell r="A37" t="str">
            <v>기    계    공</v>
          </cell>
          <cell r="D37">
            <v>1</v>
          </cell>
          <cell r="E37" t="str">
            <v>일</v>
          </cell>
          <cell r="H37">
            <v>58906</v>
          </cell>
        </row>
        <row r="38">
          <cell r="A38" t="str">
            <v>용접공 (일 반)</v>
          </cell>
          <cell r="D38">
            <v>1</v>
          </cell>
          <cell r="E38" t="str">
            <v>"</v>
          </cell>
          <cell r="H38">
            <v>74016</v>
          </cell>
        </row>
        <row r="39">
          <cell r="A39" t="str">
            <v>리    벳    공</v>
          </cell>
          <cell r="D39">
            <v>1</v>
          </cell>
          <cell r="E39" t="str">
            <v>"</v>
          </cell>
          <cell r="H39">
            <v>71579</v>
          </cell>
        </row>
        <row r="40">
          <cell r="A40" t="str">
            <v>계    령    공</v>
          </cell>
          <cell r="D40">
            <v>1</v>
          </cell>
          <cell r="E40" t="str">
            <v>"</v>
          </cell>
          <cell r="H40">
            <v>41937</v>
          </cell>
          <cell r="L40" t="str">
            <v xml:space="preserve"> </v>
          </cell>
        </row>
        <row r="41">
          <cell r="A41" t="str">
            <v>제    도    공</v>
          </cell>
          <cell r="D41">
            <v>1</v>
          </cell>
          <cell r="E41" t="str">
            <v>"</v>
          </cell>
          <cell r="H41">
            <v>32747</v>
          </cell>
        </row>
        <row r="42">
          <cell r="A42" t="str">
            <v>현    도    공</v>
          </cell>
          <cell r="C42" t="str">
            <v xml:space="preserve"> </v>
          </cell>
          <cell r="D42">
            <v>1</v>
          </cell>
          <cell r="E42" t="str">
            <v>일</v>
          </cell>
          <cell r="H42">
            <v>28487</v>
          </cell>
        </row>
        <row r="43">
          <cell r="A43" t="str">
            <v>마    킹    공</v>
          </cell>
          <cell r="D43">
            <v>1</v>
          </cell>
          <cell r="E43" t="str">
            <v>"</v>
          </cell>
          <cell r="H43">
            <v>26924</v>
          </cell>
        </row>
        <row r="44">
          <cell r="A44" t="str">
            <v>산 소 절 단 공</v>
          </cell>
          <cell r="D44">
            <v>1</v>
          </cell>
          <cell r="E44" t="str">
            <v>"</v>
          </cell>
          <cell r="H44">
            <v>31794</v>
          </cell>
        </row>
        <row r="45">
          <cell r="A45" t="str">
            <v>샤    링    공</v>
          </cell>
          <cell r="D45">
            <v>1</v>
          </cell>
          <cell r="E45" t="str">
            <v>"</v>
          </cell>
          <cell r="H45">
            <v>29508</v>
          </cell>
        </row>
        <row r="46">
          <cell r="A46" t="str">
            <v>프  레  스  공</v>
          </cell>
          <cell r="D46">
            <v>1</v>
          </cell>
          <cell r="E46" t="str">
            <v>"</v>
          </cell>
          <cell r="H46">
            <v>26250</v>
          </cell>
        </row>
        <row r="47">
          <cell r="A47" t="str">
            <v>보    링    공</v>
          </cell>
          <cell r="D47">
            <v>1</v>
          </cell>
          <cell r="E47" t="str">
            <v>일</v>
          </cell>
          <cell r="H47">
            <v>28378</v>
          </cell>
        </row>
        <row r="48">
          <cell r="A48" t="str">
            <v>밀    링    공</v>
          </cell>
          <cell r="D48">
            <v>1</v>
          </cell>
          <cell r="E48" t="str">
            <v>"</v>
          </cell>
          <cell r="H48">
            <v>27252</v>
          </cell>
        </row>
        <row r="49">
          <cell r="A49" t="str">
            <v>방 전 절 단 공</v>
          </cell>
          <cell r="D49">
            <v>1</v>
          </cell>
          <cell r="E49" t="str">
            <v>"</v>
          </cell>
          <cell r="H49">
            <v>27047</v>
          </cell>
        </row>
        <row r="50">
          <cell r="A50" t="str">
            <v>드    링    공</v>
          </cell>
          <cell r="D50">
            <v>1</v>
          </cell>
          <cell r="E50" t="str">
            <v>"</v>
          </cell>
          <cell r="H50">
            <v>27215</v>
          </cell>
        </row>
        <row r="51">
          <cell r="A51" t="str">
            <v>수 동 선 반 공</v>
          </cell>
          <cell r="D51">
            <v>1</v>
          </cell>
          <cell r="E51" t="str">
            <v>"</v>
          </cell>
          <cell r="H51">
            <v>27350</v>
          </cell>
        </row>
        <row r="52">
          <cell r="A52" t="str">
            <v>프  레  나  공</v>
          </cell>
          <cell r="D52">
            <v>1</v>
          </cell>
          <cell r="E52" t="str">
            <v>일</v>
          </cell>
          <cell r="H52">
            <v>25035</v>
          </cell>
        </row>
        <row r="53">
          <cell r="A53" t="str">
            <v>3 본  로 라 공</v>
          </cell>
          <cell r="D53">
            <v>1</v>
          </cell>
          <cell r="E53" t="str">
            <v>"</v>
          </cell>
          <cell r="H53">
            <v>34250</v>
          </cell>
        </row>
        <row r="54">
          <cell r="A54" t="str">
            <v>벤 딩 머 쉰 공</v>
          </cell>
          <cell r="D54">
            <v>1</v>
          </cell>
          <cell r="E54" t="str">
            <v>"</v>
          </cell>
          <cell r="H54">
            <v>29076</v>
          </cell>
        </row>
        <row r="55">
          <cell r="A55" t="str">
            <v>열  처  리  공</v>
          </cell>
          <cell r="D55">
            <v>1</v>
          </cell>
          <cell r="E55" t="str">
            <v>"</v>
          </cell>
          <cell r="H55">
            <v>25392</v>
          </cell>
        </row>
        <row r="56">
          <cell r="A56" t="str">
            <v>용    접    공</v>
          </cell>
          <cell r="D56">
            <v>1</v>
          </cell>
          <cell r="E56" t="str">
            <v>"</v>
          </cell>
          <cell r="H56">
            <v>27908</v>
          </cell>
        </row>
        <row r="57">
          <cell r="A57" t="str">
            <v>종       별</v>
          </cell>
          <cell r="C57" t="str">
            <v>재 료 또 는</v>
          </cell>
          <cell r="D57" t="str">
            <v xml:space="preserve">원 수 </v>
          </cell>
          <cell r="E57" t="str">
            <v>단 위</v>
          </cell>
          <cell r="F57" t="str">
            <v>총   액</v>
          </cell>
          <cell r="G57" t="str">
            <v>노   무   비</v>
          </cell>
          <cell r="I57" t="str">
            <v>재   료   비</v>
          </cell>
          <cell r="K57" t="str">
            <v>경      비</v>
          </cell>
          <cell r="M57" t="str">
            <v>비   고</v>
          </cell>
        </row>
        <row r="58">
          <cell r="C58" t="str">
            <v xml:space="preserve">규       격 </v>
          </cell>
          <cell r="F58" t="str">
            <v>금   액</v>
          </cell>
          <cell r="G58" t="str">
            <v>단  가</v>
          </cell>
          <cell r="H58" t="str">
            <v>금   액</v>
          </cell>
          <cell r="I58" t="str">
            <v>단  가</v>
          </cell>
          <cell r="J58" t="str">
            <v>금   액</v>
          </cell>
          <cell r="K58" t="str">
            <v>단  가</v>
          </cell>
          <cell r="L58" t="str">
            <v>금   액</v>
          </cell>
        </row>
        <row r="59">
          <cell r="A59" t="str">
            <v>그 라 인 다 공</v>
          </cell>
          <cell r="D59">
            <v>1</v>
          </cell>
          <cell r="E59" t="str">
            <v>일</v>
          </cell>
          <cell r="H59">
            <v>26032</v>
          </cell>
        </row>
        <row r="60">
          <cell r="A60" t="str">
            <v>비파괴  시험공</v>
          </cell>
          <cell r="D60">
            <v>1</v>
          </cell>
          <cell r="E60" t="str">
            <v>"</v>
          </cell>
          <cell r="H60">
            <v>64472</v>
          </cell>
        </row>
        <row r="61">
          <cell r="A61" t="str">
            <v>기계 기사 1 급</v>
          </cell>
          <cell r="C61" t="str">
            <v>(중급기술자)</v>
          </cell>
          <cell r="D61">
            <v>1</v>
          </cell>
          <cell r="E61" t="str">
            <v>"</v>
          </cell>
          <cell r="H61">
            <v>97488</v>
          </cell>
        </row>
        <row r="62">
          <cell r="A62" t="str">
            <v>기계 기사 2 급</v>
          </cell>
          <cell r="C62" t="str">
            <v>(초급기술자)</v>
          </cell>
          <cell r="D62">
            <v>1</v>
          </cell>
          <cell r="E62" t="str">
            <v>"</v>
          </cell>
          <cell r="H62">
            <v>69405</v>
          </cell>
        </row>
        <row r="63">
          <cell r="A63" t="str">
            <v>철    공</v>
          </cell>
          <cell r="D63">
            <v>1</v>
          </cell>
          <cell r="E63" t="str">
            <v>"</v>
          </cell>
          <cell r="H63">
            <v>72430</v>
          </cell>
        </row>
        <row r="64">
          <cell r="A64" t="str">
            <v>잠 수 부</v>
          </cell>
          <cell r="D64">
            <v>1</v>
          </cell>
          <cell r="E64" t="str">
            <v xml:space="preserve">일 </v>
          </cell>
          <cell r="H64">
            <v>81832</v>
          </cell>
        </row>
        <row r="65">
          <cell r="A65" t="str">
            <v>선    부</v>
          </cell>
          <cell r="D65">
            <v>1</v>
          </cell>
          <cell r="E65" t="str">
            <v xml:space="preserve">일 </v>
          </cell>
          <cell r="H65">
            <v>40088</v>
          </cell>
        </row>
        <row r="66">
          <cell r="A66" t="str">
            <v>조 력 공</v>
          </cell>
          <cell r="D66">
            <v>1</v>
          </cell>
          <cell r="E66" t="str">
            <v xml:space="preserve">일 </v>
          </cell>
          <cell r="H66">
            <v>48912</v>
          </cell>
        </row>
        <row r="67">
          <cell r="A67" t="str">
            <v>품질관리공(시험사1급)</v>
          </cell>
          <cell r="D67">
            <v>1</v>
          </cell>
          <cell r="E67" t="str">
            <v xml:space="preserve">일 </v>
          </cell>
          <cell r="H67">
            <v>47867</v>
          </cell>
          <cell r="L67" t="str">
            <v xml:space="preserve"> </v>
          </cell>
        </row>
        <row r="68">
          <cell r="A68" t="str">
            <v>특급기술자(건설및기타)</v>
          </cell>
          <cell r="D68">
            <v>1</v>
          </cell>
          <cell r="E68" t="str">
            <v xml:space="preserve">일 </v>
          </cell>
          <cell r="H68">
            <v>142203</v>
          </cell>
          <cell r="L68" t="str">
            <v xml:space="preserve"> </v>
          </cell>
        </row>
        <row r="69">
          <cell r="A69" t="str">
            <v>고급기술자(    "     )</v>
          </cell>
          <cell r="D69">
            <v>1</v>
          </cell>
          <cell r="E69" t="str">
            <v xml:space="preserve">일 </v>
          </cell>
          <cell r="H69">
            <v>117410</v>
          </cell>
          <cell r="L69" t="str">
            <v xml:space="preserve"> </v>
          </cell>
        </row>
        <row r="70">
          <cell r="A70" t="str">
            <v>중급기술자(    "     )</v>
          </cell>
          <cell r="D70">
            <v>1</v>
          </cell>
          <cell r="E70" t="str">
            <v xml:space="preserve">일 </v>
          </cell>
          <cell r="H70">
            <v>97488</v>
          </cell>
          <cell r="L70" t="str">
            <v xml:space="preserve"> </v>
          </cell>
        </row>
        <row r="71">
          <cell r="A71" t="str">
            <v>초급기술자(    "     )</v>
          </cell>
          <cell r="D71">
            <v>1</v>
          </cell>
          <cell r="E71" t="str">
            <v xml:space="preserve">일 </v>
          </cell>
          <cell r="H71">
            <v>69405</v>
          </cell>
          <cell r="L71" t="str">
            <v xml:space="preserve"> </v>
          </cell>
        </row>
        <row r="72">
          <cell r="A72" t="str">
            <v>고급기능사(    "     )</v>
          </cell>
          <cell r="D72">
            <v>1</v>
          </cell>
          <cell r="E72" t="str">
            <v xml:space="preserve">일 </v>
          </cell>
          <cell r="H72">
            <v>68094</v>
          </cell>
          <cell r="L72" t="str">
            <v xml:space="preserve"> </v>
          </cell>
        </row>
        <row r="73">
          <cell r="A73" t="str">
            <v>중급기능사(    "     )</v>
          </cell>
          <cell r="D73">
            <v>1</v>
          </cell>
          <cell r="E73" t="str">
            <v xml:space="preserve">일 </v>
          </cell>
          <cell r="H73">
            <v>60249</v>
          </cell>
          <cell r="L73" t="str">
            <v xml:space="preserve"> </v>
          </cell>
        </row>
        <row r="74">
          <cell r="A74" t="str">
            <v>초급기능사(    "     )</v>
          </cell>
          <cell r="D74">
            <v>1</v>
          </cell>
          <cell r="E74" t="str">
            <v xml:space="preserve">일 </v>
          </cell>
          <cell r="H74">
            <v>48652</v>
          </cell>
          <cell r="L74" t="str">
            <v xml:space="preserve"> </v>
          </cell>
        </row>
        <row r="75">
          <cell r="C75" t="str">
            <v xml:space="preserve"> </v>
          </cell>
        </row>
        <row r="76">
          <cell r="C76" t="str">
            <v xml:space="preserve"> </v>
          </cell>
        </row>
        <row r="77">
          <cell r="C77" t="str">
            <v xml:space="preserve"> </v>
          </cell>
        </row>
        <row r="78">
          <cell r="C78" t="str">
            <v xml:space="preserve"> </v>
          </cell>
        </row>
        <row r="79">
          <cell r="C79" t="str">
            <v xml:space="preserve"> </v>
          </cell>
        </row>
        <row r="81">
          <cell r="B81" t="str">
            <v>'98 년도  소 모 자 재  단 가 표</v>
          </cell>
        </row>
        <row r="82">
          <cell r="E82" t="str">
            <v xml:space="preserve"> </v>
          </cell>
        </row>
        <row r="83">
          <cell r="A83" t="str">
            <v>종       별</v>
          </cell>
          <cell r="C83" t="str">
            <v>재 료 또 는</v>
          </cell>
          <cell r="D83" t="str">
            <v xml:space="preserve">원 수 </v>
          </cell>
          <cell r="E83" t="str">
            <v>단 위</v>
          </cell>
          <cell r="F83" t="str">
            <v>총   액</v>
          </cell>
          <cell r="G83" t="str">
            <v>노   무   비</v>
          </cell>
          <cell r="I83" t="str">
            <v>재   료   비</v>
          </cell>
          <cell r="K83" t="str">
            <v>경      비</v>
          </cell>
          <cell r="M83" t="str">
            <v>비   고</v>
          </cell>
        </row>
        <row r="84">
          <cell r="C84" t="str">
            <v xml:space="preserve">규       격 </v>
          </cell>
          <cell r="F84" t="str">
            <v>금   액</v>
          </cell>
          <cell r="G84" t="str">
            <v>단  가</v>
          </cell>
          <cell r="H84" t="str">
            <v>금   액</v>
          </cell>
          <cell r="I84" t="str">
            <v>단  가</v>
          </cell>
          <cell r="J84" t="str">
            <v>금   액</v>
          </cell>
          <cell r="K84" t="str">
            <v>단  가</v>
          </cell>
          <cell r="L84" t="str">
            <v>금   액</v>
          </cell>
        </row>
        <row r="85">
          <cell r="A85" t="str">
            <v>산          소</v>
          </cell>
          <cell r="C85" t="str">
            <v>6,000 L</v>
          </cell>
          <cell r="D85">
            <v>1</v>
          </cell>
          <cell r="E85" t="str">
            <v>병</v>
          </cell>
          <cell r="J85">
            <v>12000</v>
          </cell>
        </row>
        <row r="86">
          <cell r="A86" t="str">
            <v>아  세  치  렌</v>
          </cell>
          <cell r="C86" t="str">
            <v>4,500 L</v>
          </cell>
          <cell r="D86">
            <v>1</v>
          </cell>
          <cell r="E86" t="str">
            <v>"</v>
          </cell>
          <cell r="J86">
            <v>55392</v>
          </cell>
        </row>
        <row r="87">
          <cell r="B87" t="str">
            <v xml:space="preserve">  "</v>
          </cell>
          <cell r="C87" t="str">
            <v>2,100 L</v>
          </cell>
          <cell r="D87">
            <v>1</v>
          </cell>
          <cell r="E87" t="str">
            <v>"</v>
          </cell>
          <cell r="J87">
            <v>25849</v>
          </cell>
        </row>
        <row r="88">
          <cell r="A88" t="str">
            <v>STS 용  접  봉</v>
          </cell>
          <cell r="C88" t="str">
            <v>4Φx350L</v>
          </cell>
          <cell r="D88">
            <v>1</v>
          </cell>
          <cell r="E88" t="str">
            <v>kg</v>
          </cell>
          <cell r="J88">
            <v>5460</v>
          </cell>
        </row>
        <row r="89">
          <cell r="A89" t="str">
            <v>SS400  용 접 봉</v>
          </cell>
          <cell r="C89" t="str">
            <v>"</v>
          </cell>
          <cell r="D89">
            <v>1</v>
          </cell>
          <cell r="E89" t="str">
            <v>"</v>
          </cell>
          <cell r="J89">
            <v>1260</v>
          </cell>
        </row>
        <row r="90">
          <cell r="A90" t="str">
            <v>전  력  요  금</v>
          </cell>
          <cell r="D90">
            <v>1</v>
          </cell>
          <cell r="E90" t="str">
            <v>Kwh</v>
          </cell>
          <cell r="J90">
            <v>61.6</v>
          </cell>
        </row>
        <row r="91">
          <cell r="A91" t="str">
            <v>함          석</v>
          </cell>
          <cell r="C91" t="str">
            <v>#32x3'x6'</v>
          </cell>
          <cell r="D91">
            <v>1</v>
          </cell>
          <cell r="E91" t="str">
            <v>매</v>
          </cell>
          <cell r="J91">
            <v>2597</v>
          </cell>
        </row>
        <row r="92">
          <cell r="B92" t="str">
            <v xml:space="preserve">  "</v>
          </cell>
          <cell r="C92" t="str">
            <v>#31x3'x6'</v>
          </cell>
          <cell r="D92">
            <v>1</v>
          </cell>
          <cell r="E92" t="str">
            <v>"</v>
          </cell>
          <cell r="J92">
            <v>2825</v>
          </cell>
        </row>
        <row r="93">
          <cell r="A93" t="str">
            <v>경          유</v>
          </cell>
          <cell r="D93">
            <v>1</v>
          </cell>
          <cell r="E93" t="str">
            <v>L</v>
          </cell>
          <cell r="J93">
            <v>526.4</v>
          </cell>
        </row>
        <row r="94">
          <cell r="A94" t="str">
            <v>코  크  스</v>
          </cell>
          <cell r="D94">
            <v>1</v>
          </cell>
          <cell r="E94" t="str">
            <v>kg</v>
          </cell>
          <cell r="J94">
            <v>183</v>
          </cell>
        </row>
        <row r="95">
          <cell r="A95" t="str">
            <v>그라인다돌</v>
          </cell>
          <cell r="D95">
            <v>1</v>
          </cell>
          <cell r="E95" t="str">
            <v>개</v>
          </cell>
          <cell r="J95">
            <v>3380</v>
          </cell>
        </row>
        <row r="96">
          <cell r="A96" t="str">
            <v>노   즐</v>
          </cell>
          <cell r="D96">
            <v>1</v>
          </cell>
          <cell r="E96" t="str">
            <v>"</v>
          </cell>
          <cell r="J96">
            <v>32000</v>
          </cell>
        </row>
        <row r="97">
          <cell r="A97" t="str">
            <v>아  세  치  렌</v>
          </cell>
          <cell r="C97" t="str">
            <v>4,500 L</v>
          </cell>
          <cell r="D97">
            <v>1</v>
          </cell>
          <cell r="E97" t="str">
            <v>kg</v>
          </cell>
          <cell r="J97">
            <v>10500</v>
          </cell>
        </row>
        <row r="98">
          <cell r="B98" t="str">
            <v>- 엔진유</v>
          </cell>
          <cell r="E98" t="str">
            <v>L</v>
          </cell>
          <cell r="J98">
            <v>1250</v>
          </cell>
        </row>
        <row r="99">
          <cell r="B99" t="str">
            <v>- 구리이스</v>
          </cell>
          <cell r="E99" t="str">
            <v>KG</v>
          </cell>
          <cell r="J99">
            <v>2323</v>
          </cell>
        </row>
        <row r="100">
          <cell r="B100" t="str">
            <v>- 규사</v>
          </cell>
          <cell r="E100" t="str">
            <v>TON</v>
          </cell>
          <cell r="J100">
            <v>25000</v>
          </cell>
        </row>
        <row r="101">
          <cell r="B101" t="str">
            <v>- SAND</v>
          </cell>
          <cell r="E101" t="str">
            <v>㎥</v>
          </cell>
          <cell r="J101">
            <v>7000</v>
          </cell>
        </row>
        <row r="102">
          <cell r="B102" t="str">
            <v>- POWER BRUSH</v>
          </cell>
          <cell r="E102" t="str">
            <v>KG</v>
          </cell>
          <cell r="J102">
            <v>5000</v>
          </cell>
        </row>
        <row r="103">
          <cell r="A103" t="str">
            <v>종       별</v>
          </cell>
          <cell r="C103" t="str">
            <v>재 료 또 는</v>
          </cell>
          <cell r="D103" t="str">
            <v xml:space="preserve">원 수 </v>
          </cell>
          <cell r="E103" t="str">
            <v>단 위</v>
          </cell>
          <cell r="F103" t="str">
            <v>총   액</v>
          </cell>
          <cell r="G103" t="str">
            <v>노   무   비</v>
          </cell>
          <cell r="I103" t="str">
            <v>재   료   비</v>
          </cell>
          <cell r="K103" t="str">
            <v>경      비</v>
          </cell>
          <cell r="M103" t="str">
            <v>비   고</v>
          </cell>
        </row>
        <row r="104">
          <cell r="C104" t="str">
            <v xml:space="preserve">규       격 </v>
          </cell>
          <cell r="F104" t="str">
            <v>금   액</v>
          </cell>
          <cell r="G104" t="str">
            <v>단  가</v>
          </cell>
          <cell r="H104" t="str">
            <v>금   액</v>
          </cell>
          <cell r="I104" t="str">
            <v>단  가</v>
          </cell>
          <cell r="J104" t="str">
            <v>금   액</v>
          </cell>
          <cell r="K104" t="str">
            <v>단  가</v>
          </cell>
          <cell r="L104" t="str">
            <v>금   액</v>
          </cell>
        </row>
        <row r="105">
          <cell r="B105" t="str">
            <v>- WIRE BRUSH</v>
          </cell>
          <cell r="E105" t="str">
            <v>KG</v>
          </cell>
          <cell r="J105">
            <v>2000</v>
          </cell>
        </row>
        <row r="106">
          <cell r="B106" t="str">
            <v>- 세척제</v>
          </cell>
          <cell r="E106" t="str">
            <v>KG</v>
          </cell>
          <cell r="J106">
            <v>10500</v>
          </cell>
        </row>
        <row r="107">
          <cell r="B107" t="str">
            <v>- 넝마</v>
          </cell>
          <cell r="E107" t="str">
            <v>KG</v>
          </cell>
          <cell r="J107">
            <v>1363</v>
          </cell>
          <cell r="K107" t="str">
            <v>(적산정보 492)</v>
          </cell>
        </row>
        <row r="108">
          <cell r="B108" t="str">
            <v>- 세라믹코팅제</v>
          </cell>
          <cell r="E108" t="str">
            <v>KG</v>
          </cell>
          <cell r="J108">
            <v>168300</v>
          </cell>
        </row>
        <row r="109">
          <cell r="B109" t="str">
            <v>- 희석제</v>
          </cell>
          <cell r="E109" t="str">
            <v>통</v>
          </cell>
          <cell r="J109">
            <v>5120</v>
          </cell>
        </row>
        <row r="110">
          <cell r="B110" t="str">
            <v>ZINC RICH PRIMER</v>
          </cell>
          <cell r="E110" t="str">
            <v>L</v>
          </cell>
          <cell r="J110">
            <v>7945</v>
          </cell>
        </row>
        <row r="111">
          <cell r="B111" t="str">
            <v>신      나</v>
          </cell>
          <cell r="J111">
            <v>2111</v>
          </cell>
        </row>
        <row r="112">
          <cell r="B112" t="str">
            <v>방 오 도 료</v>
          </cell>
          <cell r="J112">
            <v>9231</v>
          </cell>
        </row>
        <row r="113">
          <cell r="B113" t="str">
            <v>신  나(ANTI FAULING)</v>
          </cell>
          <cell r="J113">
            <v>1530</v>
          </cell>
        </row>
        <row r="114">
          <cell r="B114" t="str">
            <v>TAL EPOXY</v>
          </cell>
          <cell r="J114">
            <v>3570</v>
          </cell>
        </row>
        <row r="115">
          <cell r="B115" t="str">
            <v>PURE EPOXY</v>
          </cell>
          <cell r="J115">
            <v>4010</v>
          </cell>
        </row>
        <row r="127">
          <cell r="B127" t="str">
            <v>'98 년도  사 용 장 비 경 비  단 가 표</v>
          </cell>
        </row>
        <row r="128">
          <cell r="E128" t="str">
            <v xml:space="preserve"> </v>
          </cell>
        </row>
        <row r="129">
          <cell r="A129" t="str">
            <v>종       별</v>
          </cell>
          <cell r="C129" t="str">
            <v>재 료 또 는</v>
          </cell>
          <cell r="D129" t="str">
            <v xml:space="preserve">원 수 </v>
          </cell>
          <cell r="E129" t="str">
            <v>단 위</v>
          </cell>
          <cell r="F129" t="str">
            <v>총   액</v>
          </cell>
          <cell r="G129" t="str">
            <v>노   무   비</v>
          </cell>
          <cell r="I129" t="str">
            <v>재   료   비</v>
          </cell>
          <cell r="K129" t="str">
            <v>경      비</v>
          </cell>
          <cell r="M129" t="str">
            <v>비   고</v>
          </cell>
        </row>
        <row r="130">
          <cell r="C130" t="str">
            <v xml:space="preserve">규       격 </v>
          </cell>
          <cell r="F130" t="str">
            <v>금   액</v>
          </cell>
          <cell r="G130" t="str">
            <v>단  가</v>
          </cell>
          <cell r="H130" t="str">
            <v>금   액</v>
          </cell>
          <cell r="I130" t="str">
            <v>단  가</v>
          </cell>
          <cell r="J130" t="str">
            <v>금   액</v>
          </cell>
          <cell r="K130" t="str">
            <v>단  가</v>
          </cell>
          <cell r="L130" t="str">
            <v>금   액</v>
          </cell>
        </row>
        <row r="131">
          <cell r="A131" t="str">
            <v>Lathe</v>
          </cell>
          <cell r="C131" t="str">
            <v>12ftx7.5Hp</v>
          </cell>
          <cell r="D131">
            <v>1</v>
          </cell>
          <cell r="E131" t="str">
            <v>hr</v>
          </cell>
          <cell r="H131">
            <v>3418</v>
          </cell>
          <cell r="L131">
            <v>3775</v>
          </cell>
        </row>
        <row r="132">
          <cell r="A132" t="str">
            <v>Planer</v>
          </cell>
          <cell r="C132" t="str">
            <v>4ftx8ft</v>
          </cell>
          <cell r="D132">
            <v>1</v>
          </cell>
          <cell r="E132" t="str">
            <v>"</v>
          </cell>
          <cell r="H132">
            <v>3129</v>
          </cell>
          <cell r="L132">
            <v>2743</v>
          </cell>
        </row>
        <row r="133">
          <cell r="A133" t="str">
            <v>Boring Machine</v>
          </cell>
          <cell r="C133" t="str">
            <v>horizontal type 3Hp</v>
          </cell>
        </row>
        <row r="134">
          <cell r="D134">
            <v>1</v>
          </cell>
          <cell r="E134" t="str">
            <v>"</v>
          </cell>
          <cell r="H134">
            <v>3547</v>
          </cell>
          <cell r="L134">
            <v>8928</v>
          </cell>
        </row>
        <row r="135">
          <cell r="A135" t="str">
            <v>Union Melt Welder</v>
          </cell>
          <cell r="C135" t="str">
            <v>5.5 KVA</v>
          </cell>
          <cell r="D135">
            <v>1</v>
          </cell>
          <cell r="E135" t="str">
            <v>"</v>
          </cell>
          <cell r="H135">
            <v>3488</v>
          </cell>
          <cell r="L135">
            <v>1797</v>
          </cell>
        </row>
        <row r="136">
          <cell r="A136" t="str">
            <v>Gouging Machine</v>
          </cell>
          <cell r="C136" t="str">
            <v>중형</v>
          </cell>
          <cell r="D136">
            <v>1</v>
          </cell>
          <cell r="E136" t="str">
            <v>"</v>
          </cell>
          <cell r="H136">
            <v>3380</v>
          </cell>
          <cell r="L136">
            <v>670</v>
          </cell>
        </row>
        <row r="137">
          <cell r="A137" t="str">
            <v>Gas Cutting Machine</v>
          </cell>
        </row>
        <row r="138">
          <cell r="C138" t="str">
            <v>auto 중형</v>
          </cell>
          <cell r="D138">
            <v>1</v>
          </cell>
          <cell r="E138" t="str">
            <v>hr</v>
          </cell>
          <cell r="H138">
            <v>11922</v>
          </cell>
          <cell r="L138">
            <v>119</v>
          </cell>
        </row>
        <row r="139">
          <cell r="B139" t="str">
            <v xml:space="preserve">  "</v>
          </cell>
          <cell r="C139" t="str">
            <v>manual 중형</v>
          </cell>
          <cell r="D139">
            <v>1</v>
          </cell>
          <cell r="E139" t="str">
            <v>"</v>
          </cell>
          <cell r="H139">
            <v>3974</v>
          </cell>
          <cell r="L139">
            <v>115</v>
          </cell>
        </row>
        <row r="140">
          <cell r="A140" t="str">
            <v>Gas Heating Touch</v>
          </cell>
          <cell r="C140" t="str">
            <v>중형</v>
          </cell>
          <cell r="D140">
            <v>1</v>
          </cell>
          <cell r="E140" t="str">
            <v>"</v>
          </cell>
          <cell r="H140">
            <v>3174</v>
          </cell>
          <cell r="L140">
            <v>115</v>
          </cell>
        </row>
        <row r="141">
          <cell r="A141" t="str">
            <v>A.C Welder</v>
          </cell>
          <cell r="C141" t="str">
            <v>5.5 KVA</v>
          </cell>
          <cell r="D141">
            <v>1</v>
          </cell>
          <cell r="E141" t="str">
            <v>"</v>
          </cell>
          <cell r="L141">
            <v>107</v>
          </cell>
        </row>
        <row r="142">
          <cell r="B142" t="str">
            <v xml:space="preserve"> "</v>
          </cell>
          <cell r="C142" t="str">
            <v>10 KVA</v>
          </cell>
          <cell r="D142">
            <v>1</v>
          </cell>
          <cell r="E142" t="str">
            <v>"</v>
          </cell>
          <cell r="L142">
            <v>155</v>
          </cell>
        </row>
        <row r="143">
          <cell r="A143" t="str">
            <v>D.C Welder</v>
          </cell>
          <cell r="C143" t="str">
            <v>300A  5.5KW</v>
          </cell>
          <cell r="D143">
            <v>1</v>
          </cell>
          <cell r="E143" t="str">
            <v>hr</v>
          </cell>
          <cell r="L143">
            <v>359</v>
          </cell>
        </row>
        <row r="144">
          <cell r="A144" t="str">
            <v>Gas Welder</v>
          </cell>
          <cell r="C144" t="str">
            <v>대형</v>
          </cell>
          <cell r="D144">
            <v>1</v>
          </cell>
          <cell r="E144" t="str">
            <v>"</v>
          </cell>
          <cell r="L144">
            <v>149.5</v>
          </cell>
        </row>
        <row r="145">
          <cell r="B145" t="str">
            <v xml:space="preserve"> "</v>
          </cell>
          <cell r="C145" t="str">
            <v>중형</v>
          </cell>
          <cell r="D145">
            <v>1</v>
          </cell>
          <cell r="E145" t="str">
            <v>"</v>
          </cell>
          <cell r="L145">
            <v>115</v>
          </cell>
        </row>
        <row r="146">
          <cell r="A146" t="str">
            <v>Hydro Press</v>
          </cell>
          <cell r="C146" t="str">
            <v>300ton</v>
          </cell>
          <cell r="D146">
            <v>1</v>
          </cell>
          <cell r="E146" t="str">
            <v>"</v>
          </cell>
          <cell r="H146">
            <v>3281</v>
          </cell>
          <cell r="L146">
            <v>8463</v>
          </cell>
        </row>
        <row r="147">
          <cell r="B147" t="str">
            <v xml:space="preserve"> "</v>
          </cell>
          <cell r="C147" t="str">
            <v>100ton</v>
          </cell>
          <cell r="D147">
            <v>1</v>
          </cell>
          <cell r="E147" t="str">
            <v>"</v>
          </cell>
          <cell r="H147">
            <v>3281</v>
          </cell>
          <cell r="L147">
            <v>6045</v>
          </cell>
        </row>
        <row r="148">
          <cell r="A148" t="str">
            <v>Bending Roller</v>
          </cell>
          <cell r="C148" t="str">
            <v>23ft</v>
          </cell>
          <cell r="D148">
            <v>1</v>
          </cell>
          <cell r="E148" t="str">
            <v>hr</v>
          </cell>
          <cell r="H148">
            <v>4281</v>
          </cell>
          <cell r="L148">
            <v>6323</v>
          </cell>
        </row>
        <row r="149">
          <cell r="A149" t="str">
            <v>종       별</v>
          </cell>
          <cell r="C149" t="str">
            <v>재 료 또 는</v>
          </cell>
          <cell r="D149" t="str">
            <v xml:space="preserve">원 수 </v>
          </cell>
          <cell r="E149" t="str">
            <v>단 위</v>
          </cell>
          <cell r="F149" t="str">
            <v>총   액</v>
          </cell>
          <cell r="G149" t="str">
            <v>노   무   비</v>
          </cell>
          <cell r="I149" t="str">
            <v>재   료   비</v>
          </cell>
          <cell r="K149" t="str">
            <v>경      비</v>
          </cell>
          <cell r="M149" t="str">
            <v>비   고</v>
          </cell>
        </row>
        <row r="150">
          <cell r="C150" t="str">
            <v xml:space="preserve">규       격 </v>
          </cell>
          <cell r="F150" t="str">
            <v>금   액</v>
          </cell>
          <cell r="G150" t="str">
            <v>단  가</v>
          </cell>
          <cell r="H150" t="str">
            <v>금   액</v>
          </cell>
          <cell r="I150" t="str">
            <v>단  가</v>
          </cell>
          <cell r="J150" t="str">
            <v>금   액</v>
          </cell>
          <cell r="K150" t="str">
            <v>단  가</v>
          </cell>
          <cell r="L150" t="str">
            <v>금   액</v>
          </cell>
        </row>
        <row r="151">
          <cell r="A151" t="str">
            <v>Edge Bending Roller</v>
          </cell>
        </row>
        <row r="152">
          <cell r="C152" t="str">
            <v>23ft</v>
          </cell>
          <cell r="D152">
            <v>1</v>
          </cell>
          <cell r="E152" t="str">
            <v>"</v>
          </cell>
          <cell r="H152">
            <v>4281</v>
          </cell>
          <cell r="L152">
            <v>9484.5</v>
          </cell>
        </row>
        <row r="153">
          <cell r="A153" t="str">
            <v>Shearing Machine</v>
          </cell>
          <cell r="D153">
            <v>1</v>
          </cell>
          <cell r="E153" t="str">
            <v>"</v>
          </cell>
          <cell r="H153">
            <v>3688</v>
          </cell>
          <cell r="L153">
            <v>3209</v>
          </cell>
        </row>
        <row r="154">
          <cell r="A154" t="str">
            <v>Drilling Machine</v>
          </cell>
          <cell r="C154" t="str">
            <v xml:space="preserve"> 3 Hp</v>
          </cell>
          <cell r="D154">
            <v>1</v>
          </cell>
          <cell r="E154" t="str">
            <v>"</v>
          </cell>
          <cell r="H154">
            <v>3401</v>
          </cell>
          <cell r="L154">
            <v>576</v>
          </cell>
        </row>
        <row r="155">
          <cell r="B155" t="str">
            <v xml:space="preserve">  "</v>
          </cell>
          <cell r="C155" t="str">
            <v>radial 5Hp</v>
          </cell>
          <cell r="D155">
            <v>1</v>
          </cell>
          <cell r="E155" t="str">
            <v>"</v>
          </cell>
          <cell r="H155">
            <v>3401</v>
          </cell>
          <cell r="L155">
            <v>1720</v>
          </cell>
        </row>
        <row r="156">
          <cell r="A156" t="str">
            <v>Portable Drill</v>
          </cell>
          <cell r="C156" t="str">
            <v>0.5 Hp</v>
          </cell>
          <cell r="D156">
            <v>1</v>
          </cell>
          <cell r="E156" t="str">
            <v>hr</v>
          </cell>
          <cell r="H156" t="str">
            <v xml:space="preserve"> </v>
          </cell>
          <cell r="L156">
            <v>12</v>
          </cell>
        </row>
        <row r="157">
          <cell r="B157" t="str">
            <v xml:space="preserve">  "</v>
          </cell>
          <cell r="C157" t="str">
            <v>1.5 Hp</v>
          </cell>
          <cell r="D157">
            <v>1</v>
          </cell>
          <cell r="E157" t="str">
            <v>"</v>
          </cell>
          <cell r="H157" t="str">
            <v xml:space="preserve"> </v>
          </cell>
          <cell r="L157">
            <v>14</v>
          </cell>
        </row>
        <row r="158">
          <cell r="A158" t="str">
            <v>Portable Grinder</v>
          </cell>
          <cell r="C158" t="str">
            <v>0.5 Hp</v>
          </cell>
          <cell r="D158">
            <v>1</v>
          </cell>
          <cell r="E158" t="str">
            <v>hr</v>
          </cell>
          <cell r="L158">
            <v>22</v>
          </cell>
        </row>
        <row r="159">
          <cell r="A159" t="str">
            <v>Air Compressor</v>
          </cell>
          <cell r="C159" t="str">
            <v>5.9㎥/min</v>
          </cell>
          <cell r="D159">
            <v>1</v>
          </cell>
          <cell r="E159" t="str">
            <v>"</v>
          </cell>
          <cell r="H159">
            <v>9681</v>
          </cell>
          <cell r="J159">
            <v>6189</v>
          </cell>
          <cell r="L159">
            <v>3137</v>
          </cell>
        </row>
        <row r="160">
          <cell r="B160" t="str">
            <v xml:space="preserve">  "</v>
          </cell>
          <cell r="C160" t="str">
            <v>8.9㎥/min</v>
          </cell>
          <cell r="D160">
            <v>1</v>
          </cell>
          <cell r="E160" t="str">
            <v>"</v>
          </cell>
          <cell r="H160">
            <v>9681</v>
          </cell>
          <cell r="J160">
            <v>8779</v>
          </cell>
          <cell r="L160">
            <v>6250</v>
          </cell>
        </row>
        <row r="161">
          <cell r="A161" t="str">
            <v>Over Head Crane</v>
          </cell>
          <cell r="C161" t="str">
            <v>20ton</v>
          </cell>
          <cell r="D161">
            <v>1</v>
          </cell>
          <cell r="E161" t="str">
            <v>"</v>
          </cell>
          <cell r="H161">
            <v>9681</v>
          </cell>
          <cell r="L161">
            <v>3338</v>
          </cell>
        </row>
        <row r="162">
          <cell r="B162" t="str">
            <v xml:space="preserve">  "</v>
          </cell>
          <cell r="C162" t="str">
            <v>30ton</v>
          </cell>
          <cell r="D162">
            <v>1</v>
          </cell>
          <cell r="E162" t="str">
            <v>hr</v>
          </cell>
          <cell r="H162">
            <v>9681</v>
          </cell>
          <cell r="L162">
            <v>4123</v>
          </cell>
        </row>
        <row r="163">
          <cell r="A163" t="str">
            <v>Truck Crane</v>
          </cell>
          <cell r="C163" t="str">
            <v>10ton</v>
          </cell>
          <cell r="D163">
            <v>1</v>
          </cell>
          <cell r="E163" t="str">
            <v>"</v>
          </cell>
          <cell r="H163">
            <v>18615</v>
          </cell>
          <cell r="J163">
            <v>3486</v>
          </cell>
          <cell r="L163">
            <v>20487</v>
          </cell>
        </row>
        <row r="164">
          <cell r="B164" t="str">
            <v xml:space="preserve">  "</v>
          </cell>
          <cell r="C164" t="str">
            <v>15ton</v>
          </cell>
          <cell r="D164">
            <v>1</v>
          </cell>
          <cell r="E164" t="str">
            <v>"</v>
          </cell>
          <cell r="H164">
            <v>18615</v>
          </cell>
          <cell r="J164">
            <v>4285</v>
          </cell>
          <cell r="L164">
            <v>30731</v>
          </cell>
        </row>
        <row r="165">
          <cell r="B165" t="str">
            <v xml:space="preserve">  "</v>
          </cell>
          <cell r="C165" t="str">
            <v>20ton</v>
          </cell>
          <cell r="D165">
            <v>1</v>
          </cell>
          <cell r="E165" t="str">
            <v>"</v>
          </cell>
          <cell r="H165">
            <v>18615</v>
          </cell>
          <cell r="J165">
            <v>4939</v>
          </cell>
          <cell r="L165">
            <v>40975</v>
          </cell>
        </row>
        <row r="166">
          <cell r="B166" t="str">
            <v xml:space="preserve">  "</v>
          </cell>
          <cell r="C166" t="str">
            <v>30ton</v>
          </cell>
          <cell r="D166">
            <v>1</v>
          </cell>
          <cell r="E166" t="str">
            <v>"</v>
          </cell>
          <cell r="H166">
            <v>18615</v>
          </cell>
          <cell r="J166">
            <v>7046</v>
          </cell>
          <cell r="L166">
            <v>44939</v>
          </cell>
        </row>
        <row r="167">
          <cell r="B167" t="str">
            <v xml:space="preserve">  "</v>
          </cell>
          <cell r="C167" t="str">
            <v>40ton</v>
          </cell>
          <cell r="D167">
            <v>1</v>
          </cell>
          <cell r="E167" t="str">
            <v>"</v>
          </cell>
          <cell r="H167">
            <v>18615</v>
          </cell>
          <cell r="J167">
            <v>8730</v>
          </cell>
          <cell r="L167">
            <v>55621</v>
          </cell>
        </row>
        <row r="168">
          <cell r="A168" t="str">
            <v>Winch</v>
          </cell>
          <cell r="C168" t="str">
            <v>10Hp</v>
          </cell>
          <cell r="D168">
            <v>1</v>
          </cell>
          <cell r="E168" t="str">
            <v>hr</v>
          </cell>
          <cell r="H168">
            <v>9235</v>
          </cell>
          <cell r="L168">
            <v>850</v>
          </cell>
        </row>
        <row r="169">
          <cell r="A169" t="str">
            <v>"</v>
          </cell>
          <cell r="C169" t="str">
            <v>50Hp</v>
          </cell>
          <cell r="D169">
            <v>1</v>
          </cell>
          <cell r="E169" t="str">
            <v>"</v>
          </cell>
          <cell r="H169">
            <v>9235</v>
          </cell>
          <cell r="L169">
            <v>5209</v>
          </cell>
        </row>
        <row r="170">
          <cell r="A170" t="str">
            <v>Truck</v>
          </cell>
          <cell r="C170" t="str">
            <v>6ton</v>
          </cell>
          <cell r="D170">
            <v>1</v>
          </cell>
          <cell r="E170" t="str">
            <v>"</v>
          </cell>
          <cell r="H170">
            <v>8683</v>
          </cell>
          <cell r="J170">
            <v>8110</v>
          </cell>
          <cell r="L170">
            <v>4902</v>
          </cell>
        </row>
        <row r="171">
          <cell r="A171" t="str">
            <v>Trailer</v>
          </cell>
          <cell r="C171" t="str">
            <v>20ton</v>
          </cell>
          <cell r="D171">
            <v>1</v>
          </cell>
          <cell r="E171" t="str">
            <v>"</v>
          </cell>
          <cell r="H171">
            <v>9681</v>
          </cell>
          <cell r="J171">
            <v>15109</v>
          </cell>
          <cell r="L171">
            <v>20345</v>
          </cell>
        </row>
        <row r="172">
          <cell r="A172" t="str">
            <v>종       별</v>
          </cell>
          <cell r="C172" t="str">
            <v>재 료 또 는</v>
          </cell>
          <cell r="D172" t="str">
            <v xml:space="preserve">원 수 </v>
          </cell>
          <cell r="E172" t="str">
            <v>단 위</v>
          </cell>
          <cell r="F172" t="str">
            <v>총   액</v>
          </cell>
          <cell r="G172" t="str">
            <v>노   무   비</v>
          </cell>
          <cell r="I172" t="str">
            <v>재   료   비</v>
          </cell>
          <cell r="K172" t="str">
            <v>경      비</v>
          </cell>
          <cell r="M172" t="str">
            <v>비   고</v>
          </cell>
        </row>
        <row r="173">
          <cell r="C173" t="str">
            <v xml:space="preserve">규       격 </v>
          </cell>
          <cell r="F173" t="str">
            <v>금   액</v>
          </cell>
          <cell r="G173" t="str">
            <v>단  가</v>
          </cell>
          <cell r="H173" t="str">
            <v>금   액</v>
          </cell>
          <cell r="I173" t="str">
            <v>단  가</v>
          </cell>
          <cell r="J173" t="str">
            <v>금   액</v>
          </cell>
          <cell r="K173" t="str">
            <v>단  가</v>
          </cell>
          <cell r="L173" t="str">
            <v>금   액</v>
          </cell>
        </row>
        <row r="174">
          <cell r="A174" t="str">
            <v>Trailer</v>
          </cell>
          <cell r="C174" t="str">
            <v>30ton</v>
          </cell>
          <cell r="D174">
            <v>1</v>
          </cell>
          <cell r="E174" t="str">
            <v>"</v>
          </cell>
          <cell r="H174">
            <v>8683</v>
          </cell>
          <cell r="J174">
            <v>15763</v>
          </cell>
          <cell r="L174">
            <v>27414</v>
          </cell>
        </row>
        <row r="175">
          <cell r="A175" t="str">
            <v>Fork Lift</v>
          </cell>
          <cell r="C175" t="str">
            <v>3.5ton</v>
          </cell>
          <cell r="D175">
            <v>1</v>
          </cell>
          <cell r="E175" t="str">
            <v>hr</v>
          </cell>
          <cell r="H175">
            <v>9681</v>
          </cell>
          <cell r="J175">
            <v>5116</v>
          </cell>
          <cell r="L175">
            <v>3470</v>
          </cell>
        </row>
        <row r="176">
          <cell r="B176" t="str">
            <v xml:space="preserve"> "</v>
          </cell>
          <cell r="C176" t="str">
            <v>5.0ton</v>
          </cell>
          <cell r="D176">
            <v>1</v>
          </cell>
          <cell r="E176" t="str">
            <v>"</v>
          </cell>
          <cell r="H176">
            <v>9681</v>
          </cell>
          <cell r="J176">
            <v>5116.08</v>
          </cell>
          <cell r="L176">
            <v>4863</v>
          </cell>
        </row>
        <row r="177">
          <cell r="B177" t="str">
            <v xml:space="preserve"> "</v>
          </cell>
          <cell r="C177" t="str">
            <v>7.5ton</v>
          </cell>
          <cell r="D177">
            <v>1</v>
          </cell>
          <cell r="E177" t="str">
            <v>"</v>
          </cell>
          <cell r="H177">
            <v>9681</v>
          </cell>
          <cell r="J177">
            <v>5898</v>
          </cell>
          <cell r="L177">
            <v>5845</v>
          </cell>
        </row>
        <row r="178">
          <cell r="A178" t="str">
            <v>발 전 기</v>
          </cell>
          <cell r="C178" t="str">
            <v>50 kw</v>
          </cell>
          <cell r="D178">
            <v>1</v>
          </cell>
          <cell r="E178" t="str">
            <v>"</v>
          </cell>
          <cell r="H178">
            <v>9235</v>
          </cell>
          <cell r="J178">
            <v>8338</v>
          </cell>
          <cell r="L178">
            <v>4912</v>
          </cell>
        </row>
        <row r="179">
          <cell r="A179" t="str">
            <v>AIR HOSE</v>
          </cell>
          <cell r="C179" t="str">
            <v>3/4 "</v>
          </cell>
          <cell r="D179">
            <v>1</v>
          </cell>
          <cell r="E179" t="str">
            <v>"</v>
          </cell>
          <cell r="L179">
            <v>48</v>
          </cell>
        </row>
        <row r="180">
          <cell r="A180" t="str">
            <v>브라스트기</v>
          </cell>
          <cell r="D180">
            <v>1</v>
          </cell>
          <cell r="E180" t="str">
            <v>"</v>
          </cell>
          <cell r="L180">
            <v>659</v>
          </cell>
        </row>
        <row r="181">
          <cell r="A181" t="str">
            <v>건  조  기</v>
          </cell>
          <cell r="D181">
            <v>1</v>
          </cell>
          <cell r="E181" t="str">
            <v>"</v>
          </cell>
          <cell r="L181">
            <v>211</v>
          </cell>
        </row>
        <row r="182">
          <cell r="A182" t="str">
            <v>방  진  복</v>
          </cell>
          <cell r="D182">
            <v>1</v>
          </cell>
          <cell r="E182" t="str">
            <v>"</v>
          </cell>
          <cell r="L182">
            <v>107</v>
          </cell>
        </row>
        <row r="183">
          <cell r="A183" t="str">
            <v>방  진  모</v>
          </cell>
          <cell r="D183">
            <v>1</v>
          </cell>
          <cell r="E183" t="str">
            <v>"</v>
          </cell>
          <cell r="L183">
            <v>21</v>
          </cell>
        </row>
        <row r="196">
          <cell r="B196" t="str">
            <v>'98 년도  사 용 장 비 경 비  산 출 표</v>
          </cell>
        </row>
        <row r="197">
          <cell r="E197" t="str">
            <v xml:space="preserve"> </v>
          </cell>
        </row>
        <row r="198">
          <cell r="A198" t="str">
            <v>종       별</v>
          </cell>
          <cell r="C198" t="str">
            <v>재 료 또 는</v>
          </cell>
          <cell r="D198" t="str">
            <v xml:space="preserve">원 수 </v>
          </cell>
          <cell r="E198" t="str">
            <v>단 위</v>
          </cell>
          <cell r="F198" t="str">
            <v>총   액</v>
          </cell>
          <cell r="G198" t="str">
            <v>노   무   비</v>
          </cell>
          <cell r="I198" t="str">
            <v>재   료   비</v>
          </cell>
          <cell r="K198" t="str">
            <v>경      비</v>
          </cell>
          <cell r="M198" t="str">
            <v>비   고</v>
          </cell>
        </row>
        <row r="199">
          <cell r="C199" t="str">
            <v xml:space="preserve">규       격 </v>
          </cell>
          <cell r="F199" t="str">
            <v>금   액</v>
          </cell>
          <cell r="G199" t="str">
            <v>단  가</v>
          </cell>
          <cell r="H199" t="str">
            <v>금   액</v>
          </cell>
          <cell r="I199" t="str">
            <v>단  가</v>
          </cell>
          <cell r="J199" t="str">
            <v>금   액</v>
          </cell>
          <cell r="K199" t="str">
            <v>단  가</v>
          </cell>
          <cell r="L199" t="str">
            <v>금   액</v>
          </cell>
        </row>
        <row r="200">
          <cell r="A200" t="str">
            <v>Truck</v>
          </cell>
          <cell r="C200" t="str">
            <v>6ton</v>
          </cell>
          <cell r="D200">
            <v>1</v>
          </cell>
          <cell r="E200" t="str">
            <v>hr</v>
          </cell>
          <cell r="H200">
            <v>8683</v>
          </cell>
          <cell r="J200">
            <v>8110</v>
          </cell>
        </row>
        <row r="202">
          <cell r="B202" t="str">
            <v>- 경유</v>
          </cell>
          <cell r="D202">
            <v>10.7</v>
          </cell>
          <cell r="E202" t="str">
            <v>L</v>
          </cell>
          <cell r="I202">
            <v>526.4</v>
          </cell>
          <cell r="J202">
            <v>5632</v>
          </cell>
        </row>
        <row r="203">
          <cell r="B203" t="str">
            <v>- 잡유</v>
          </cell>
          <cell r="C203" t="str">
            <v>주연료*44%</v>
          </cell>
          <cell r="D203">
            <v>1</v>
          </cell>
          <cell r="E203" t="str">
            <v>식</v>
          </cell>
          <cell r="J203">
            <v>2478</v>
          </cell>
        </row>
        <row r="204">
          <cell r="B204" t="str">
            <v>- 조종원</v>
          </cell>
          <cell r="D204">
            <v>0.17</v>
          </cell>
          <cell r="E204" t="str">
            <v>인</v>
          </cell>
          <cell r="G204">
            <v>51077</v>
          </cell>
          <cell r="H204">
            <v>8683</v>
          </cell>
        </row>
        <row r="206">
          <cell r="A206" t="str">
            <v>Truck Crane</v>
          </cell>
          <cell r="C206" t="str">
            <v>15ton</v>
          </cell>
          <cell r="D206">
            <v>1</v>
          </cell>
          <cell r="E206" t="str">
            <v>hr</v>
          </cell>
          <cell r="H206">
            <v>18615</v>
          </cell>
          <cell r="J206">
            <v>4285</v>
          </cell>
        </row>
        <row r="208">
          <cell r="B208" t="str">
            <v>- 경유</v>
          </cell>
          <cell r="D208">
            <v>5.9</v>
          </cell>
          <cell r="E208" t="str">
            <v>L</v>
          </cell>
          <cell r="I208">
            <v>526.4</v>
          </cell>
          <cell r="J208">
            <v>3105.76</v>
          </cell>
        </row>
        <row r="209">
          <cell r="B209" t="str">
            <v>- 잡유</v>
          </cell>
          <cell r="C209" t="str">
            <v>주연료*38%</v>
          </cell>
          <cell r="D209">
            <v>1</v>
          </cell>
          <cell r="E209" t="str">
            <v>식</v>
          </cell>
          <cell r="J209">
            <v>1180.1888000000001</v>
          </cell>
        </row>
        <row r="210">
          <cell r="B210" t="str">
            <v>- 조종원</v>
          </cell>
          <cell r="D210">
            <v>0.17</v>
          </cell>
          <cell r="E210" t="str">
            <v>인</v>
          </cell>
          <cell r="G210">
            <v>56951</v>
          </cell>
          <cell r="H210">
            <v>9681.67</v>
          </cell>
        </row>
        <row r="211">
          <cell r="B211" t="str">
            <v>- 조수</v>
          </cell>
          <cell r="D211">
            <v>0.17</v>
          </cell>
          <cell r="E211" t="str">
            <v>"</v>
          </cell>
          <cell r="G211">
            <v>42762</v>
          </cell>
          <cell r="H211">
            <v>7269.5400000000009</v>
          </cell>
        </row>
        <row r="212">
          <cell r="B212" t="str">
            <v>- 중기조장</v>
          </cell>
          <cell r="D212">
            <v>0.03</v>
          </cell>
          <cell r="E212" t="str">
            <v>"</v>
          </cell>
          <cell r="G212">
            <v>55484</v>
          </cell>
          <cell r="H212">
            <v>1664.52</v>
          </cell>
        </row>
        <row r="214">
          <cell r="A214" t="str">
            <v>Truck Crane</v>
          </cell>
          <cell r="C214" t="str">
            <v>20ton</v>
          </cell>
          <cell r="D214">
            <v>1</v>
          </cell>
          <cell r="E214" t="str">
            <v>hr</v>
          </cell>
          <cell r="H214">
            <v>18615</v>
          </cell>
          <cell r="J214">
            <v>4939</v>
          </cell>
        </row>
        <row r="216">
          <cell r="B216" t="str">
            <v>- 경유</v>
          </cell>
          <cell r="D216">
            <v>6.8</v>
          </cell>
          <cell r="E216" t="str">
            <v>L</v>
          </cell>
          <cell r="I216">
            <v>526.4</v>
          </cell>
          <cell r="J216">
            <v>3579.5199999999995</v>
          </cell>
        </row>
        <row r="217">
          <cell r="B217" t="str">
            <v>- 잡유</v>
          </cell>
          <cell r="C217" t="str">
            <v>주연료*38%</v>
          </cell>
          <cell r="D217">
            <v>1</v>
          </cell>
          <cell r="E217" t="str">
            <v>식</v>
          </cell>
          <cell r="J217">
            <v>1360.2175999999997</v>
          </cell>
        </row>
        <row r="218">
          <cell r="A218" t="str">
            <v>종       별</v>
          </cell>
          <cell r="C218" t="str">
            <v>재 료 또 는</v>
          </cell>
          <cell r="D218" t="str">
            <v xml:space="preserve">원 수 </v>
          </cell>
          <cell r="E218" t="str">
            <v>단 위</v>
          </cell>
          <cell r="F218" t="str">
            <v>총   액</v>
          </cell>
          <cell r="G218" t="str">
            <v>노   무   비</v>
          </cell>
          <cell r="I218" t="str">
            <v>재   료   비</v>
          </cell>
          <cell r="K218" t="str">
            <v>경      비</v>
          </cell>
          <cell r="M218" t="str">
            <v>비   고</v>
          </cell>
        </row>
        <row r="219">
          <cell r="C219" t="str">
            <v xml:space="preserve">규       격 </v>
          </cell>
          <cell r="F219" t="str">
            <v>금   액</v>
          </cell>
          <cell r="G219" t="str">
            <v>단  가</v>
          </cell>
          <cell r="H219" t="str">
            <v>금   액</v>
          </cell>
          <cell r="I219" t="str">
            <v>단  가</v>
          </cell>
          <cell r="J219" t="str">
            <v>금   액</v>
          </cell>
          <cell r="K219" t="str">
            <v>단  가</v>
          </cell>
          <cell r="L219" t="str">
            <v>금   액</v>
          </cell>
        </row>
        <row r="220">
          <cell r="B220" t="str">
            <v>- 조종원</v>
          </cell>
          <cell r="D220">
            <v>0.17</v>
          </cell>
          <cell r="E220" t="str">
            <v>인</v>
          </cell>
          <cell r="G220">
            <v>56951</v>
          </cell>
          <cell r="H220">
            <v>9681.67</v>
          </cell>
        </row>
        <row r="221">
          <cell r="B221" t="str">
            <v>- 조수</v>
          </cell>
          <cell r="D221">
            <v>0.17</v>
          </cell>
          <cell r="E221" t="str">
            <v>"</v>
          </cell>
          <cell r="G221">
            <v>42762</v>
          </cell>
          <cell r="H221">
            <v>7269.5400000000009</v>
          </cell>
        </row>
        <row r="222">
          <cell r="B222" t="str">
            <v>- 중기조장</v>
          </cell>
          <cell r="D222">
            <v>0.03</v>
          </cell>
          <cell r="E222" t="str">
            <v>"</v>
          </cell>
          <cell r="G222">
            <v>55484</v>
          </cell>
          <cell r="H222">
            <v>1664.52</v>
          </cell>
        </row>
        <row r="224">
          <cell r="A224" t="str">
            <v>Truck Crane</v>
          </cell>
          <cell r="C224" t="str">
            <v>30ton</v>
          </cell>
          <cell r="D224">
            <v>1</v>
          </cell>
          <cell r="E224" t="str">
            <v>hr</v>
          </cell>
          <cell r="H224">
            <v>18615</v>
          </cell>
          <cell r="J224">
            <v>7046</v>
          </cell>
        </row>
        <row r="226">
          <cell r="B226" t="str">
            <v>- 경유</v>
          </cell>
          <cell r="D226">
            <v>9.6999999999999993</v>
          </cell>
          <cell r="E226" t="str">
            <v>L</v>
          </cell>
          <cell r="I226">
            <v>526.4</v>
          </cell>
          <cell r="J226">
            <v>5106.079999999999</v>
          </cell>
          <cell r="L226" t="str">
            <v xml:space="preserve"> </v>
          </cell>
        </row>
        <row r="227">
          <cell r="B227" t="str">
            <v>- 잡유</v>
          </cell>
          <cell r="C227" t="str">
            <v>주연료*38%</v>
          </cell>
          <cell r="D227">
            <v>1</v>
          </cell>
          <cell r="E227" t="str">
            <v>식</v>
          </cell>
          <cell r="J227">
            <v>1940.3103999999994</v>
          </cell>
        </row>
        <row r="228">
          <cell r="B228" t="str">
            <v>- 조종원</v>
          </cell>
          <cell r="D228">
            <v>0.17</v>
          </cell>
          <cell r="E228" t="str">
            <v>인</v>
          </cell>
          <cell r="G228">
            <v>56951</v>
          </cell>
          <cell r="H228">
            <v>9681.67</v>
          </cell>
        </row>
        <row r="229">
          <cell r="B229" t="str">
            <v>- 조수</v>
          </cell>
          <cell r="D229">
            <v>0.17</v>
          </cell>
          <cell r="E229" t="str">
            <v>"</v>
          </cell>
          <cell r="G229">
            <v>42762</v>
          </cell>
          <cell r="H229">
            <v>7269.5400000000009</v>
          </cell>
        </row>
        <row r="230">
          <cell r="B230" t="str">
            <v>- 중기조장</v>
          </cell>
          <cell r="D230">
            <v>0.03</v>
          </cell>
          <cell r="E230" t="str">
            <v>"</v>
          </cell>
          <cell r="G230">
            <v>55484</v>
          </cell>
          <cell r="H230">
            <v>1664.52</v>
          </cell>
        </row>
        <row r="232">
          <cell r="A232" t="str">
            <v>Truck Crane</v>
          </cell>
          <cell r="C232" t="str">
            <v>40ton</v>
          </cell>
          <cell r="D232">
            <v>1</v>
          </cell>
          <cell r="E232" t="str">
            <v>hr</v>
          </cell>
          <cell r="H232">
            <v>18615</v>
          </cell>
          <cell r="J232">
            <v>8730</v>
          </cell>
        </row>
        <row r="234">
          <cell r="B234" t="str">
            <v>- 경유</v>
          </cell>
          <cell r="D234">
            <v>10.7</v>
          </cell>
          <cell r="E234" t="str">
            <v>L</v>
          </cell>
          <cell r="I234">
            <v>526.4</v>
          </cell>
          <cell r="J234">
            <v>5632.48</v>
          </cell>
          <cell r="L234" t="str">
            <v xml:space="preserve"> </v>
          </cell>
        </row>
        <row r="235">
          <cell r="B235" t="str">
            <v>- 잡유</v>
          </cell>
          <cell r="C235" t="str">
            <v>주연료*55%</v>
          </cell>
          <cell r="D235">
            <v>1</v>
          </cell>
          <cell r="E235" t="str">
            <v>식</v>
          </cell>
          <cell r="J235">
            <v>3097.8639999999996</v>
          </cell>
        </row>
        <row r="236">
          <cell r="B236" t="str">
            <v>- 조종원</v>
          </cell>
          <cell r="D236">
            <v>0.17</v>
          </cell>
          <cell r="E236" t="str">
            <v>인</v>
          </cell>
          <cell r="G236">
            <v>56951</v>
          </cell>
          <cell r="H236">
            <v>9681.67</v>
          </cell>
        </row>
        <row r="237">
          <cell r="B237" t="str">
            <v>- 조수</v>
          </cell>
          <cell r="D237">
            <v>0.17</v>
          </cell>
          <cell r="E237" t="str">
            <v>"</v>
          </cell>
          <cell r="G237">
            <v>42762</v>
          </cell>
          <cell r="H237">
            <v>7269.5400000000009</v>
          </cell>
        </row>
        <row r="238">
          <cell r="B238" t="str">
            <v>- 중기조장</v>
          </cell>
          <cell r="D238">
            <v>0.03</v>
          </cell>
          <cell r="E238" t="str">
            <v>"</v>
          </cell>
          <cell r="G238">
            <v>55484</v>
          </cell>
          <cell r="H238">
            <v>1664.52</v>
          </cell>
        </row>
        <row r="241">
          <cell r="A241" t="str">
            <v>종       별</v>
          </cell>
          <cell r="C241" t="str">
            <v>재 료 또 는</v>
          </cell>
          <cell r="D241" t="str">
            <v xml:space="preserve">원 수 </v>
          </cell>
          <cell r="E241" t="str">
            <v>단 위</v>
          </cell>
          <cell r="F241" t="str">
            <v>총   액</v>
          </cell>
          <cell r="G241" t="str">
            <v>노   무   비</v>
          </cell>
          <cell r="I241" t="str">
            <v>재   료   비</v>
          </cell>
          <cell r="K241" t="str">
            <v>경      비</v>
          </cell>
          <cell r="M241" t="str">
            <v>비   고</v>
          </cell>
        </row>
        <row r="242">
          <cell r="C242" t="str">
            <v xml:space="preserve">규       격 </v>
          </cell>
          <cell r="F242" t="str">
            <v>금   액</v>
          </cell>
          <cell r="G242" t="str">
            <v>단  가</v>
          </cell>
          <cell r="H242" t="str">
            <v>금   액</v>
          </cell>
          <cell r="I242" t="str">
            <v>단  가</v>
          </cell>
          <cell r="J242" t="str">
            <v>금   액</v>
          </cell>
          <cell r="K242" t="str">
            <v>단  가</v>
          </cell>
          <cell r="L242" t="str">
            <v>금   액</v>
          </cell>
        </row>
        <row r="243">
          <cell r="A243" t="str">
            <v>Tower Crane</v>
          </cell>
          <cell r="C243" t="str">
            <v>5ton</v>
          </cell>
          <cell r="D243">
            <v>1</v>
          </cell>
          <cell r="E243" t="str">
            <v>hr</v>
          </cell>
          <cell r="J243">
            <v>543</v>
          </cell>
        </row>
        <row r="245">
          <cell r="B245" t="str">
            <v xml:space="preserve">- Wire Rope </v>
          </cell>
          <cell r="C245" t="str">
            <v>18m/mΦ</v>
          </cell>
          <cell r="D245">
            <v>0.36</v>
          </cell>
          <cell r="E245" t="str">
            <v>m</v>
          </cell>
          <cell r="I245">
            <v>1509</v>
          </cell>
          <cell r="J245">
            <v>543</v>
          </cell>
        </row>
        <row r="246">
          <cell r="A246" t="str">
            <v>Fork Lift Truck</v>
          </cell>
          <cell r="C246" t="str">
            <v>3.5ton</v>
          </cell>
          <cell r="D246">
            <v>1</v>
          </cell>
          <cell r="E246" t="str">
            <v>hr</v>
          </cell>
          <cell r="H246">
            <v>9681</v>
          </cell>
          <cell r="J246">
            <v>5116</v>
          </cell>
        </row>
        <row r="248">
          <cell r="B248" t="str">
            <v>- 경유</v>
          </cell>
          <cell r="D248">
            <v>7.2</v>
          </cell>
          <cell r="E248" t="str">
            <v>L</v>
          </cell>
          <cell r="I248">
            <v>526.4</v>
          </cell>
          <cell r="J248">
            <v>3790.08</v>
          </cell>
        </row>
        <row r="249">
          <cell r="B249" t="str">
            <v>- 잡유</v>
          </cell>
          <cell r="C249" t="str">
            <v>주연료*35%</v>
          </cell>
          <cell r="D249">
            <v>1</v>
          </cell>
          <cell r="E249" t="str">
            <v>식</v>
          </cell>
          <cell r="J249">
            <v>1326.5279999999998</v>
          </cell>
        </row>
        <row r="250">
          <cell r="B250" t="str">
            <v>- 조종원</v>
          </cell>
          <cell r="D250">
            <v>0.17</v>
          </cell>
          <cell r="E250" t="str">
            <v>인</v>
          </cell>
          <cell r="G250">
            <v>56951</v>
          </cell>
          <cell r="H250">
            <v>9681</v>
          </cell>
        </row>
        <row r="251">
          <cell r="A251" t="str">
            <v>Fork Lift Truck</v>
          </cell>
          <cell r="C251" t="str">
            <v>5.0ton</v>
          </cell>
          <cell r="D251">
            <v>1</v>
          </cell>
          <cell r="E251" t="str">
            <v>hr</v>
          </cell>
          <cell r="H251">
            <v>9681</v>
          </cell>
          <cell r="J251">
            <v>5116.08</v>
          </cell>
        </row>
        <row r="253">
          <cell r="B253" t="str">
            <v>- 경유</v>
          </cell>
          <cell r="D253">
            <v>7.2</v>
          </cell>
          <cell r="E253" t="str">
            <v>L</v>
          </cell>
          <cell r="I253">
            <v>526.4</v>
          </cell>
          <cell r="J253">
            <v>3790.08</v>
          </cell>
        </row>
        <row r="254">
          <cell r="B254" t="str">
            <v>- 잡유</v>
          </cell>
          <cell r="C254" t="str">
            <v>주연료*35%</v>
          </cell>
          <cell r="D254">
            <v>1</v>
          </cell>
          <cell r="E254" t="str">
            <v>식</v>
          </cell>
          <cell r="J254">
            <v>1326</v>
          </cell>
        </row>
        <row r="255">
          <cell r="B255" t="str">
            <v>- 조종원</v>
          </cell>
          <cell r="D255">
            <v>0.17</v>
          </cell>
          <cell r="E255" t="str">
            <v>인</v>
          </cell>
          <cell r="G255">
            <v>56951</v>
          </cell>
          <cell r="H255">
            <v>9681</v>
          </cell>
        </row>
        <row r="257">
          <cell r="A257" t="str">
            <v>Fork Lift Truck</v>
          </cell>
          <cell r="C257" t="str">
            <v>7.5ton</v>
          </cell>
          <cell r="D257">
            <v>1</v>
          </cell>
          <cell r="E257" t="str">
            <v>hr</v>
          </cell>
          <cell r="H257">
            <v>9681</v>
          </cell>
          <cell r="J257">
            <v>5898</v>
          </cell>
        </row>
        <row r="259">
          <cell r="B259" t="str">
            <v>- 경유</v>
          </cell>
          <cell r="D259">
            <v>8.3000000000000007</v>
          </cell>
          <cell r="E259" t="str">
            <v>L</v>
          </cell>
          <cell r="I259">
            <v>526.4</v>
          </cell>
          <cell r="J259">
            <v>4369.12</v>
          </cell>
        </row>
        <row r="260">
          <cell r="B260" t="str">
            <v>- 잡유</v>
          </cell>
          <cell r="C260" t="str">
            <v>주연료*35%</v>
          </cell>
          <cell r="D260">
            <v>1</v>
          </cell>
          <cell r="E260" t="str">
            <v>식</v>
          </cell>
          <cell r="J260">
            <v>1529.1919999999998</v>
          </cell>
        </row>
        <row r="261">
          <cell r="B261" t="str">
            <v>- 조종원</v>
          </cell>
          <cell r="D261">
            <v>0.17</v>
          </cell>
          <cell r="E261" t="str">
            <v>인</v>
          </cell>
          <cell r="G261">
            <v>56951</v>
          </cell>
          <cell r="H261">
            <v>9681</v>
          </cell>
        </row>
        <row r="264">
          <cell r="A264" t="str">
            <v>종       별</v>
          </cell>
          <cell r="C264" t="str">
            <v>재 료 또 는</v>
          </cell>
          <cell r="D264" t="str">
            <v xml:space="preserve">원 수 </v>
          </cell>
          <cell r="E264" t="str">
            <v>단 위</v>
          </cell>
          <cell r="F264" t="str">
            <v>총   액</v>
          </cell>
          <cell r="G264" t="str">
            <v>노   무   비</v>
          </cell>
          <cell r="I264" t="str">
            <v>재   료   비</v>
          </cell>
          <cell r="K264" t="str">
            <v>경      비</v>
          </cell>
          <cell r="M264" t="str">
            <v>비   고</v>
          </cell>
        </row>
        <row r="265">
          <cell r="C265" t="str">
            <v xml:space="preserve">규       격 </v>
          </cell>
          <cell r="F265" t="str">
            <v>금   액</v>
          </cell>
          <cell r="G265" t="str">
            <v>단  가</v>
          </cell>
          <cell r="H265" t="str">
            <v>금   액</v>
          </cell>
          <cell r="I265" t="str">
            <v>단  가</v>
          </cell>
          <cell r="J265" t="str">
            <v>금   액</v>
          </cell>
          <cell r="K265" t="str">
            <v>단  가</v>
          </cell>
          <cell r="L265" t="str">
            <v>금   액</v>
          </cell>
        </row>
        <row r="266">
          <cell r="A266" t="str">
            <v>Trailer</v>
          </cell>
          <cell r="C266" t="str">
            <v>30ton</v>
          </cell>
          <cell r="D266">
            <v>1</v>
          </cell>
          <cell r="E266" t="str">
            <v>hr</v>
          </cell>
          <cell r="H266">
            <v>8683</v>
          </cell>
          <cell r="J266">
            <v>15763</v>
          </cell>
        </row>
        <row r="268">
          <cell r="B268" t="str">
            <v>- 경유</v>
          </cell>
          <cell r="D268">
            <v>21.7</v>
          </cell>
          <cell r="E268" t="str">
            <v>L</v>
          </cell>
          <cell r="I268">
            <v>526.4</v>
          </cell>
          <cell r="J268">
            <v>11422.88</v>
          </cell>
        </row>
        <row r="269">
          <cell r="B269" t="str">
            <v>- 잡유</v>
          </cell>
          <cell r="C269" t="str">
            <v>주연료*38%</v>
          </cell>
          <cell r="D269">
            <v>1</v>
          </cell>
          <cell r="E269" t="str">
            <v>식</v>
          </cell>
          <cell r="J269">
            <v>4340.6943999999994</v>
          </cell>
        </row>
        <row r="270">
          <cell r="B270" t="str">
            <v>- 조종원</v>
          </cell>
          <cell r="D270">
            <v>0.17</v>
          </cell>
          <cell r="E270" t="str">
            <v>인</v>
          </cell>
          <cell r="G270">
            <v>51077</v>
          </cell>
          <cell r="H270">
            <v>8683</v>
          </cell>
        </row>
        <row r="272">
          <cell r="A272" t="str">
            <v>Air Compressor</v>
          </cell>
          <cell r="C272" t="str">
            <v>7.1㎥/min</v>
          </cell>
          <cell r="H272">
            <v>9681</v>
          </cell>
          <cell r="J272">
            <v>6189</v>
          </cell>
        </row>
        <row r="274">
          <cell r="B274" t="str">
            <v>- 경유</v>
          </cell>
          <cell r="D274">
            <v>9.8000000000000007</v>
          </cell>
          <cell r="E274" t="str">
            <v>L</v>
          </cell>
          <cell r="I274">
            <v>526.4</v>
          </cell>
          <cell r="J274">
            <v>5158</v>
          </cell>
        </row>
        <row r="275">
          <cell r="B275" t="str">
            <v>- 잡유</v>
          </cell>
          <cell r="C275" t="str">
            <v>주연료*20%</v>
          </cell>
          <cell r="D275">
            <v>1</v>
          </cell>
          <cell r="E275" t="str">
            <v>식</v>
          </cell>
          <cell r="J275">
            <v>1031</v>
          </cell>
        </row>
        <row r="276">
          <cell r="B276" t="str">
            <v>- 조종원</v>
          </cell>
          <cell r="D276">
            <v>0.17</v>
          </cell>
          <cell r="E276" t="str">
            <v>인</v>
          </cell>
          <cell r="G276">
            <v>56951</v>
          </cell>
          <cell r="H276">
            <v>9681</v>
          </cell>
        </row>
        <row r="278">
          <cell r="A278" t="str">
            <v>Air Compressor</v>
          </cell>
          <cell r="C278" t="str">
            <v>10.3㎥/min</v>
          </cell>
          <cell r="H278">
            <v>9681</v>
          </cell>
          <cell r="J278">
            <v>8779</v>
          </cell>
        </row>
        <row r="280">
          <cell r="B280" t="str">
            <v>- 경유</v>
          </cell>
          <cell r="D280">
            <v>13.9</v>
          </cell>
          <cell r="E280" t="str">
            <v>L</v>
          </cell>
          <cell r="I280">
            <v>526.4</v>
          </cell>
          <cell r="J280">
            <v>7316</v>
          </cell>
        </row>
        <row r="281">
          <cell r="B281" t="str">
            <v>- 잡유</v>
          </cell>
          <cell r="C281" t="str">
            <v>주연료*20%</v>
          </cell>
          <cell r="D281">
            <v>1</v>
          </cell>
          <cell r="E281" t="str">
            <v>식</v>
          </cell>
          <cell r="J281">
            <v>1463</v>
          </cell>
        </row>
        <row r="282">
          <cell r="B282" t="str">
            <v>- 조종원</v>
          </cell>
          <cell r="D282">
            <v>0.17</v>
          </cell>
          <cell r="E282" t="str">
            <v>인</v>
          </cell>
          <cell r="G282">
            <v>56951</v>
          </cell>
          <cell r="H282">
            <v>9681</v>
          </cell>
        </row>
        <row r="284">
          <cell r="A284" t="str">
            <v>Trailer</v>
          </cell>
          <cell r="C284" t="str">
            <v>20ton</v>
          </cell>
          <cell r="D284">
            <v>1</v>
          </cell>
          <cell r="E284" t="str">
            <v>hr</v>
          </cell>
          <cell r="H284">
            <v>9681</v>
          </cell>
          <cell r="J284">
            <v>15109</v>
          </cell>
        </row>
        <row r="286">
          <cell r="B286" t="str">
            <v>- 경유</v>
          </cell>
          <cell r="D286">
            <v>20.8</v>
          </cell>
          <cell r="E286" t="str">
            <v>L</v>
          </cell>
          <cell r="I286">
            <v>526.4</v>
          </cell>
          <cell r="J286">
            <v>10949.12</v>
          </cell>
        </row>
        <row r="287">
          <cell r="A287" t="str">
            <v>종       별</v>
          </cell>
          <cell r="C287" t="str">
            <v>재 료 또 는</v>
          </cell>
          <cell r="D287" t="str">
            <v xml:space="preserve">원 수 </v>
          </cell>
          <cell r="E287" t="str">
            <v>단 위</v>
          </cell>
          <cell r="F287" t="str">
            <v>총   액</v>
          </cell>
          <cell r="G287" t="str">
            <v>노   무   비</v>
          </cell>
          <cell r="I287" t="str">
            <v>재   료   비</v>
          </cell>
          <cell r="K287" t="str">
            <v>경      비</v>
          </cell>
          <cell r="M287" t="str">
            <v>비   고</v>
          </cell>
        </row>
        <row r="288">
          <cell r="C288" t="str">
            <v xml:space="preserve">규       격 </v>
          </cell>
          <cell r="F288" t="str">
            <v>금   액</v>
          </cell>
          <cell r="G288" t="str">
            <v>단  가</v>
          </cell>
          <cell r="H288" t="str">
            <v>금   액</v>
          </cell>
          <cell r="I288" t="str">
            <v>단  가</v>
          </cell>
          <cell r="J288" t="str">
            <v>금   액</v>
          </cell>
          <cell r="K288" t="str">
            <v>단  가</v>
          </cell>
          <cell r="L288" t="str">
            <v>금   액</v>
          </cell>
        </row>
        <row r="289">
          <cell r="B289" t="str">
            <v>- 잡유</v>
          </cell>
          <cell r="C289" t="str">
            <v>주연료*38%</v>
          </cell>
          <cell r="D289">
            <v>1</v>
          </cell>
          <cell r="E289" t="str">
            <v>식</v>
          </cell>
          <cell r="J289">
            <v>4160.6656000000003</v>
          </cell>
        </row>
        <row r="290">
          <cell r="B290" t="str">
            <v>- 조종원</v>
          </cell>
          <cell r="D290">
            <v>0.17</v>
          </cell>
          <cell r="E290" t="str">
            <v>인</v>
          </cell>
          <cell r="G290">
            <v>56951</v>
          </cell>
          <cell r="H290">
            <v>9681</v>
          </cell>
        </row>
        <row r="292">
          <cell r="A292" t="str">
            <v>발 전 기</v>
          </cell>
          <cell r="C292" t="str">
            <v>50 kw</v>
          </cell>
          <cell r="D292">
            <v>1</v>
          </cell>
          <cell r="E292" t="str">
            <v>hr</v>
          </cell>
          <cell r="H292">
            <v>9235</v>
          </cell>
          <cell r="J292">
            <v>8338</v>
          </cell>
        </row>
        <row r="294">
          <cell r="B294" t="str">
            <v>- 경유</v>
          </cell>
          <cell r="D294">
            <v>13.2</v>
          </cell>
          <cell r="E294" t="str">
            <v>L</v>
          </cell>
          <cell r="I294">
            <v>526.4</v>
          </cell>
          <cell r="J294">
            <v>6948.48</v>
          </cell>
        </row>
        <row r="295">
          <cell r="B295" t="str">
            <v>- 잡유</v>
          </cell>
          <cell r="C295" t="str">
            <v>주연료*20%</v>
          </cell>
          <cell r="D295">
            <v>1</v>
          </cell>
          <cell r="E295" t="str">
            <v>식</v>
          </cell>
          <cell r="J295">
            <v>1389.6959999999997</v>
          </cell>
        </row>
        <row r="296">
          <cell r="B296" t="str">
            <v>- 조종원</v>
          </cell>
          <cell r="D296">
            <v>0.17</v>
          </cell>
          <cell r="E296" t="str">
            <v>인</v>
          </cell>
          <cell r="G296">
            <v>54325</v>
          </cell>
          <cell r="H296">
            <v>9235</v>
          </cell>
        </row>
        <row r="297">
          <cell r="A297" t="str">
            <v>Truck Crane</v>
          </cell>
          <cell r="C297" t="str">
            <v>10ton</v>
          </cell>
          <cell r="D297">
            <v>1</v>
          </cell>
          <cell r="E297" t="str">
            <v>hr</v>
          </cell>
          <cell r="H297">
            <v>18615</v>
          </cell>
          <cell r="J297">
            <v>3486</v>
          </cell>
        </row>
        <row r="299">
          <cell r="B299" t="str">
            <v>- 경유</v>
          </cell>
          <cell r="D299">
            <v>4.8</v>
          </cell>
          <cell r="E299" t="str">
            <v>L</v>
          </cell>
          <cell r="I299">
            <v>526.4</v>
          </cell>
          <cell r="J299">
            <v>2526.7199999999998</v>
          </cell>
          <cell r="L299" t="str">
            <v xml:space="preserve"> </v>
          </cell>
        </row>
        <row r="300">
          <cell r="B300" t="str">
            <v>- 잡유</v>
          </cell>
          <cell r="C300" t="str">
            <v>주연료*38%</v>
          </cell>
          <cell r="D300">
            <v>1</v>
          </cell>
          <cell r="E300" t="str">
            <v>식</v>
          </cell>
          <cell r="J300">
            <v>960.15359999999987</v>
          </cell>
        </row>
        <row r="301">
          <cell r="B301" t="str">
            <v>- 조종원</v>
          </cell>
          <cell r="D301">
            <v>0.17</v>
          </cell>
          <cell r="E301" t="str">
            <v>인</v>
          </cell>
          <cell r="G301">
            <v>56951</v>
          </cell>
          <cell r="H301">
            <v>9681.67</v>
          </cell>
        </row>
        <row r="302">
          <cell r="B302" t="str">
            <v>- 조수</v>
          </cell>
          <cell r="D302">
            <v>0.17</v>
          </cell>
          <cell r="E302" t="str">
            <v>"</v>
          </cell>
          <cell r="G302">
            <v>42762</v>
          </cell>
          <cell r="H302">
            <v>7269.54</v>
          </cell>
        </row>
        <row r="303">
          <cell r="B303" t="str">
            <v>- 중기조장</v>
          </cell>
          <cell r="D303">
            <v>0.03</v>
          </cell>
          <cell r="E303" t="str">
            <v>"</v>
          </cell>
          <cell r="G303">
            <v>55484</v>
          </cell>
          <cell r="H303">
            <v>1664.52</v>
          </cell>
        </row>
        <row r="311">
          <cell r="E311" t="str">
            <v xml:space="preserve"> </v>
          </cell>
        </row>
        <row r="312">
          <cell r="B312" t="str">
            <v>'98 년 도  수 문 일 위 대 가 표  총 괄</v>
          </cell>
        </row>
        <row r="314">
          <cell r="A314" t="str">
            <v>종       별</v>
          </cell>
          <cell r="C314" t="str">
            <v>재 료 또 는</v>
          </cell>
          <cell r="D314" t="str">
            <v xml:space="preserve">원 수 </v>
          </cell>
          <cell r="E314" t="str">
            <v>단 위</v>
          </cell>
          <cell r="F314" t="str">
            <v>총   액</v>
          </cell>
          <cell r="G314" t="str">
            <v>노   무   비</v>
          </cell>
          <cell r="I314" t="str">
            <v>재   료   비</v>
          </cell>
          <cell r="K314" t="str">
            <v>경      비</v>
          </cell>
          <cell r="M314" t="str">
            <v>비   고</v>
          </cell>
        </row>
        <row r="315">
          <cell r="C315" t="str">
            <v xml:space="preserve">규       격 </v>
          </cell>
          <cell r="F315" t="str">
            <v>금   액</v>
          </cell>
          <cell r="G315" t="str">
            <v>단  가</v>
          </cell>
          <cell r="H315" t="str">
            <v>금   액</v>
          </cell>
          <cell r="I315" t="str">
            <v>단  가</v>
          </cell>
          <cell r="J315" t="str">
            <v>금   액</v>
          </cell>
          <cell r="K315" t="str">
            <v>단  가</v>
          </cell>
          <cell r="L315" t="str">
            <v>금   액</v>
          </cell>
        </row>
        <row r="316">
          <cell r="A316" t="str">
            <v xml:space="preserve">◈ROLLER GATE </v>
          </cell>
          <cell r="C316" t="str">
            <v xml:space="preserve"> </v>
          </cell>
        </row>
        <row r="317">
          <cell r="A317" t="str">
            <v xml:space="preserve"> </v>
          </cell>
          <cell r="B317" t="str">
            <v>⊙ 제작 가공비</v>
          </cell>
        </row>
        <row r="318">
          <cell r="A318" t="str">
            <v xml:space="preserve"> </v>
          </cell>
          <cell r="B318" t="str">
            <v>▷GATE LEAF</v>
          </cell>
          <cell r="C318" t="str">
            <v>소   계</v>
          </cell>
          <cell r="F318">
            <v>1668518</v>
          </cell>
          <cell r="H318">
            <v>1322330</v>
          </cell>
          <cell r="J318">
            <v>237292</v>
          </cell>
          <cell r="L318">
            <v>108896</v>
          </cell>
        </row>
        <row r="319">
          <cell r="A319" t="str">
            <v xml:space="preserve"> </v>
          </cell>
          <cell r="C319" t="str">
            <v>인 건 비</v>
          </cell>
          <cell r="D319">
            <v>1</v>
          </cell>
          <cell r="E319" t="str">
            <v>TON</v>
          </cell>
          <cell r="F319">
            <v>1195828</v>
          </cell>
          <cell r="H319">
            <v>1195828</v>
          </cell>
        </row>
        <row r="320">
          <cell r="A320" t="str">
            <v xml:space="preserve"> </v>
          </cell>
          <cell r="C320" t="str">
            <v>사용장비경비</v>
          </cell>
          <cell r="D320">
            <v>1</v>
          </cell>
          <cell r="E320" t="str">
            <v>TON</v>
          </cell>
          <cell r="F320">
            <v>247732</v>
          </cell>
          <cell r="H320">
            <v>126502</v>
          </cell>
          <cell r="J320">
            <v>31430</v>
          </cell>
          <cell r="L320">
            <v>89800</v>
          </cell>
        </row>
        <row r="321">
          <cell r="A321" t="str">
            <v xml:space="preserve"> </v>
          </cell>
          <cell r="C321" t="str">
            <v>소모자재비</v>
          </cell>
          <cell r="D321">
            <v>1</v>
          </cell>
          <cell r="E321" t="str">
            <v>TON</v>
          </cell>
          <cell r="F321">
            <v>224958</v>
          </cell>
          <cell r="J321">
            <v>205862</v>
          </cell>
          <cell r="L321">
            <v>19096</v>
          </cell>
        </row>
        <row r="323">
          <cell r="A323" t="str">
            <v xml:space="preserve"> </v>
          </cell>
          <cell r="B323" t="str">
            <v>▷GUIDE FRAME</v>
          </cell>
          <cell r="C323" t="str">
            <v>소   계</v>
          </cell>
          <cell r="F323">
            <v>4324511</v>
          </cell>
          <cell r="H323">
            <v>3911039</v>
          </cell>
          <cell r="J323">
            <v>289792</v>
          </cell>
          <cell r="L323">
            <v>123680</v>
          </cell>
        </row>
        <row r="324">
          <cell r="A324" t="str">
            <v xml:space="preserve"> </v>
          </cell>
          <cell r="C324" t="str">
            <v>인 건 비</v>
          </cell>
          <cell r="D324">
            <v>1</v>
          </cell>
          <cell r="E324" t="str">
            <v>TON</v>
          </cell>
          <cell r="F324">
            <v>3784537</v>
          </cell>
          <cell r="H324">
            <v>3784537</v>
          </cell>
        </row>
        <row r="325">
          <cell r="A325" t="str">
            <v xml:space="preserve"> </v>
          </cell>
          <cell r="C325" t="str">
            <v>사용장비경비</v>
          </cell>
          <cell r="D325">
            <v>1</v>
          </cell>
          <cell r="E325" t="str">
            <v>TON</v>
          </cell>
          <cell r="F325">
            <v>247732</v>
          </cell>
          <cell r="H325">
            <v>126502</v>
          </cell>
          <cell r="J325">
            <v>31430</v>
          </cell>
          <cell r="L325">
            <v>89800</v>
          </cell>
          <cell r="M325" t="str">
            <v>ROLLER GATE
LEAF 적용</v>
          </cell>
        </row>
        <row r="326">
          <cell r="A326" t="str">
            <v xml:space="preserve"> </v>
          </cell>
          <cell r="C326" t="str">
            <v>소모자재비</v>
          </cell>
          <cell r="D326">
            <v>1</v>
          </cell>
          <cell r="E326" t="str">
            <v>TON</v>
          </cell>
          <cell r="F326">
            <v>292242</v>
          </cell>
          <cell r="J326">
            <v>258362</v>
          </cell>
          <cell r="L326">
            <v>33880</v>
          </cell>
        </row>
        <row r="328">
          <cell r="A328" t="str">
            <v xml:space="preserve"> </v>
          </cell>
          <cell r="B328" t="str">
            <v>⊙ 설  치  비</v>
          </cell>
        </row>
        <row r="329">
          <cell r="A329" t="str">
            <v xml:space="preserve"> </v>
          </cell>
          <cell r="B329" t="str">
            <v>▷GATE LEAF</v>
          </cell>
          <cell r="C329" t="str">
            <v>소   계</v>
          </cell>
          <cell r="F329">
            <v>2471576</v>
          </cell>
          <cell r="H329">
            <v>1670029</v>
          </cell>
          <cell r="J329">
            <v>226123</v>
          </cell>
          <cell r="L329">
            <v>575424</v>
          </cell>
        </row>
        <row r="330">
          <cell r="A330" t="str">
            <v>종       별</v>
          </cell>
          <cell r="C330" t="str">
            <v>재 료 또 는</v>
          </cell>
          <cell r="D330" t="str">
            <v xml:space="preserve">원 수 </v>
          </cell>
          <cell r="E330" t="str">
            <v>단 위</v>
          </cell>
          <cell r="F330" t="str">
            <v>총   액</v>
          </cell>
          <cell r="G330" t="str">
            <v>노   무   비</v>
          </cell>
          <cell r="I330" t="str">
            <v>재   료   비</v>
          </cell>
          <cell r="K330" t="str">
            <v>경      비</v>
          </cell>
          <cell r="M330" t="str">
            <v>비   고</v>
          </cell>
        </row>
        <row r="331">
          <cell r="C331" t="str">
            <v xml:space="preserve">규       격 </v>
          </cell>
          <cell r="F331" t="str">
            <v>금   액</v>
          </cell>
          <cell r="G331" t="str">
            <v>단  가</v>
          </cell>
          <cell r="H331" t="str">
            <v>금   액</v>
          </cell>
          <cell r="I331" t="str">
            <v>단  가</v>
          </cell>
          <cell r="J331" t="str">
            <v>금   액</v>
          </cell>
          <cell r="K331" t="str">
            <v>단  가</v>
          </cell>
          <cell r="L331" t="str">
            <v>금   액</v>
          </cell>
        </row>
        <row r="332">
          <cell r="A332" t="str">
            <v xml:space="preserve"> </v>
          </cell>
          <cell r="C332" t="str">
            <v>인 건 비</v>
          </cell>
          <cell r="D332">
            <v>1</v>
          </cell>
          <cell r="E332" t="str">
            <v>TON</v>
          </cell>
          <cell r="F332">
            <v>1091285</v>
          </cell>
          <cell r="H332">
            <v>1091285</v>
          </cell>
        </row>
        <row r="333">
          <cell r="A333" t="str">
            <v xml:space="preserve"> </v>
          </cell>
          <cell r="C333" t="str">
            <v>사용장비경비</v>
          </cell>
          <cell r="D333">
            <v>1</v>
          </cell>
          <cell r="E333" t="str">
            <v>TON</v>
          </cell>
          <cell r="F333">
            <v>1341424</v>
          </cell>
          <cell r="H333">
            <v>578744</v>
          </cell>
          <cell r="J333">
            <v>187256</v>
          </cell>
          <cell r="L333">
            <v>575424</v>
          </cell>
        </row>
        <row r="334">
          <cell r="A334" t="str">
            <v xml:space="preserve"> </v>
          </cell>
          <cell r="C334" t="str">
            <v>소모자재비</v>
          </cell>
          <cell r="D334">
            <v>1</v>
          </cell>
          <cell r="E334" t="str">
            <v>TON</v>
          </cell>
          <cell r="F334">
            <v>38867</v>
          </cell>
          <cell r="J334">
            <v>38867</v>
          </cell>
        </row>
        <row r="336">
          <cell r="A336" t="str">
            <v xml:space="preserve"> </v>
          </cell>
          <cell r="B336" t="str">
            <v>▷GUIDE FRAME</v>
          </cell>
          <cell r="C336" t="str">
            <v>소   계</v>
          </cell>
          <cell r="F336">
            <v>5148432</v>
          </cell>
          <cell r="H336">
            <v>4267975</v>
          </cell>
          <cell r="J336">
            <v>305033</v>
          </cell>
          <cell r="L336">
            <v>575424</v>
          </cell>
        </row>
        <row r="337">
          <cell r="A337" t="str">
            <v xml:space="preserve"> </v>
          </cell>
          <cell r="C337" t="str">
            <v>인 건 비</v>
          </cell>
          <cell r="D337">
            <v>1</v>
          </cell>
          <cell r="E337" t="str">
            <v>TON</v>
          </cell>
          <cell r="F337">
            <v>3689231</v>
          </cell>
          <cell r="H337">
            <v>3689231</v>
          </cell>
        </row>
        <row r="338">
          <cell r="A338" t="str">
            <v xml:space="preserve"> </v>
          </cell>
          <cell r="C338" t="str">
            <v>사용장비경비</v>
          </cell>
          <cell r="D338">
            <v>1</v>
          </cell>
          <cell r="E338" t="str">
            <v>TON</v>
          </cell>
          <cell r="F338">
            <v>1341424</v>
          </cell>
          <cell r="H338">
            <v>578744</v>
          </cell>
          <cell r="J338">
            <v>187256</v>
          </cell>
          <cell r="L338">
            <v>575424</v>
          </cell>
        </row>
        <row r="339">
          <cell r="A339" t="str">
            <v xml:space="preserve"> </v>
          </cell>
          <cell r="C339" t="str">
            <v>소모자재비</v>
          </cell>
          <cell r="D339">
            <v>1</v>
          </cell>
          <cell r="E339" t="str">
            <v>TON</v>
          </cell>
          <cell r="F339">
            <v>117777</v>
          </cell>
          <cell r="J339">
            <v>117777</v>
          </cell>
        </row>
        <row r="341">
          <cell r="A341" t="str">
            <v xml:space="preserve"> </v>
          </cell>
          <cell r="B341" t="str">
            <v>▷ HOIST</v>
          </cell>
          <cell r="C341" t="str">
            <v>소   계</v>
          </cell>
          <cell r="F341">
            <v>2100502</v>
          </cell>
          <cell r="H341">
            <v>1186896</v>
          </cell>
          <cell r="J341">
            <v>275550</v>
          </cell>
          <cell r="L341">
            <v>638056</v>
          </cell>
        </row>
        <row r="342">
          <cell r="A342" t="str">
            <v xml:space="preserve"> </v>
          </cell>
          <cell r="C342" t="str">
            <v>인 건 비</v>
          </cell>
          <cell r="D342">
            <v>1</v>
          </cell>
          <cell r="E342" t="str">
            <v>TON</v>
          </cell>
          <cell r="F342">
            <v>687704</v>
          </cell>
          <cell r="H342">
            <v>687704</v>
          </cell>
        </row>
        <row r="343">
          <cell r="A343" t="str">
            <v xml:space="preserve"> </v>
          </cell>
          <cell r="C343" t="str">
            <v>사용장비경비</v>
          </cell>
          <cell r="D343">
            <v>1</v>
          </cell>
          <cell r="E343" t="str">
            <v>TON</v>
          </cell>
          <cell r="F343">
            <v>1384600</v>
          </cell>
          <cell r="H343">
            <v>499192</v>
          </cell>
          <cell r="J343">
            <v>247352</v>
          </cell>
          <cell r="L343">
            <v>638056</v>
          </cell>
        </row>
        <row r="344">
          <cell r="A344" t="str">
            <v xml:space="preserve"> </v>
          </cell>
          <cell r="C344" t="str">
            <v>소모자재비</v>
          </cell>
          <cell r="D344">
            <v>1</v>
          </cell>
          <cell r="E344" t="str">
            <v>TON</v>
          </cell>
          <cell r="F344">
            <v>28198</v>
          </cell>
          <cell r="J344">
            <v>28198</v>
          </cell>
        </row>
        <row r="345">
          <cell r="A345" t="str">
            <v>◈ STOP LOG</v>
          </cell>
        </row>
        <row r="346">
          <cell r="B346" t="str">
            <v>⊙ 제작 가공비</v>
          </cell>
        </row>
        <row r="347">
          <cell r="B347" t="str">
            <v>▷GATE LEAF</v>
          </cell>
          <cell r="C347" t="str">
            <v>소   계</v>
          </cell>
          <cell r="F347">
            <v>1301484.2280000001</v>
          </cell>
          <cell r="H347">
            <v>1137185</v>
          </cell>
          <cell r="J347">
            <v>65315</v>
          </cell>
          <cell r="L347">
            <v>98984.228000000003</v>
          </cell>
        </row>
        <row r="348">
          <cell r="C348" t="str">
            <v>인 건 비</v>
          </cell>
          <cell r="E348" t="str">
            <v>TON</v>
          </cell>
          <cell r="F348">
            <v>985817</v>
          </cell>
          <cell r="H348">
            <v>985817</v>
          </cell>
        </row>
        <row r="349">
          <cell r="A349" t="str">
            <v>종       별</v>
          </cell>
          <cell r="C349" t="str">
            <v>재 료 또 는</v>
          </cell>
          <cell r="D349" t="str">
            <v xml:space="preserve">원 수 </v>
          </cell>
          <cell r="E349" t="str">
            <v>단 위</v>
          </cell>
          <cell r="F349" t="str">
            <v>총   액</v>
          </cell>
          <cell r="G349" t="str">
            <v>노   무   비</v>
          </cell>
          <cell r="I349" t="str">
            <v>재   료   비</v>
          </cell>
          <cell r="K349" t="str">
            <v>경      비</v>
          </cell>
          <cell r="M349" t="str">
            <v>비   고</v>
          </cell>
        </row>
        <row r="350">
          <cell r="C350" t="str">
            <v xml:space="preserve">규       격 </v>
          </cell>
          <cell r="F350" t="str">
            <v>금   액</v>
          </cell>
          <cell r="G350" t="str">
            <v>단  가</v>
          </cell>
          <cell r="H350" t="str">
            <v>금   액</v>
          </cell>
          <cell r="I350" t="str">
            <v>단  가</v>
          </cell>
          <cell r="J350" t="str">
            <v>금   액</v>
          </cell>
          <cell r="K350" t="str">
            <v>단  가</v>
          </cell>
          <cell r="L350" t="str">
            <v>금   액</v>
          </cell>
        </row>
        <row r="351">
          <cell r="C351" t="str">
            <v>사용장비경비</v>
          </cell>
          <cell r="E351" t="str">
            <v>TON</v>
          </cell>
          <cell r="F351">
            <v>289048.228</v>
          </cell>
          <cell r="H351">
            <v>151368</v>
          </cell>
          <cell r="J351">
            <v>38696</v>
          </cell>
          <cell r="L351">
            <v>98984.228000000003</v>
          </cell>
        </row>
        <row r="352">
          <cell r="A352" t="str">
            <v xml:space="preserve"> </v>
          </cell>
          <cell r="C352" t="str">
            <v>소모자재비</v>
          </cell>
          <cell r="E352" t="str">
            <v>TON</v>
          </cell>
          <cell r="F352">
            <v>26619</v>
          </cell>
          <cell r="J352">
            <v>26619</v>
          </cell>
        </row>
        <row r="354">
          <cell r="A354" t="str">
            <v xml:space="preserve"> </v>
          </cell>
          <cell r="B354" t="str">
            <v>▷GUIDE FRAME</v>
          </cell>
          <cell r="C354" t="str">
            <v>소   계</v>
          </cell>
          <cell r="F354">
            <v>4324511</v>
          </cell>
          <cell r="H354">
            <v>3911039</v>
          </cell>
          <cell r="J354">
            <v>289792</v>
          </cell>
          <cell r="L354">
            <v>123680</v>
          </cell>
          <cell r="M354" t="str">
            <v>ROLLER GATE 
GUIDE FRAME적용</v>
          </cell>
        </row>
        <row r="355">
          <cell r="A355" t="str">
            <v xml:space="preserve"> </v>
          </cell>
          <cell r="C355" t="str">
            <v>인 건 비</v>
          </cell>
          <cell r="E355" t="str">
            <v>TON</v>
          </cell>
          <cell r="F355">
            <v>3784537</v>
          </cell>
          <cell r="H355">
            <v>3784537</v>
          </cell>
          <cell r="M355" t="str">
            <v>"</v>
          </cell>
        </row>
        <row r="356">
          <cell r="A356" t="str">
            <v xml:space="preserve"> </v>
          </cell>
          <cell r="C356" t="str">
            <v>사용장비경비</v>
          </cell>
          <cell r="E356" t="str">
            <v>TON</v>
          </cell>
          <cell r="F356">
            <v>247732</v>
          </cell>
          <cell r="H356">
            <v>126502</v>
          </cell>
          <cell r="J356">
            <v>31430</v>
          </cell>
          <cell r="L356">
            <v>89800</v>
          </cell>
          <cell r="M356" t="str">
            <v>"</v>
          </cell>
        </row>
        <row r="357">
          <cell r="C357" t="str">
            <v>소모자재비</v>
          </cell>
          <cell r="E357" t="str">
            <v>TON</v>
          </cell>
          <cell r="F357">
            <v>292242</v>
          </cell>
          <cell r="J357">
            <v>258362</v>
          </cell>
          <cell r="L357">
            <v>33880</v>
          </cell>
          <cell r="M357" t="str">
            <v>"</v>
          </cell>
        </row>
        <row r="359">
          <cell r="B359" t="str">
            <v>▷LIFTING BEAM</v>
          </cell>
          <cell r="C359" t="str">
            <v>소   계</v>
          </cell>
          <cell r="F359">
            <v>1301484.2280000001</v>
          </cell>
          <cell r="H359">
            <v>1137185</v>
          </cell>
          <cell r="J359">
            <v>65315</v>
          </cell>
          <cell r="L359">
            <v>98984.228000000003</v>
          </cell>
          <cell r="M359" t="str">
            <v>STOP LOG LEAF
적용</v>
          </cell>
        </row>
        <row r="360">
          <cell r="C360" t="str">
            <v>인 건 비</v>
          </cell>
          <cell r="E360" t="str">
            <v>TON</v>
          </cell>
          <cell r="F360">
            <v>985817</v>
          </cell>
          <cell r="H360">
            <v>985817</v>
          </cell>
          <cell r="M360" t="str">
            <v>"</v>
          </cell>
        </row>
        <row r="361">
          <cell r="C361" t="str">
            <v>사용장비경비</v>
          </cell>
          <cell r="E361" t="str">
            <v>TON</v>
          </cell>
          <cell r="F361">
            <v>289048.228</v>
          </cell>
          <cell r="H361">
            <v>151368</v>
          </cell>
          <cell r="J361">
            <v>38696</v>
          </cell>
          <cell r="L361">
            <v>98984.228000000003</v>
          </cell>
          <cell r="M361" t="str">
            <v>"</v>
          </cell>
        </row>
        <row r="362">
          <cell r="C362" t="str">
            <v>소모자재비</v>
          </cell>
          <cell r="E362" t="str">
            <v>TON</v>
          </cell>
          <cell r="F362">
            <v>26619</v>
          </cell>
          <cell r="J362">
            <v>26619</v>
          </cell>
          <cell r="M362" t="str">
            <v>"</v>
          </cell>
        </row>
        <row r="363">
          <cell r="B363" t="str">
            <v>⊙ 설  치  비</v>
          </cell>
        </row>
        <row r="364">
          <cell r="B364" t="str">
            <v>▷GATE LEAF</v>
          </cell>
          <cell r="C364" t="str">
            <v>소   계</v>
          </cell>
          <cell r="F364">
            <v>1483011</v>
          </cell>
          <cell r="H364">
            <v>862692</v>
          </cell>
          <cell r="J364">
            <v>237294</v>
          </cell>
          <cell r="L364">
            <v>383025</v>
          </cell>
        </row>
        <row r="365">
          <cell r="C365" t="str">
            <v>인 건 비</v>
          </cell>
          <cell r="E365" t="str">
            <v>TON</v>
          </cell>
          <cell r="F365">
            <v>562444</v>
          </cell>
          <cell r="H365">
            <v>562444</v>
          </cell>
        </row>
        <row r="366">
          <cell r="C366" t="str">
            <v>사용장비경비</v>
          </cell>
          <cell r="E366" t="str">
            <v>TON</v>
          </cell>
          <cell r="F366">
            <v>744864</v>
          </cell>
          <cell r="H366">
            <v>300248</v>
          </cell>
          <cell r="J366">
            <v>80440</v>
          </cell>
          <cell r="L366">
            <v>364176</v>
          </cell>
        </row>
        <row r="367">
          <cell r="C367" t="str">
            <v>소모자재비</v>
          </cell>
          <cell r="E367" t="str">
            <v>TON</v>
          </cell>
          <cell r="F367">
            <v>175703</v>
          </cell>
          <cell r="J367">
            <v>156854</v>
          </cell>
          <cell r="L367">
            <v>18849</v>
          </cell>
        </row>
        <row r="368">
          <cell r="A368" t="str">
            <v>종       별</v>
          </cell>
          <cell r="C368" t="str">
            <v>재 료 또 는</v>
          </cell>
          <cell r="D368" t="str">
            <v xml:space="preserve">원 수 </v>
          </cell>
          <cell r="E368" t="str">
            <v>단 위</v>
          </cell>
          <cell r="F368" t="str">
            <v>총   액</v>
          </cell>
          <cell r="G368" t="str">
            <v>노   무   비</v>
          </cell>
          <cell r="I368" t="str">
            <v>재   료   비</v>
          </cell>
          <cell r="K368" t="str">
            <v>경      비</v>
          </cell>
          <cell r="M368" t="str">
            <v>비   고</v>
          </cell>
        </row>
        <row r="369">
          <cell r="C369" t="str">
            <v xml:space="preserve">규       격 </v>
          </cell>
          <cell r="F369" t="str">
            <v>금   액</v>
          </cell>
          <cell r="G369" t="str">
            <v>단  가</v>
          </cell>
          <cell r="H369" t="str">
            <v>금   액</v>
          </cell>
          <cell r="I369" t="str">
            <v>단  가</v>
          </cell>
          <cell r="J369" t="str">
            <v>금   액</v>
          </cell>
          <cell r="K369" t="str">
            <v>단  가</v>
          </cell>
          <cell r="L369" t="str">
            <v>금   액</v>
          </cell>
        </row>
        <row r="370">
          <cell r="B370" t="str">
            <v>▷GUIDE FRAME</v>
          </cell>
          <cell r="C370" t="str">
            <v>⇒ ROLLER GATE 적용</v>
          </cell>
        </row>
        <row r="371">
          <cell r="A371" t="str">
            <v xml:space="preserve"> </v>
          </cell>
          <cell r="B371" t="str">
            <v>▷LIFTING BEAM</v>
          </cell>
          <cell r="C371" t="str">
            <v>⇒ STOP LOG LEAF 적용</v>
          </cell>
        </row>
        <row r="373">
          <cell r="A373" t="str">
            <v>◈ RADIAL GATE</v>
          </cell>
        </row>
        <row r="374">
          <cell r="A374" t="str">
            <v xml:space="preserve"> </v>
          </cell>
          <cell r="B374" t="str">
            <v>⊙ 제작 가공비</v>
          </cell>
        </row>
        <row r="376">
          <cell r="A376" t="str">
            <v xml:space="preserve"> </v>
          </cell>
          <cell r="B376" t="str">
            <v>▷GATE LEAF</v>
          </cell>
          <cell r="C376" t="str">
            <v>소   계</v>
          </cell>
          <cell r="F376">
            <v>2124730</v>
          </cell>
          <cell r="H376">
            <v>1660499</v>
          </cell>
          <cell r="J376">
            <v>304929</v>
          </cell>
          <cell r="L376">
            <v>159302</v>
          </cell>
        </row>
        <row r="377">
          <cell r="A377" t="str">
            <v xml:space="preserve"> </v>
          </cell>
          <cell r="C377" t="str">
            <v>인 건 비</v>
          </cell>
          <cell r="E377" t="str">
            <v>TON</v>
          </cell>
          <cell r="F377">
            <v>1502694</v>
          </cell>
          <cell r="H377">
            <v>1502694</v>
          </cell>
        </row>
        <row r="378">
          <cell r="A378" t="str">
            <v xml:space="preserve"> </v>
          </cell>
          <cell r="C378" t="str">
            <v>사용장비경비</v>
          </cell>
          <cell r="E378" t="str">
            <v>TON</v>
          </cell>
          <cell r="F378">
            <v>341716</v>
          </cell>
          <cell r="H378">
            <v>157805</v>
          </cell>
          <cell r="J378">
            <v>47401</v>
          </cell>
          <cell r="L378">
            <v>136510</v>
          </cell>
        </row>
        <row r="379">
          <cell r="A379" t="str">
            <v xml:space="preserve"> </v>
          </cell>
          <cell r="C379" t="str">
            <v>소모자재비</v>
          </cell>
          <cell r="E379" t="str">
            <v>TON</v>
          </cell>
          <cell r="F379">
            <v>280320</v>
          </cell>
          <cell r="J379">
            <v>257528</v>
          </cell>
          <cell r="L379">
            <v>22792</v>
          </cell>
        </row>
        <row r="381">
          <cell r="A381" t="str">
            <v xml:space="preserve"> </v>
          </cell>
          <cell r="B381" t="str">
            <v>▷GUIDE FRAME</v>
          </cell>
          <cell r="C381" t="str">
            <v>소   계</v>
          </cell>
          <cell r="F381">
            <v>4842008</v>
          </cell>
          <cell r="H381">
            <v>4473673</v>
          </cell>
          <cell r="J381">
            <v>195173</v>
          </cell>
          <cell r="L381">
            <v>173162</v>
          </cell>
        </row>
        <row r="382">
          <cell r="A382" t="str">
            <v xml:space="preserve"> </v>
          </cell>
          <cell r="B382" t="str">
            <v xml:space="preserve"> </v>
          </cell>
          <cell r="C382" t="str">
            <v>인 건 비</v>
          </cell>
          <cell r="E382" t="str">
            <v>TON</v>
          </cell>
          <cell r="F382">
            <v>4315868</v>
          </cell>
          <cell r="H382">
            <v>4315868</v>
          </cell>
        </row>
        <row r="383">
          <cell r="A383" t="str">
            <v xml:space="preserve"> </v>
          </cell>
          <cell r="B383" t="str">
            <v xml:space="preserve"> </v>
          </cell>
          <cell r="C383" t="str">
            <v>사용장비경비</v>
          </cell>
          <cell r="E383" t="str">
            <v>TON</v>
          </cell>
          <cell r="F383">
            <v>341716</v>
          </cell>
          <cell r="H383">
            <v>157805</v>
          </cell>
          <cell r="J383">
            <v>47401</v>
          </cell>
          <cell r="L383">
            <v>136510</v>
          </cell>
          <cell r="M383" t="str">
            <v>RADIAL GATE
LEAF 적용</v>
          </cell>
        </row>
        <row r="384">
          <cell r="A384" t="str">
            <v xml:space="preserve"> </v>
          </cell>
          <cell r="C384" t="str">
            <v>소모자재비</v>
          </cell>
          <cell r="E384" t="str">
            <v>TON</v>
          </cell>
          <cell r="F384">
            <v>184424</v>
          </cell>
          <cell r="J384">
            <v>147772</v>
          </cell>
          <cell r="L384">
            <v>36652</v>
          </cell>
        </row>
        <row r="388">
          <cell r="A388" t="str">
            <v>종       별</v>
          </cell>
          <cell r="C388" t="str">
            <v>재 료 또 는</v>
          </cell>
          <cell r="D388" t="str">
            <v xml:space="preserve">원 수 </v>
          </cell>
          <cell r="E388" t="str">
            <v>단 위</v>
          </cell>
          <cell r="F388" t="str">
            <v>총   액</v>
          </cell>
          <cell r="G388" t="str">
            <v>노   무   비</v>
          </cell>
          <cell r="I388" t="str">
            <v>재   료   비</v>
          </cell>
          <cell r="K388" t="str">
            <v>경      비</v>
          </cell>
          <cell r="M388" t="str">
            <v>비   고</v>
          </cell>
        </row>
        <row r="389">
          <cell r="C389" t="str">
            <v xml:space="preserve">규       격 </v>
          </cell>
          <cell r="F389" t="str">
            <v>금   액</v>
          </cell>
          <cell r="G389" t="str">
            <v>단  가</v>
          </cell>
          <cell r="H389" t="str">
            <v>금   액</v>
          </cell>
          <cell r="I389" t="str">
            <v>단  가</v>
          </cell>
          <cell r="J389" t="str">
            <v>금   액</v>
          </cell>
          <cell r="K389" t="str">
            <v>단  가</v>
          </cell>
          <cell r="L389" t="str">
            <v>금   액</v>
          </cell>
        </row>
        <row r="390">
          <cell r="B390" t="str">
            <v>▷ANCHORAGE</v>
          </cell>
          <cell r="C390" t="str">
            <v>소   계</v>
          </cell>
          <cell r="F390">
            <v>3706842</v>
          </cell>
          <cell r="H390">
            <v>3389225</v>
          </cell>
          <cell r="J390">
            <v>155235</v>
          </cell>
          <cell r="L390">
            <v>162382</v>
          </cell>
        </row>
        <row r="391">
          <cell r="C391" t="str">
            <v>인 건 비</v>
          </cell>
          <cell r="E391" t="str">
            <v>TON</v>
          </cell>
          <cell r="F391">
            <v>3231420</v>
          </cell>
          <cell r="H391">
            <v>3231420</v>
          </cell>
        </row>
        <row r="392">
          <cell r="C392" t="str">
            <v>사용장비경비</v>
          </cell>
          <cell r="E392" t="str">
            <v>TON</v>
          </cell>
          <cell r="F392">
            <v>341716</v>
          </cell>
          <cell r="H392">
            <v>157805</v>
          </cell>
          <cell r="J392">
            <v>47401</v>
          </cell>
          <cell r="L392">
            <v>136510</v>
          </cell>
          <cell r="M392" t="str">
            <v>RADIAL GATE
LEAF 적용</v>
          </cell>
        </row>
        <row r="393">
          <cell r="C393" t="str">
            <v>소모자재비</v>
          </cell>
          <cell r="E393" t="str">
            <v>TON</v>
          </cell>
          <cell r="F393">
            <v>133706</v>
          </cell>
          <cell r="J393">
            <v>107834</v>
          </cell>
          <cell r="L393">
            <v>25872</v>
          </cell>
        </row>
        <row r="395">
          <cell r="B395" t="str">
            <v>⊙ 설  치  비</v>
          </cell>
        </row>
        <row r="397">
          <cell r="B397" t="str">
            <v>▷GATE LEAF</v>
          </cell>
          <cell r="C397" t="str">
            <v>소   계</v>
          </cell>
          <cell r="F397">
            <v>3544844.4</v>
          </cell>
          <cell r="H397">
            <v>2061690</v>
          </cell>
          <cell r="J397">
            <v>360170.4</v>
          </cell>
          <cell r="L397">
            <v>1122984</v>
          </cell>
        </row>
        <row r="398">
          <cell r="C398" t="str">
            <v>인 건 비</v>
          </cell>
          <cell r="E398" t="str">
            <v>TON</v>
          </cell>
          <cell r="F398">
            <v>1192994</v>
          </cell>
          <cell r="H398">
            <v>1192994</v>
          </cell>
        </row>
        <row r="399">
          <cell r="A399" t="str">
            <v xml:space="preserve"> </v>
          </cell>
          <cell r="C399" t="str">
            <v>사용장비경비</v>
          </cell>
          <cell r="E399" t="str">
            <v>TON</v>
          </cell>
          <cell r="F399">
            <v>2312752</v>
          </cell>
          <cell r="H399">
            <v>868696</v>
          </cell>
          <cell r="J399">
            <v>321072</v>
          </cell>
          <cell r="K399" t="str">
            <v xml:space="preserve"> </v>
          </cell>
          <cell r="L399">
            <v>1122984</v>
          </cell>
        </row>
        <row r="400">
          <cell r="C400" t="str">
            <v>소모자재비</v>
          </cell>
          <cell r="E400" t="str">
            <v>TON</v>
          </cell>
          <cell r="F400">
            <v>39098.400000000001</v>
          </cell>
          <cell r="J400">
            <v>39098.400000000001</v>
          </cell>
        </row>
        <row r="401">
          <cell r="A401" t="str">
            <v xml:space="preserve"> </v>
          </cell>
        </row>
        <row r="402">
          <cell r="A402" t="str">
            <v xml:space="preserve"> </v>
          </cell>
          <cell r="B402" t="str">
            <v>▷GUIDE FRAME</v>
          </cell>
          <cell r="C402" t="str">
            <v>소   계</v>
          </cell>
          <cell r="F402">
            <v>11345142</v>
          </cell>
          <cell r="H402">
            <v>10426754</v>
          </cell>
          <cell r="J402">
            <v>282044</v>
          </cell>
          <cell r="L402">
            <v>636344</v>
          </cell>
        </row>
        <row r="403">
          <cell r="A403" t="str">
            <v xml:space="preserve"> </v>
          </cell>
          <cell r="C403" t="str">
            <v>인 건 비</v>
          </cell>
          <cell r="E403" t="str">
            <v>TON</v>
          </cell>
          <cell r="F403">
            <v>9780858</v>
          </cell>
          <cell r="H403">
            <v>9780858</v>
          </cell>
        </row>
        <row r="404">
          <cell r="A404" t="str">
            <v xml:space="preserve"> </v>
          </cell>
          <cell r="C404" t="str">
            <v>사용장비경비</v>
          </cell>
          <cell r="E404" t="str">
            <v>TON</v>
          </cell>
          <cell r="F404">
            <v>1533472</v>
          </cell>
          <cell r="H404">
            <v>645896</v>
          </cell>
          <cell r="J404">
            <v>251232</v>
          </cell>
          <cell r="K404" t="str">
            <v xml:space="preserve"> </v>
          </cell>
          <cell r="L404">
            <v>636344</v>
          </cell>
        </row>
        <row r="405">
          <cell r="A405" t="str">
            <v xml:space="preserve"> </v>
          </cell>
          <cell r="C405" t="str">
            <v>소모자재비</v>
          </cell>
          <cell r="E405" t="str">
            <v>TON</v>
          </cell>
          <cell r="F405">
            <v>30812</v>
          </cell>
          <cell r="J405">
            <v>30812</v>
          </cell>
        </row>
        <row r="407">
          <cell r="A407" t="str">
            <v>종       별</v>
          </cell>
          <cell r="C407" t="str">
            <v>재 료 또 는</v>
          </cell>
          <cell r="D407" t="str">
            <v xml:space="preserve">원 수 </v>
          </cell>
          <cell r="E407" t="str">
            <v>단 위</v>
          </cell>
          <cell r="F407" t="str">
            <v>총   액</v>
          </cell>
          <cell r="G407" t="str">
            <v>노   무   비</v>
          </cell>
          <cell r="I407" t="str">
            <v>재   료   비</v>
          </cell>
          <cell r="K407" t="str">
            <v>경      비</v>
          </cell>
          <cell r="M407" t="str">
            <v>비   고</v>
          </cell>
        </row>
        <row r="408">
          <cell r="C408" t="str">
            <v xml:space="preserve">규       격 </v>
          </cell>
          <cell r="F408" t="str">
            <v>금   액</v>
          </cell>
          <cell r="G408" t="str">
            <v>단  가</v>
          </cell>
          <cell r="H408" t="str">
            <v>금   액</v>
          </cell>
          <cell r="I408" t="str">
            <v>단  가</v>
          </cell>
          <cell r="J408" t="str">
            <v>금   액</v>
          </cell>
          <cell r="K408" t="str">
            <v>단  가</v>
          </cell>
          <cell r="L408" t="str">
            <v>금   액</v>
          </cell>
        </row>
        <row r="409">
          <cell r="A409" t="str">
            <v xml:space="preserve"> </v>
          </cell>
          <cell r="B409" t="str">
            <v>▷ANCHORAGE</v>
          </cell>
          <cell r="C409" t="str">
            <v>소   계</v>
          </cell>
          <cell r="F409">
            <v>3544844.4</v>
          </cell>
          <cell r="H409">
            <v>2061690</v>
          </cell>
          <cell r="J409">
            <v>360170.4</v>
          </cell>
          <cell r="L409">
            <v>1122984</v>
          </cell>
        </row>
        <row r="410">
          <cell r="A410" t="str">
            <v xml:space="preserve"> </v>
          </cell>
          <cell r="C410" t="str">
            <v>인 건 비</v>
          </cell>
          <cell r="E410" t="str">
            <v>TON</v>
          </cell>
          <cell r="F410">
            <v>1192994</v>
          </cell>
          <cell r="H410">
            <v>1192994</v>
          </cell>
          <cell r="M410" t="str">
            <v>RADIAL GATE 
LEAF 적용</v>
          </cell>
        </row>
        <row r="411">
          <cell r="A411" t="str">
            <v xml:space="preserve"> </v>
          </cell>
          <cell r="C411" t="str">
            <v>사용장비경비</v>
          </cell>
          <cell r="E411" t="str">
            <v>TON</v>
          </cell>
          <cell r="F411">
            <v>2312752</v>
          </cell>
          <cell r="H411">
            <v>868696</v>
          </cell>
          <cell r="J411">
            <v>321072</v>
          </cell>
          <cell r="L411">
            <v>1122984</v>
          </cell>
          <cell r="M411" t="str">
            <v>"</v>
          </cell>
        </row>
        <row r="412">
          <cell r="A412" t="str">
            <v xml:space="preserve"> </v>
          </cell>
          <cell r="C412" t="str">
            <v>소모자재비</v>
          </cell>
          <cell r="E412" t="str">
            <v>TON</v>
          </cell>
          <cell r="F412">
            <v>39098.400000000001</v>
          </cell>
          <cell r="J412">
            <v>39098.400000000001</v>
          </cell>
          <cell r="M412" t="str">
            <v>"</v>
          </cell>
        </row>
        <row r="414">
          <cell r="B414" t="str">
            <v>▷ HOIST</v>
          </cell>
          <cell r="C414" t="str">
            <v>소   계</v>
          </cell>
          <cell r="F414">
            <v>1509190</v>
          </cell>
          <cell r="H414">
            <v>1047968</v>
          </cell>
          <cell r="J414">
            <v>84566</v>
          </cell>
          <cell r="L414">
            <v>376656</v>
          </cell>
        </row>
        <row r="415">
          <cell r="A415" t="str">
            <v xml:space="preserve"> </v>
          </cell>
          <cell r="C415" t="str">
            <v>인 건 비</v>
          </cell>
          <cell r="E415" t="str">
            <v>TON</v>
          </cell>
          <cell r="F415">
            <v>687704</v>
          </cell>
          <cell r="H415">
            <v>687704</v>
          </cell>
          <cell r="M415" t="str">
            <v>ROLLER HOIST와
동일</v>
          </cell>
        </row>
        <row r="416">
          <cell r="A416" t="str">
            <v xml:space="preserve"> </v>
          </cell>
          <cell r="C416" t="str">
            <v>사용장비경비</v>
          </cell>
          <cell r="E416" t="str">
            <v>TON</v>
          </cell>
          <cell r="F416">
            <v>793288</v>
          </cell>
          <cell r="H416">
            <v>360264</v>
          </cell>
          <cell r="J416">
            <v>56368</v>
          </cell>
          <cell r="L416">
            <v>376656</v>
          </cell>
        </row>
        <row r="417">
          <cell r="A417" t="str">
            <v xml:space="preserve"> </v>
          </cell>
          <cell r="C417" t="str">
            <v>소모자재비</v>
          </cell>
          <cell r="E417" t="str">
            <v>TON</v>
          </cell>
          <cell r="F417">
            <v>28198</v>
          </cell>
          <cell r="J417">
            <v>28198</v>
          </cell>
          <cell r="M417" t="str">
            <v>ROLLER HOIST와
동일</v>
          </cell>
        </row>
        <row r="418">
          <cell r="A418" t="str">
            <v xml:space="preserve"> </v>
          </cell>
        </row>
        <row r="419">
          <cell r="A419" t="str">
            <v>◈ TRASH RACK</v>
          </cell>
        </row>
        <row r="420">
          <cell r="B420" t="str">
            <v>⊙ 제작가공비</v>
          </cell>
          <cell r="C420" t="str">
            <v>소   계</v>
          </cell>
          <cell r="F420">
            <v>8169306</v>
          </cell>
          <cell r="H420">
            <v>7960762</v>
          </cell>
          <cell r="J420">
            <v>118744</v>
          </cell>
          <cell r="L420">
            <v>89800</v>
          </cell>
        </row>
        <row r="421">
          <cell r="C421" t="str">
            <v>인  건  비</v>
          </cell>
          <cell r="E421" t="str">
            <v>TON</v>
          </cell>
          <cell r="F421">
            <v>7834260</v>
          </cell>
          <cell r="H421">
            <v>7834260</v>
          </cell>
        </row>
        <row r="422">
          <cell r="C422" t="str">
            <v>사용장비경비</v>
          </cell>
          <cell r="E422" t="str">
            <v>TON</v>
          </cell>
          <cell r="F422">
            <v>247732</v>
          </cell>
          <cell r="H422">
            <v>126502</v>
          </cell>
          <cell r="J422">
            <v>31430</v>
          </cell>
          <cell r="L422">
            <v>89800</v>
          </cell>
          <cell r="M422" t="str">
            <v>ROLLER GATE
LEAF 적용</v>
          </cell>
        </row>
        <row r="423">
          <cell r="A423" t="str">
            <v xml:space="preserve"> </v>
          </cell>
          <cell r="C423" t="str">
            <v>소모자재비</v>
          </cell>
          <cell r="E423" t="str">
            <v>TON</v>
          </cell>
          <cell r="F423">
            <v>87314</v>
          </cell>
          <cell r="J423">
            <v>87314</v>
          </cell>
        </row>
        <row r="425">
          <cell r="A425" t="str">
            <v xml:space="preserve"> </v>
          </cell>
          <cell r="B425" t="str">
            <v>⊙ 설  치  비</v>
          </cell>
          <cell r="C425" t="str">
            <v>소   계</v>
          </cell>
          <cell r="F425">
            <v>2369875</v>
          </cell>
          <cell r="H425">
            <v>1599040</v>
          </cell>
          <cell r="J425">
            <v>195411</v>
          </cell>
          <cell r="L425">
            <v>575424</v>
          </cell>
        </row>
        <row r="426">
          <cell r="A426" t="str">
            <v>종       별</v>
          </cell>
          <cell r="C426" t="str">
            <v>재 료 또 는</v>
          </cell>
          <cell r="D426" t="str">
            <v xml:space="preserve">원 수 </v>
          </cell>
          <cell r="E426" t="str">
            <v>단 위</v>
          </cell>
          <cell r="F426" t="str">
            <v>총   액</v>
          </cell>
          <cell r="G426" t="str">
            <v>노   무   비</v>
          </cell>
          <cell r="I426" t="str">
            <v>재   료   비</v>
          </cell>
          <cell r="K426" t="str">
            <v>경      비</v>
          </cell>
          <cell r="M426" t="str">
            <v>비   고</v>
          </cell>
        </row>
        <row r="427">
          <cell r="C427" t="str">
            <v xml:space="preserve">규       격 </v>
          </cell>
          <cell r="F427" t="str">
            <v>금   액</v>
          </cell>
          <cell r="G427" t="str">
            <v>단  가</v>
          </cell>
          <cell r="H427" t="str">
            <v>금   액</v>
          </cell>
          <cell r="I427" t="str">
            <v>단  가</v>
          </cell>
          <cell r="J427" t="str">
            <v>금   액</v>
          </cell>
          <cell r="K427" t="str">
            <v>단  가</v>
          </cell>
          <cell r="L427" t="str">
            <v>금   액</v>
          </cell>
        </row>
        <row r="428">
          <cell r="A428" t="str">
            <v xml:space="preserve"> </v>
          </cell>
          <cell r="C428" t="str">
            <v>인  건  비</v>
          </cell>
          <cell r="E428" t="str">
            <v>TON</v>
          </cell>
          <cell r="F428">
            <v>1020296</v>
          </cell>
          <cell r="H428">
            <v>1020296</v>
          </cell>
        </row>
        <row r="429">
          <cell r="A429" t="str">
            <v xml:space="preserve"> </v>
          </cell>
          <cell r="C429" t="str">
            <v>사용장비경비</v>
          </cell>
          <cell r="E429" t="str">
            <v>TON</v>
          </cell>
          <cell r="F429">
            <v>1341424</v>
          </cell>
          <cell r="H429">
            <v>578744</v>
          </cell>
          <cell r="J429">
            <v>187256</v>
          </cell>
          <cell r="L429">
            <v>575424</v>
          </cell>
          <cell r="M429" t="str">
            <v>ROLLER GATE
LEAF 적용</v>
          </cell>
        </row>
        <row r="430">
          <cell r="A430" t="str">
            <v xml:space="preserve"> </v>
          </cell>
          <cell r="C430" t="str">
            <v>소모자재비</v>
          </cell>
          <cell r="E430" t="str">
            <v>TON</v>
          </cell>
          <cell r="F430">
            <v>8155</v>
          </cell>
          <cell r="J430">
            <v>8155</v>
          </cell>
        </row>
        <row r="431">
          <cell r="A431" t="str">
            <v xml:space="preserve"> </v>
          </cell>
        </row>
        <row r="432">
          <cell r="A432" t="str">
            <v>◈ 잡철물 제작,설치 (SCREEN등)</v>
          </cell>
        </row>
        <row r="433">
          <cell r="B433" t="str">
            <v>▷ 간단한 구조</v>
          </cell>
          <cell r="C433" t="str">
            <v>100 %</v>
          </cell>
          <cell r="F433">
            <v>2792160</v>
          </cell>
          <cell r="H433">
            <v>2636784</v>
          </cell>
          <cell r="J433">
            <v>65284</v>
          </cell>
          <cell r="L433">
            <v>90092</v>
          </cell>
        </row>
        <row r="434">
          <cell r="B434" t="str">
            <v>▷ 복잡한 구조</v>
          </cell>
          <cell r="C434" t="str">
            <v>140 %</v>
          </cell>
          <cell r="F434">
            <v>3909022</v>
          </cell>
          <cell r="H434">
            <v>3691497</v>
          </cell>
          <cell r="J434">
            <v>91397</v>
          </cell>
          <cell r="L434">
            <v>126128</v>
          </cell>
        </row>
        <row r="435">
          <cell r="A435" t="str">
            <v xml:space="preserve"> </v>
          </cell>
        </row>
        <row r="436">
          <cell r="A436" t="str">
            <v>◈ 도   장   비 - Ⅰ- (기존 도장 방식)</v>
          </cell>
        </row>
        <row r="437">
          <cell r="A437">
            <v>1</v>
          </cell>
          <cell r="B437" t="str">
            <v>▷ SAND BLASTING</v>
          </cell>
          <cell r="E437" t="str">
            <v>㎡</v>
          </cell>
          <cell r="F437">
            <v>9436</v>
          </cell>
          <cell r="H437">
            <v>4928</v>
          </cell>
          <cell r="J437">
            <v>2852</v>
          </cell>
          <cell r="L437">
            <v>1656</v>
          </cell>
        </row>
        <row r="438">
          <cell r="A438">
            <v>2</v>
          </cell>
          <cell r="B438" t="str">
            <v>▷ PRIMERY COATING (유기질)</v>
          </cell>
          <cell r="D438" t="str">
            <v>(  20μ)</v>
          </cell>
          <cell r="E438" t="str">
            <v>㎡</v>
          </cell>
          <cell r="F438">
            <v>1627</v>
          </cell>
          <cell r="H438">
            <v>945</v>
          </cell>
          <cell r="J438">
            <v>664</v>
          </cell>
          <cell r="L438">
            <v>18</v>
          </cell>
        </row>
        <row r="439">
          <cell r="A439">
            <v>3</v>
          </cell>
          <cell r="B439" t="str">
            <v>▷ COVER COATING(PURE EPOXY)</v>
          </cell>
          <cell r="D439" t="str">
            <v>( 280μ)</v>
          </cell>
          <cell r="E439" t="str">
            <v>㎡</v>
          </cell>
          <cell r="F439">
            <v>8981</v>
          </cell>
          <cell r="H439">
            <v>6808</v>
          </cell>
          <cell r="J439">
            <v>2037</v>
          </cell>
          <cell r="L439">
            <v>136</v>
          </cell>
        </row>
        <row r="440">
          <cell r="A440">
            <v>4</v>
          </cell>
          <cell r="B440" t="str">
            <v>▷ COVER COATING(TAL EPOXY)</v>
          </cell>
          <cell r="D440" t="str">
            <v>( 280μ)</v>
          </cell>
          <cell r="E440" t="str">
            <v>㎡</v>
          </cell>
          <cell r="F440">
            <v>8769</v>
          </cell>
          <cell r="H440">
            <v>6808</v>
          </cell>
          <cell r="J440">
            <v>1825</v>
          </cell>
          <cell r="L440">
            <v>136</v>
          </cell>
        </row>
        <row r="441">
          <cell r="A441">
            <v>5</v>
          </cell>
          <cell r="B441" t="str">
            <v>▷ 방 오 도 료</v>
          </cell>
          <cell r="D441" t="str">
            <v>(  80μ)</v>
          </cell>
          <cell r="E441" t="str">
            <v>㎡</v>
          </cell>
          <cell r="F441">
            <v>20722</v>
          </cell>
          <cell r="H441">
            <v>18911</v>
          </cell>
          <cell r="J441">
            <v>1433</v>
          </cell>
          <cell r="L441">
            <v>378</v>
          </cell>
        </row>
        <row r="442">
          <cell r="A442" t="str">
            <v xml:space="preserve"> </v>
          </cell>
        </row>
        <row r="443">
          <cell r="A443" t="str">
            <v>◈ 도   장   비 - Ⅱ- (신공법 도장방식)  ㎡ 당</v>
          </cell>
        </row>
        <row r="444">
          <cell r="A444">
            <v>1</v>
          </cell>
          <cell r="B444" t="str">
            <v>▷ 전처리 (육상용)(WATER SAND JET 공법)</v>
          </cell>
          <cell r="F444">
            <v>14435</v>
          </cell>
          <cell r="H444">
            <v>8755</v>
          </cell>
          <cell r="J444">
            <v>3405</v>
          </cell>
          <cell r="L444">
            <v>2275</v>
          </cell>
        </row>
        <row r="445">
          <cell r="A445">
            <v>2</v>
          </cell>
          <cell r="B445" t="str">
            <v>▷ 전처리 (수중용)(WATER SAND JET 공법)</v>
          </cell>
          <cell r="F445">
            <v>141391</v>
          </cell>
          <cell r="H445">
            <v>111758</v>
          </cell>
          <cell r="J445">
            <v>4458</v>
          </cell>
          <cell r="L445">
            <v>25175</v>
          </cell>
        </row>
        <row r="446">
          <cell r="A446">
            <v>3</v>
          </cell>
          <cell r="B446" t="str">
            <v>▷ 도장 SYSTEM 1 (상시 물속에 잠기는 구조물)</v>
          </cell>
          <cell r="F446">
            <v>26239</v>
          </cell>
          <cell r="H446">
            <v>10076</v>
          </cell>
          <cell r="J446">
            <v>15962</v>
          </cell>
          <cell r="L446">
            <v>201</v>
          </cell>
        </row>
        <row r="448">
          <cell r="A448" t="str">
            <v>종       별</v>
          </cell>
          <cell r="C448" t="str">
            <v>재 료 또 는</v>
          </cell>
          <cell r="D448" t="str">
            <v xml:space="preserve">원 수 </v>
          </cell>
          <cell r="E448" t="str">
            <v>단 위</v>
          </cell>
          <cell r="F448" t="str">
            <v>총   액</v>
          </cell>
          <cell r="G448" t="str">
            <v>노   무   비</v>
          </cell>
          <cell r="I448" t="str">
            <v>재   료   비</v>
          </cell>
          <cell r="K448" t="str">
            <v>경      비</v>
          </cell>
          <cell r="M448" t="str">
            <v>비   고</v>
          </cell>
        </row>
        <row r="449">
          <cell r="C449" t="str">
            <v xml:space="preserve">규       격 </v>
          </cell>
          <cell r="F449" t="str">
            <v>금   액</v>
          </cell>
          <cell r="G449" t="str">
            <v>단  가</v>
          </cell>
          <cell r="H449" t="str">
            <v>금   액</v>
          </cell>
          <cell r="I449" t="str">
            <v>단  가</v>
          </cell>
          <cell r="J449" t="str">
            <v>금   액</v>
          </cell>
          <cell r="K449" t="str">
            <v>단  가</v>
          </cell>
          <cell r="L449" t="str">
            <v>금   액</v>
          </cell>
        </row>
        <row r="450">
          <cell r="A450">
            <v>4</v>
          </cell>
          <cell r="B450" t="str">
            <v>▷ 도장 SYSTEM 2 (해수 가까이 상시 노출되어있는 구조물)</v>
          </cell>
        </row>
        <row r="451">
          <cell r="F451">
            <v>29188</v>
          </cell>
          <cell r="H451">
            <v>13099</v>
          </cell>
          <cell r="J451">
            <v>15828</v>
          </cell>
          <cell r="L451">
            <v>261</v>
          </cell>
        </row>
        <row r="452">
          <cell r="A452">
            <v>5</v>
          </cell>
          <cell r="B452" t="str">
            <v>▷ 도장 SYSTEM 3 (해중에서 작업해야하는 구조물)</v>
          </cell>
        </row>
        <row r="453">
          <cell r="F453">
            <v>86974</v>
          </cell>
          <cell r="H453">
            <v>40916</v>
          </cell>
          <cell r="J453">
            <v>45240</v>
          </cell>
          <cell r="L453">
            <v>818</v>
          </cell>
        </row>
        <row r="454">
          <cell r="A454">
            <v>6</v>
          </cell>
          <cell r="B454" t="str">
            <v xml:space="preserve">▷ CERAMIC COATING (ATO) 200μ </v>
          </cell>
        </row>
        <row r="455">
          <cell r="B455" t="str">
            <v xml:space="preserve">▷1. 바탕만들기 </v>
          </cell>
          <cell r="F455">
            <v>17788</v>
          </cell>
          <cell r="H455">
            <v>16913</v>
          </cell>
          <cell r="J455">
            <v>537</v>
          </cell>
          <cell r="L455">
            <v>338</v>
          </cell>
        </row>
        <row r="456">
          <cell r="B456" t="str">
            <v>▷2. CERAMIC COATING</v>
          </cell>
          <cell r="F456">
            <v>71178</v>
          </cell>
          <cell r="H456">
            <v>5507</v>
          </cell>
          <cell r="J456">
            <v>63337</v>
          </cell>
          <cell r="L456">
            <v>2334</v>
          </cell>
        </row>
        <row r="458">
          <cell r="A458" t="str">
            <v>◈ 비파괴 검사</v>
          </cell>
        </row>
        <row r="459">
          <cell r="A459" t="str">
            <v>1.초음파 탐상검사(U.T) - 1M당</v>
          </cell>
          <cell r="F459">
            <v>54686</v>
          </cell>
          <cell r="H459">
            <v>21307</v>
          </cell>
          <cell r="J459">
            <v>994</v>
          </cell>
          <cell r="L459">
            <v>32385</v>
          </cell>
        </row>
        <row r="460">
          <cell r="A460" t="str">
            <v>2.방사선 투과검사(R.T) - 1매당</v>
          </cell>
          <cell r="F460">
            <v>55824</v>
          </cell>
          <cell r="H460">
            <v>21230</v>
          </cell>
          <cell r="J460">
            <v>2325</v>
          </cell>
          <cell r="L460">
            <v>32269</v>
          </cell>
        </row>
        <row r="461">
          <cell r="A461" t="str">
            <v>3.자분탐상검사(M.T) - 1M당</v>
          </cell>
          <cell r="F461">
            <v>30165</v>
          </cell>
          <cell r="H461">
            <v>11795</v>
          </cell>
          <cell r="J461">
            <v>443</v>
          </cell>
          <cell r="L461">
            <v>17927</v>
          </cell>
        </row>
        <row r="462">
          <cell r="A462" t="str">
            <v>4.액체침투탐상검사(P.T) - 1M당</v>
          </cell>
          <cell r="F462">
            <v>38002</v>
          </cell>
          <cell r="H462">
            <v>14726</v>
          </cell>
          <cell r="J462">
            <v>894</v>
          </cell>
          <cell r="L462">
            <v>22382</v>
          </cell>
        </row>
        <row r="471">
          <cell r="E471" t="str">
            <v xml:space="preserve"> </v>
          </cell>
        </row>
        <row r="472">
          <cell r="B472" t="str">
            <v>ROLLER GATE 제작 인건비</v>
          </cell>
        </row>
        <row r="473">
          <cell r="A473" t="str">
            <v>종       별</v>
          </cell>
          <cell r="C473" t="str">
            <v>재 료 또 는</v>
          </cell>
          <cell r="D473" t="str">
            <v xml:space="preserve">원 수 </v>
          </cell>
          <cell r="E473" t="str">
            <v>단 위</v>
          </cell>
          <cell r="F473" t="str">
            <v>총   액</v>
          </cell>
          <cell r="G473" t="str">
            <v>노   무   비</v>
          </cell>
          <cell r="I473" t="str">
            <v>재   료   비</v>
          </cell>
          <cell r="K473" t="str">
            <v>경      비</v>
          </cell>
          <cell r="M473" t="str">
            <v>비   고</v>
          </cell>
        </row>
        <row r="474">
          <cell r="C474" t="str">
            <v xml:space="preserve">규       격 </v>
          </cell>
          <cell r="F474" t="str">
            <v>금   액</v>
          </cell>
          <cell r="G474" t="str">
            <v>단  가</v>
          </cell>
          <cell r="H474" t="str">
            <v>금   액</v>
          </cell>
          <cell r="I474" t="str">
            <v>단  가</v>
          </cell>
          <cell r="J474" t="str">
            <v>금   액</v>
          </cell>
          <cell r="K474" t="str">
            <v>단  가</v>
          </cell>
          <cell r="L474" t="str">
            <v>금   액</v>
          </cell>
        </row>
        <row r="475">
          <cell r="A475" t="str">
            <v>기 술 관 리</v>
          </cell>
          <cell r="C475" t="str">
            <v>기계기사1급</v>
          </cell>
          <cell r="D475">
            <v>0.5</v>
          </cell>
          <cell r="E475" t="str">
            <v>인</v>
          </cell>
          <cell r="G475">
            <v>97488</v>
          </cell>
          <cell r="H475">
            <v>48744</v>
          </cell>
        </row>
        <row r="476">
          <cell r="A476" t="str">
            <v>본  뜨  기</v>
          </cell>
          <cell r="C476" t="str">
            <v>프랜트제관공</v>
          </cell>
          <cell r="D476">
            <v>0.437</v>
          </cell>
          <cell r="E476" t="str">
            <v>인</v>
          </cell>
          <cell r="G476">
            <v>81966</v>
          </cell>
          <cell r="H476">
            <v>35819</v>
          </cell>
        </row>
        <row r="477">
          <cell r="A477" t="str">
            <v>금  긋  기</v>
          </cell>
          <cell r="C477" t="str">
            <v>프랜트제관공</v>
          </cell>
          <cell r="D477">
            <v>1.161</v>
          </cell>
          <cell r="E477" t="str">
            <v>인</v>
          </cell>
          <cell r="G477">
            <v>81966</v>
          </cell>
          <cell r="H477">
            <v>95162</v>
          </cell>
        </row>
        <row r="478">
          <cell r="A478" t="str">
            <v>절      단</v>
          </cell>
          <cell r="C478" t="str">
            <v>프랜트제관공</v>
          </cell>
          <cell r="D478">
            <v>0.318</v>
          </cell>
          <cell r="E478" t="str">
            <v>인</v>
          </cell>
          <cell r="G478">
            <v>81966</v>
          </cell>
          <cell r="H478">
            <v>26065</v>
          </cell>
        </row>
        <row r="479">
          <cell r="A479" t="str">
            <v>가      공</v>
          </cell>
          <cell r="C479" t="str">
            <v>프랜트제관공</v>
          </cell>
          <cell r="D479">
            <v>1.359</v>
          </cell>
          <cell r="E479" t="str">
            <v>인</v>
          </cell>
          <cell r="G479">
            <v>81966</v>
          </cell>
          <cell r="H479">
            <v>111391</v>
          </cell>
        </row>
        <row r="481">
          <cell r="A481" t="str">
            <v>구 멍 뚫 기</v>
          </cell>
          <cell r="C481" t="str">
            <v>프랜트제관공</v>
          </cell>
          <cell r="D481">
            <v>0.39700000000000002</v>
          </cell>
          <cell r="E481" t="str">
            <v>인</v>
          </cell>
          <cell r="G481">
            <v>81966</v>
          </cell>
          <cell r="H481">
            <v>32540</v>
          </cell>
        </row>
        <row r="482">
          <cell r="A482" t="str">
            <v>용      접</v>
          </cell>
          <cell r="C482" t="str">
            <v>프랜트용접공</v>
          </cell>
          <cell r="D482">
            <v>2.125</v>
          </cell>
          <cell r="E482" t="str">
            <v>인</v>
          </cell>
          <cell r="G482">
            <v>95379</v>
          </cell>
          <cell r="H482">
            <v>202680</v>
          </cell>
        </row>
        <row r="483">
          <cell r="A483" t="str">
            <v>부 품 조 립</v>
          </cell>
          <cell r="C483" t="str">
            <v>비 계 공</v>
          </cell>
          <cell r="D483">
            <v>1.0900000000000001</v>
          </cell>
          <cell r="E483" t="str">
            <v>인</v>
          </cell>
          <cell r="G483">
            <v>79467</v>
          </cell>
          <cell r="H483">
            <v>86619</v>
          </cell>
        </row>
        <row r="484">
          <cell r="C484" t="str">
            <v>프랜트기계설치공</v>
          </cell>
          <cell r="D484">
            <v>1.0900000000000001</v>
          </cell>
          <cell r="E484" t="str">
            <v>인</v>
          </cell>
          <cell r="G484">
            <v>80805</v>
          </cell>
          <cell r="H484">
            <v>88077</v>
          </cell>
        </row>
        <row r="485">
          <cell r="A485" t="str">
            <v>소운반 조립</v>
          </cell>
          <cell r="C485" t="str">
            <v>산소 절단공</v>
          </cell>
          <cell r="D485">
            <v>0.17</v>
          </cell>
          <cell r="E485" t="str">
            <v>인</v>
          </cell>
          <cell r="G485">
            <v>31794</v>
          </cell>
          <cell r="H485">
            <v>5404</v>
          </cell>
        </row>
        <row r="487">
          <cell r="A487" t="str">
            <v>가   조   립</v>
          </cell>
          <cell r="C487" t="str">
            <v>비   계   공</v>
          </cell>
          <cell r="D487">
            <v>0.86399999999999999</v>
          </cell>
          <cell r="E487" t="str">
            <v>인</v>
          </cell>
          <cell r="G487">
            <v>79467</v>
          </cell>
          <cell r="H487">
            <v>68659</v>
          </cell>
        </row>
        <row r="488">
          <cell r="C488" t="str">
            <v>프랜트 제관공</v>
          </cell>
          <cell r="D488">
            <v>1.766</v>
          </cell>
          <cell r="E488" t="str">
            <v>인</v>
          </cell>
          <cell r="G488">
            <v>81966</v>
          </cell>
          <cell r="H488">
            <v>144751</v>
          </cell>
        </row>
        <row r="489">
          <cell r="C489" t="str">
            <v>프랜트 용접공</v>
          </cell>
          <cell r="D489">
            <v>0.85299999999999998</v>
          </cell>
          <cell r="E489" t="str">
            <v>인</v>
          </cell>
          <cell r="G489">
            <v>95379</v>
          </cell>
          <cell r="H489">
            <v>81358</v>
          </cell>
        </row>
        <row r="490">
          <cell r="C490" t="str">
            <v>측   량   사</v>
          </cell>
          <cell r="D490">
            <v>0.14299999999999999</v>
          </cell>
          <cell r="E490" t="str">
            <v>인</v>
          </cell>
          <cell r="G490">
            <v>58506</v>
          </cell>
          <cell r="H490">
            <v>8366</v>
          </cell>
        </row>
        <row r="491">
          <cell r="C491" t="str">
            <v>프랜트기계설치공</v>
          </cell>
          <cell r="D491">
            <v>0.51800000000000002</v>
          </cell>
          <cell r="E491" t="str">
            <v>인</v>
          </cell>
          <cell r="G491">
            <v>80805</v>
          </cell>
          <cell r="H491">
            <v>41856</v>
          </cell>
        </row>
        <row r="492">
          <cell r="E492" t="str">
            <v xml:space="preserve"> </v>
          </cell>
        </row>
        <row r="493">
          <cell r="C493" t="str">
            <v>특 별 인 부</v>
          </cell>
          <cell r="D493">
            <v>0.245</v>
          </cell>
          <cell r="E493" t="str">
            <v>인</v>
          </cell>
          <cell r="G493">
            <v>57379</v>
          </cell>
          <cell r="H493">
            <v>14057</v>
          </cell>
        </row>
        <row r="494">
          <cell r="A494" t="str">
            <v>검사 및 교정</v>
          </cell>
          <cell r="C494" t="str">
            <v>기술관리 제외한</v>
          </cell>
          <cell r="D494" t="str">
            <v>1</v>
          </cell>
          <cell r="E494" t="str">
            <v>식</v>
          </cell>
          <cell r="H494">
            <v>104280</v>
          </cell>
        </row>
        <row r="495">
          <cell r="C495" t="str">
            <v>10%</v>
          </cell>
        </row>
        <row r="497">
          <cell r="B497" t="str">
            <v>계</v>
          </cell>
          <cell r="F497">
            <v>1195828</v>
          </cell>
          <cell r="H497">
            <v>1195828</v>
          </cell>
        </row>
        <row r="499">
          <cell r="A499" t="str">
            <v>ROLLER GATE 제작 사용장비 경비</v>
          </cell>
        </row>
        <row r="500">
          <cell r="E500" t="str">
            <v xml:space="preserve"> </v>
          </cell>
        </row>
        <row r="501">
          <cell r="A501" t="str">
            <v>종       별</v>
          </cell>
          <cell r="C501" t="str">
            <v>재 료 또 는</v>
          </cell>
          <cell r="D501" t="str">
            <v xml:space="preserve">원 수 </v>
          </cell>
          <cell r="E501" t="str">
            <v>단 위</v>
          </cell>
          <cell r="F501" t="str">
            <v>총   액</v>
          </cell>
          <cell r="G501" t="str">
            <v>노   무   비</v>
          </cell>
          <cell r="I501" t="str">
            <v>재   료   비</v>
          </cell>
          <cell r="K501" t="str">
            <v>경      비</v>
          </cell>
          <cell r="M501" t="str">
            <v>비   고</v>
          </cell>
        </row>
        <row r="502">
          <cell r="C502" t="str">
            <v xml:space="preserve">규       격 </v>
          </cell>
          <cell r="F502" t="str">
            <v>금   액</v>
          </cell>
          <cell r="G502" t="str">
            <v>단  가</v>
          </cell>
          <cell r="H502" t="str">
            <v>금   액</v>
          </cell>
          <cell r="I502" t="str">
            <v>단  가</v>
          </cell>
          <cell r="J502" t="str">
            <v>금   액</v>
          </cell>
          <cell r="K502" t="str">
            <v>단  가</v>
          </cell>
          <cell r="L502" t="str">
            <v>금   액</v>
          </cell>
        </row>
        <row r="503">
          <cell r="A503" t="str">
            <v>LATHE</v>
          </cell>
          <cell r="C503" t="str">
            <v>12FT x 7.5HP</v>
          </cell>
          <cell r="D503">
            <v>0.53600000000000003</v>
          </cell>
          <cell r="E503" t="str">
            <v>Hr</v>
          </cell>
          <cell r="G503">
            <v>3418</v>
          </cell>
          <cell r="H503">
            <v>1832</v>
          </cell>
          <cell r="I503" t="str">
            <v xml:space="preserve"> </v>
          </cell>
          <cell r="J503" t="str">
            <v xml:space="preserve"> </v>
          </cell>
          <cell r="K503">
            <v>3775</v>
          </cell>
          <cell r="L503">
            <v>2023</v>
          </cell>
        </row>
        <row r="504">
          <cell r="A504" t="str">
            <v>PLANER</v>
          </cell>
          <cell r="C504" t="str">
            <v>4FT x 8FT</v>
          </cell>
          <cell r="D504">
            <v>7.5999999999999998E-2</v>
          </cell>
          <cell r="E504" t="str">
            <v>Hr</v>
          </cell>
          <cell r="G504">
            <v>3129</v>
          </cell>
          <cell r="H504">
            <v>237</v>
          </cell>
          <cell r="I504" t="str">
            <v xml:space="preserve"> </v>
          </cell>
          <cell r="J504" t="str">
            <v xml:space="preserve"> </v>
          </cell>
          <cell r="K504">
            <v>2743</v>
          </cell>
          <cell r="L504">
            <v>208</v>
          </cell>
        </row>
        <row r="505">
          <cell r="A505" t="str">
            <v>BORING M/C</v>
          </cell>
          <cell r="C505" t="str">
            <v>Hori.type,3HP</v>
          </cell>
          <cell r="D505">
            <v>1.4359999999999999</v>
          </cell>
          <cell r="E505" t="str">
            <v>Hr</v>
          </cell>
          <cell r="G505">
            <v>3547</v>
          </cell>
          <cell r="H505">
            <v>5093</v>
          </cell>
          <cell r="I505" t="str">
            <v xml:space="preserve"> </v>
          </cell>
          <cell r="J505" t="str">
            <v xml:space="preserve"> </v>
          </cell>
          <cell r="K505">
            <v>8928</v>
          </cell>
          <cell r="L505">
            <v>12820</v>
          </cell>
        </row>
        <row r="506">
          <cell r="A506" t="str">
            <v>UNION MELT WELDER</v>
          </cell>
          <cell r="C506" t="str">
            <v>5.5 KVA</v>
          </cell>
          <cell r="D506">
            <v>2.72</v>
          </cell>
          <cell r="E506" t="str">
            <v>Hr</v>
          </cell>
          <cell r="G506">
            <v>3488</v>
          </cell>
          <cell r="H506">
            <v>9487</v>
          </cell>
          <cell r="I506" t="str">
            <v xml:space="preserve"> </v>
          </cell>
          <cell r="J506" t="str">
            <v xml:space="preserve"> </v>
          </cell>
          <cell r="K506">
            <v>1797</v>
          </cell>
          <cell r="L506">
            <v>4887</v>
          </cell>
        </row>
        <row r="507">
          <cell r="A507" t="str">
            <v>A.C WELDER</v>
          </cell>
          <cell r="C507" t="str">
            <v>10KVA</v>
          </cell>
          <cell r="D507">
            <v>8.16</v>
          </cell>
          <cell r="E507" t="str">
            <v>Hr</v>
          </cell>
          <cell r="I507" t="str">
            <v xml:space="preserve"> </v>
          </cell>
          <cell r="J507" t="str">
            <v xml:space="preserve"> </v>
          </cell>
          <cell r="K507">
            <v>155</v>
          </cell>
          <cell r="L507">
            <v>1264</v>
          </cell>
        </row>
        <row r="508">
          <cell r="E508" t="str">
            <v xml:space="preserve"> </v>
          </cell>
          <cell r="I508" t="str">
            <v xml:space="preserve"> </v>
          </cell>
          <cell r="J508" t="str">
            <v xml:space="preserve"> </v>
          </cell>
        </row>
        <row r="509">
          <cell r="A509" t="str">
            <v>GOUGING M/C</v>
          </cell>
          <cell r="C509" t="str">
            <v>중 형</v>
          </cell>
          <cell r="D509">
            <v>1.7</v>
          </cell>
          <cell r="E509" t="str">
            <v>Hr</v>
          </cell>
          <cell r="G509">
            <v>3380</v>
          </cell>
          <cell r="H509">
            <v>5746</v>
          </cell>
          <cell r="I509" t="str">
            <v xml:space="preserve"> </v>
          </cell>
          <cell r="J509" t="str">
            <v xml:space="preserve"> </v>
          </cell>
          <cell r="K509">
            <v>670</v>
          </cell>
          <cell r="L509">
            <v>1139</v>
          </cell>
        </row>
        <row r="510">
          <cell r="A510" t="str">
            <v>GAS CUTTING M/C</v>
          </cell>
          <cell r="C510" t="str">
            <v>Auto형</v>
          </cell>
          <cell r="D510">
            <v>1.016</v>
          </cell>
          <cell r="E510" t="str">
            <v>Hr</v>
          </cell>
          <cell r="G510">
            <v>11922</v>
          </cell>
          <cell r="H510">
            <v>12112</v>
          </cell>
          <cell r="I510" t="str">
            <v xml:space="preserve"> </v>
          </cell>
          <cell r="J510" t="str">
            <v xml:space="preserve"> </v>
          </cell>
          <cell r="K510">
            <v>119</v>
          </cell>
          <cell r="L510">
            <v>120</v>
          </cell>
        </row>
        <row r="511">
          <cell r="A511" t="str">
            <v>GAS CUTTING M/C</v>
          </cell>
          <cell r="C511" t="str">
            <v>수 동</v>
          </cell>
          <cell r="D511">
            <v>1.016</v>
          </cell>
          <cell r="E511" t="str">
            <v>Hr</v>
          </cell>
          <cell r="G511">
            <v>3974</v>
          </cell>
          <cell r="H511">
            <v>4037</v>
          </cell>
          <cell r="I511" t="str">
            <v xml:space="preserve"> </v>
          </cell>
          <cell r="J511" t="str">
            <v xml:space="preserve"> </v>
          </cell>
          <cell r="K511">
            <v>115</v>
          </cell>
          <cell r="L511">
            <v>116</v>
          </cell>
        </row>
        <row r="512">
          <cell r="A512" t="str">
            <v>GAS HEATING TOUCH</v>
          </cell>
          <cell r="C512" t="str">
            <v>중 형</v>
          </cell>
          <cell r="D512">
            <v>3.3279999999999998</v>
          </cell>
          <cell r="E512" t="str">
            <v>Hr</v>
          </cell>
          <cell r="G512">
            <v>3174</v>
          </cell>
          <cell r="H512">
            <v>10563</v>
          </cell>
          <cell r="I512" t="str">
            <v xml:space="preserve"> </v>
          </cell>
          <cell r="J512" t="str">
            <v xml:space="preserve"> </v>
          </cell>
          <cell r="K512">
            <v>115</v>
          </cell>
          <cell r="L512">
            <v>382</v>
          </cell>
        </row>
        <row r="513">
          <cell r="A513" t="str">
            <v>OVER HEAD CRANE</v>
          </cell>
          <cell r="C513" t="str">
            <v>30 TON</v>
          </cell>
          <cell r="D513">
            <v>1.2689999999999999</v>
          </cell>
          <cell r="E513" t="str">
            <v>Hr</v>
          </cell>
          <cell r="G513">
            <v>9681</v>
          </cell>
          <cell r="H513">
            <v>12285</v>
          </cell>
          <cell r="I513" t="str">
            <v xml:space="preserve"> </v>
          </cell>
          <cell r="J513" t="str">
            <v xml:space="preserve"> </v>
          </cell>
          <cell r="K513">
            <v>4123</v>
          </cell>
          <cell r="L513">
            <v>5232</v>
          </cell>
        </row>
        <row r="514">
          <cell r="E514" t="str">
            <v xml:space="preserve"> </v>
          </cell>
          <cell r="I514" t="str">
            <v xml:space="preserve"> </v>
          </cell>
          <cell r="J514" t="str">
            <v xml:space="preserve"> </v>
          </cell>
        </row>
        <row r="515">
          <cell r="A515" t="str">
            <v>HYDRO PRESS</v>
          </cell>
          <cell r="C515" t="str">
            <v>100 TON</v>
          </cell>
          <cell r="D515">
            <v>1.48</v>
          </cell>
          <cell r="E515" t="str">
            <v>Hr</v>
          </cell>
          <cell r="G515">
            <v>3281</v>
          </cell>
          <cell r="H515">
            <v>4855</v>
          </cell>
          <cell r="I515" t="str">
            <v xml:space="preserve"> </v>
          </cell>
          <cell r="J515" t="str">
            <v xml:space="preserve"> </v>
          </cell>
          <cell r="K515">
            <v>6045</v>
          </cell>
          <cell r="L515">
            <v>8946</v>
          </cell>
        </row>
        <row r="516">
          <cell r="A516" t="str">
            <v>BENDING ROLLER</v>
          </cell>
          <cell r="C516" t="str">
            <v>23 FT</v>
          </cell>
          <cell r="D516">
            <v>1.0880000000000001</v>
          </cell>
          <cell r="E516" t="str">
            <v>Hr</v>
          </cell>
          <cell r="G516">
            <v>4281</v>
          </cell>
          <cell r="H516">
            <v>4657</v>
          </cell>
          <cell r="I516" t="str">
            <v xml:space="preserve"> </v>
          </cell>
          <cell r="J516" t="str">
            <v xml:space="preserve"> </v>
          </cell>
          <cell r="K516">
            <v>6323</v>
          </cell>
          <cell r="L516">
            <v>6879</v>
          </cell>
        </row>
        <row r="517">
          <cell r="A517" t="str">
            <v>SHEARING M/C</v>
          </cell>
          <cell r="D517">
            <v>0.25600000000000001</v>
          </cell>
          <cell r="E517" t="str">
            <v>Hr</v>
          </cell>
          <cell r="G517">
            <v>3688</v>
          </cell>
          <cell r="H517">
            <v>944</v>
          </cell>
          <cell r="I517" t="str">
            <v xml:space="preserve"> </v>
          </cell>
          <cell r="J517" t="str">
            <v xml:space="preserve"> </v>
          </cell>
          <cell r="K517">
            <v>3209</v>
          </cell>
          <cell r="L517">
            <v>821</v>
          </cell>
        </row>
        <row r="518">
          <cell r="A518" t="str">
            <v>DRILLING M/C</v>
          </cell>
          <cell r="C518" t="str">
            <v>3 HP</v>
          </cell>
          <cell r="D518">
            <v>1.6319999999999999</v>
          </cell>
          <cell r="E518" t="str">
            <v>Hr</v>
          </cell>
          <cell r="G518">
            <v>3401</v>
          </cell>
          <cell r="H518">
            <v>5550</v>
          </cell>
          <cell r="I518" t="str">
            <v xml:space="preserve"> </v>
          </cell>
          <cell r="J518" t="str">
            <v xml:space="preserve"> </v>
          </cell>
          <cell r="K518">
            <v>576</v>
          </cell>
          <cell r="L518">
            <v>940</v>
          </cell>
        </row>
        <row r="519">
          <cell r="A519" t="str">
            <v>DRILLING M/C</v>
          </cell>
          <cell r="C519" t="str">
            <v>Radial,5 HP</v>
          </cell>
          <cell r="D519">
            <v>0.81599999999999995</v>
          </cell>
          <cell r="E519" t="str">
            <v>Hr</v>
          </cell>
          <cell r="G519">
            <v>3401</v>
          </cell>
          <cell r="H519">
            <v>2775</v>
          </cell>
          <cell r="I519" t="str">
            <v xml:space="preserve"> </v>
          </cell>
          <cell r="J519" t="str">
            <v xml:space="preserve"> </v>
          </cell>
          <cell r="K519">
            <v>1720</v>
          </cell>
          <cell r="L519">
            <v>1403</v>
          </cell>
        </row>
        <row r="520">
          <cell r="E520" t="str">
            <v xml:space="preserve"> </v>
          </cell>
          <cell r="I520" t="str">
            <v xml:space="preserve"> </v>
          </cell>
          <cell r="J520" t="str">
            <v xml:space="preserve"> </v>
          </cell>
        </row>
        <row r="521">
          <cell r="A521" t="str">
            <v>COMPRESSOR</v>
          </cell>
          <cell r="C521" t="str">
            <v>7.1㎥/min</v>
          </cell>
          <cell r="D521">
            <v>3.17</v>
          </cell>
          <cell r="E521" t="str">
            <v>Hr</v>
          </cell>
          <cell r="G521">
            <v>9681</v>
          </cell>
          <cell r="H521">
            <v>30688</v>
          </cell>
          <cell r="I521">
            <v>6189</v>
          </cell>
          <cell r="J521">
            <v>19619</v>
          </cell>
          <cell r="K521">
            <v>3137</v>
          </cell>
          <cell r="L521">
            <v>9944</v>
          </cell>
        </row>
        <row r="522">
          <cell r="A522" t="str">
            <v>PORTABLE DRILL</v>
          </cell>
          <cell r="C522" t="str">
            <v>0.5 HP</v>
          </cell>
          <cell r="D522">
            <v>1.2210000000000001</v>
          </cell>
          <cell r="E522" t="str">
            <v>Hr</v>
          </cell>
          <cell r="K522">
            <v>12</v>
          </cell>
          <cell r="L522">
            <v>14</v>
          </cell>
        </row>
        <row r="523">
          <cell r="A523" t="str">
            <v>TRUCK CRANE</v>
          </cell>
          <cell r="C523" t="str">
            <v>30 TON</v>
          </cell>
          <cell r="D523">
            <v>0.42299999999999999</v>
          </cell>
          <cell r="E523" t="str">
            <v>Hr</v>
          </cell>
          <cell r="G523">
            <v>18615</v>
          </cell>
          <cell r="H523">
            <v>7874</v>
          </cell>
          <cell r="I523">
            <v>7046</v>
          </cell>
          <cell r="J523">
            <v>2980</v>
          </cell>
          <cell r="K523">
            <v>44939</v>
          </cell>
          <cell r="L523">
            <v>19009</v>
          </cell>
        </row>
        <row r="524">
          <cell r="A524" t="str">
            <v>Fork Lift</v>
          </cell>
          <cell r="C524" t="str">
            <v>5 TON</v>
          </cell>
          <cell r="D524">
            <v>0.42299999999999999</v>
          </cell>
          <cell r="E524" t="str">
            <v>Hr</v>
          </cell>
          <cell r="G524">
            <v>9681</v>
          </cell>
          <cell r="H524">
            <v>4095</v>
          </cell>
          <cell r="I524">
            <v>5116.08</v>
          </cell>
          <cell r="J524">
            <v>2164</v>
          </cell>
          <cell r="K524">
            <v>4863</v>
          </cell>
          <cell r="L524">
            <v>2057</v>
          </cell>
        </row>
        <row r="525">
          <cell r="A525" t="str">
            <v>Trailer</v>
          </cell>
          <cell r="C525" t="str">
            <v>30ton</v>
          </cell>
          <cell r="D525">
            <v>0.42299999999999999</v>
          </cell>
          <cell r="E525" t="str">
            <v>Hr</v>
          </cell>
          <cell r="G525">
            <v>8683</v>
          </cell>
          <cell r="H525">
            <v>3672</v>
          </cell>
          <cell r="I525">
            <v>15763</v>
          </cell>
          <cell r="J525">
            <v>6667</v>
          </cell>
          <cell r="K525">
            <v>27414</v>
          </cell>
          <cell r="L525">
            <v>11596</v>
          </cell>
        </row>
        <row r="527">
          <cell r="B527" t="str">
            <v>계</v>
          </cell>
          <cell r="F527">
            <v>247732</v>
          </cell>
          <cell r="H527">
            <v>126502</v>
          </cell>
          <cell r="J527">
            <v>31430</v>
          </cell>
          <cell r="K527" t="str">
            <v xml:space="preserve"> </v>
          </cell>
          <cell r="L527">
            <v>89800</v>
          </cell>
        </row>
        <row r="528">
          <cell r="A528" t="str">
            <v>ROLLER GATE 제작 소모 자재비</v>
          </cell>
        </row>
        <row r="529">
          <cell r="E529" t="str">
            <v xml:space="preserve"> </v>
          </cell>
        </row>
        <row r="530">
          <cell r="A530" t="str">
            <v>종       별</v>
          </cell>
          <cell r="C530" t="str">
            <v>재 료 또 는</v>
          </cell>
          <cell r="D530" t="str">
            <v xml:space="preserve">원 수 </v>
          </cell>
          <cell r="E530" t="str">
            <v>단 위</v>
          </cell>
          <cell r="F530" t="str">
            <v>총   액</v>
          </cell>
          <cell r="G530" t="str">
            <v>노   무   비</v>
          </cell>
          <cell r="I530" t="str">
            <v>재   료   비</v>
          </cell>
          <cell r="K530" t="str">
            <v>경      비</v>
          </cell>
          <cell r="M530" t="str">
            <v>비   고</v>
          </cell>
        </row>
        <row r="531">
          <cell r="C531" t="str">
            <v xml:space="preserve">규       격 </v>
          </cell>
          <cell r="F531" t="str">
            <v>금   액</v>
          </cell>
          <cell r="G531" t="str">
            <v>단  가</v>
          </cell>
          <cell r="H531" t="str">
            <v>금   액</v>
          </cell>
          <cell r="I531" t="str">
            <v>단  가</v>
          </cell>
          <cell r="J531" t="str">
            <v>금   액</v>
          </cell>
          <cell r="K531" t="str">
            <v>단  가</v>
          </cell>
          <cell r="L531" t="str">
            <v>금   액</v>
          </cell>
        </row>
        <row r="533">
          <cell r="A533" t="str">
            <v>산       소</v>
          </cell>
          <cell r="C533" t="str">
            <v>6,000L용</v>
          </cell>
          <cell r="D533">
            <v>3</v>
          </cell>
          <cell r="E533" t="str">
            <v>병</v>
          </cell>
          <cell r="G533" t="str">
            <v xml:space="preserve"> </v>
          </cell>
          <cell r="I533">
            <v>12000</v>
          </cell>
          <cell r="J533">
            <v>36000</v>
          </cell>
        </row>
        <row r="534">
          <cell r="A534" t="str">
            <v>아 세 치 렌</v>
          </cell>
          <cell r="C534" t="str">
            <v>4,500L용</v>
          </cell>
          <cell r="D534">
            <v>2.58</v>
          </cell>
          <cell r="E534" t="str">
            <v>병</v>
          </cell>
          <cell r="I534">
            <v>55392</v>
          </cell>
          <cell r="J534">
            <v>142911</v>
          </cell>
        </row>
        <row r="535">
          <cell r="A535" t="str">
            <v>함       석</v>
          </cell>
          <cell r="C535" t="str">
            <v>#31 x 3' x 6'</v>
          </cell>
          <cell r="D535">
            <v>0.62</v>
          </cell>
          <cell r="E535" t="str">
            <v>매</v>
          </cell>
          <cell r="I535">
            <v>2825</v>
          </cell>
          <cell r="J535">
            <v>1751</v>
          </cell>
        </row>
        <row r="536">
          <cell r="A536" t="str">
            <v>용   접  봉</v>
          </cell>
          <cell r="C536" t="str">
            <v>SS41, 4M/Mx350L</v>
          </cell>
          <cell r="D536">
            <v>20</v>
          </cell>
          <cell r="E536" t="str">
            <v>KG</v>
          </cell>
          <cell r="I536">
            <v>1260</v>
          </cell>
          <cell r="J536">
            <v>25200</v>
          </cell>
        </row>
        <row r="537">
          <cell r="A537" t="str">
            <v>전       력</v>
          </cell>
          <cell r="D537">
            <v>310</v>
          </cell>
          <cell r="E537" t="str">
            <v>KWH</v>
          </cell>
          <cell r="I537" t="str">
            <v xml:space="preserve"> </v>
          </cell>
          <cell r="K537">
            <v>61.6</v>
          </cell>
          <cell r="L537">
            <v>19096</v>
          </cell>
        </row>
        <row r="538">
          <cell r="E538" t="str">
            <v xml:space="preserve"> </v>
          </cell>
          <cell r="I538" t="str">
            <v xml:space="preserve"> </v>
          </cell>
          <cell r="K538" t="str">
            <v xml:space="preserve"> </v>
          </cell>
        </row>
        <row r="540">
          <cell r="B540" t="str">
            <v>계</v>
          </cell>
          <cell r="F540">
            <v>224958</v>
          </cell>
          <cell r="J540">
            <v>205862</v>
          </cell>
          <cell r="L540">
            <v>19096</v>
          </cell>
        </row>
        <row r="557">
          <cell r="A557" t="str">
            <v>ROLLER GATE GUIDE FRAME 제작 인건비</v>
          </cell>
        </row>
        <row r="558">
          <cell r="E558" t="str">
            <v xml:space="preserve"> </v>
          </cell>
        </row>
        <row r="559">
          <cell r="A559" t="str">
            <v>종       별</v>
          </cell>
          <cell r="C559" t="str">
            <v>재 료 또 는</v>
          </cell>
          <cell r="D559" t="str">
            <v xml:space="preserve">원 수 </v>
          </cell>
          <cell r="E559" t="str">
            <v>단 위</v>
          </cell>
          <cell r="F559" t="str">
            <v>총   액</v>
          </cell>
          <cell r="G559" t="str">
            <v>노   무   비</v>
          </cell>
          <cell r="I559" t="str">
            <v>재   료   비</v>
          </cell>
          <cell r="K559" t="str">
            <v>경      비</v>
          </cell>
          <cell r="M559" t="str">
            <v>비   고</v>
          </cell>
        </row>
        <row r="560">
          <cell r="C560" t="str">
            <v xml:space="preserve">규       격 </v>
          </cell>
          <cell r="F560" t="str">
            <v>금   액</v>
          </cell>
          <cell r="G560" t="str">
            <v>단  가</v>
          </cell>
          <cell r="H560" t="str">
            <v>금   액</v>
          </cell>
          <cell r="I560" t="str">
            <v>단  가</v>
          </cell>
          <cell r="J560" t="str">
            <v>금   액</v>
          </cell>
          <cell r="K560" t="str">
            <v>단  가</v>
          </cell>
          <cell r="L560" t="str">
            <v>금   액</v>
          </cell>
        </row>
        <row r="561">
          <cell r="A561" t="str">
            <v>기 술 관 리</v>
          </cell>
          <cell r="C561" t="str">
            <v>기계기사1급</v>
          </cell>
          <cell r="D561">
            <v>2.5</v>
          </cell>
          <cell r="E561" t="str">
            <v>인</v>
          </cell>
          <cell r="G561">
            <v>97488</v>
          </cell>
          <cell r="H561">
            <v>243720</v>
          </cell>
        </row>
        <row r="562">
          <cell r="A562" t="str">
            <v>사      도</v>
          </cell>
          <cell r="C562" t="str">
            <v>제   도   공</v>
          </cell>
          <cell r="D562">
            <v>1</v>
          </cell>
          <cell r="E562" t="str">
            <v>인</v>
          </cell>
          <cell r="G562">
            <v>32747</v>
          </cell>
          <cell r="H562">
            <v>32747</v>
          </cell>
        </row>
        <row r="563">
          <cell r="A563" t="str">
            <v>재료 절단 현도</v>
          </cell>
          <cell r="C563" t="str">
            <v>현   도   공</v>
          </cell>
          <cell r="D563">
            <v>0.63</v>
          </cell>
          <cell r="E563" t="str">
            <v>인</v>
          </cell>
          <cell r="G563">
            <v>28487</v>
          </cell>
          <cell r="H563">
            <v>17946</v>
          </cell>
        </row>
        <row r="564">
          <cell r="A564" t="str">
            <v xml:space="preserve"> </v>
          </cell>
          <cell r="B564" t="str">
            <v>괘    서</v>
          </cell>
          <cell r="C564" t="str">
            <v>마   킹   공</v>
          </cell>
          <cell r="D564">
            <v>1.26</v>
          </cell>
          <cell r="E564" t="str">
            <v>인</v>
          </cell>
          <cell r="G564">
            <v>26924</v>
          </cell>
          <cell r="H564">
            <v>33924</v>
          </cell>
        </row>
        <row r="565">
          <cell r="A565" t="str">
            <v xml:space="preserve"> </v>
          </cell>
          <cell r="B565" t="str">
            <v>절    단</v>
          </cell>
          <cell r="C565" t="str">
            <v>절   단   공</v>
          </cell>
          <cell r="D565">
            <v>0.33</v>
          </cell>
          <cell r="E565" t="str">
            <v>인</v>
          </cell>
          <cell r="G565">
            <v>65881</v>
          </cell>
          <cell r="H565">
            <v>21740</v>
          </cell>
        </row>
        <row r="567">
          <cell r="B567" t="str">
            <v>교    정</v>
          </cell>
          <cell r="C567" t="str">
            <v>프랜트 제관공</v>
          </cell>
          <cell r="D567">
            <v>0.6</v>
          </cell>
          <cell r="E567" t="str">
            <v>인</v>
          </cell>
          <cell r="G567">
            <v>81966</v>
          </cell>
          <cell r="H567">
            <v>49179</v>
          </cell>
        </row>
        <row r="568">
          <cell r="A568" t="str">
            <v>단재가공 괘서</v>
          </cell>
          <cell r="C568" t="str">
            <v>마   킹   공</v>
          </cell>
          <cell r="D568">
            <v>1.26</v>
          </cell>
          <cell r="E568" t="str">
            <v>인</v>
          </cell>
          <cell r="G568">
            <v>26924</v>
          </cell>
          <cell r="H568">
            <v>33924</v>
          </cell>
        </row>
        <row r="569">
          <cell r="A569" t="str">
            <v xml:space="preserve"> </v>
          </cell>
          <cell r="B569" t="str">
            <v>절    단</v>
          </cell>
          <cell r="C569" t="str">
            <v>절   단   공</v>
          </cell>
          <cell r="D569">
            <v>0.16</v>
          </cell>
          <cell r="E569" t="str">
            <v>인</v>
          </cell>
          <cell r="G569">
            <v>65881</v>
          </cell>
          <cell r="H569">
            <v>10540</v>
          </cell>
        </row>
        <row r="570">
          <cell r="B570" t="str">
            <v>EDGE가공</v>
          </cell>
          <cell r="C570" t="str">
            <v>산소 절단공</v>
          </cell>
          <cell r="D570">
            <v>0.17</v>
          </cell>
          <cell r="E570" t="str">
            <v>인</v>
          </cell>
          <cell r="G570">
            <v>31794</v>
          </cell>
          <cell r="H570">
            <v>5404</v>
          </cell>
        </row>
        <row r="571">
          <cell r="A571" t="str">
            <v xml:space="preserve"> </v>
          </cell>
          <cell r="B571" t="str">
            <v>용    접</v>
          </cell>
          <cell r="C571" t="str">
            <v>프랜트 용접공</v>
          </cell>
          <cell r="D571">
            <v>1.3</v>
          </cell>
          <cell r="E571" t="str">
            <v>인</v>
          </cell>
          <cell r="G571">
            <v>95379</v>
          </cell>
          <cell r="H571">
            <v>123992</v>
          </cell>
        </row>
        <row r="573">
          <cell r="A573" t="str">
            <v xml:space="preserve"> </v>
          </cell>
          <cell r="B573" t="str">
            <v>교    정</v>
          </cell>
          <cell r="C573" t="str">
            <v>프랜트 제관공</v>
          </cell>
          <cell r="D573">
            <v>0.75</v>
          </cell>
          <cell r="E573" t="str">
            <v>인</v>
          </cell>
          <cell r="G573">
            <v>81966</v>
          </cell>
          <cell r="H573">
            <v>61474</v>
          </cell>
        </row>
        <row r="574">
          <cell r="B574" t="str">
            <v>HOLING</v>
          </cell>
          <cell r="C574" t="str">
            <v>프랜트 제관공</v>
          </cell>
          <cell r="D574">
            <v>0.15</v>
          </cell>
          <cell r="E574" t="str">
            <v>인</v>
          </cell>
          <cell r="G574">
            <v>81966</v>
          </cell>
          <cell r="H574">
            <v>12294</v>
          </cell>
        </row>
        <row r="575">
          <cell r="A575" t="str">
            <v>부분조립,취부조정</v>
          </cell>
          <cell r="C575" t="str">
            <v>프랜트기계설치공</v>
          </cell>
          <cell r="D575">
            <v>3.7</v>
          </cell>
          <cell r="E575" t="str">
            <v>인</v>
          </cell>
          <cell r="G575">
            <v>80805</v>
          </cell>
          <cell r="H575">
            <v>298978</v>
          </cell>
        </row>
        <row r="576">
          <cell r="A576" t="str">
            <v>용      접</v>
          </cell>
          <cell r="C576" t="str">
            <v>프랜트 용접공</v>
          </cell>
          <cell r="D576">
            <v>8.4</v>
          </cell>
          <cell r="E576" t="str">
            <v>인</v>
          </cell>
          <cell r="G576">
            <v>95379</v>
          </cell>
          <cell r="H576">
            <v>801183</v>
          </cell>
        </row>
        <row r="577">
          <cell r="A577" t="str">
            <v>절      단</v>
          </cell>
          <cell r="C577" t="str">
            <v>절   단   공</v>
          </cell>
          <cell r="D577">
            <v>0.1</v>
          </cell>
          <cell r="E577" t="str">
            <v>인</v>
          </cell>
          <cell r="G577">
            <v>65881</v>
          </cell>
          <cell r="H577">
            <v>6588</v>
          </cell>
        </row>
        <row r="578">
          <cell r="E578" t="str">
            <v xml:space="preserve"> </v>
          </cell>
        </row>
        <row r="579">
          <cell r="A579" t="str">
            <v>교      정</v>
          </cell>
          <cell r="C579" t="str">
            <v>프랜트 제관공</v>
          </cell>
          <cell r="D579">
            <v>1.75</v>
          </cell>
          <cell r="E579" t="str">
            <v>인</v>
          </cell>
          <cell r="G579">
            <v>81966</v>
          </cell>
          <cell r="H579">
            <v>143440</v>
          </cell>
        </row>
        <row r="580">
          <cell r="A580" t="str">
            <v>기 계 가 공</v>
          </cell>
          <cell r="C580" t="str">
            <v>기   계   공</v>
          </cell>
          <cell r="D580">
            <v>1.26</v>
          </cell>
          <cell r="E580" t="str">
            <v>인</v>
          </cell>
          <cell r="G580">
            <v>58906</v>
          </cell>
          <cell r="H580">
            <v>74221</v>
          </cell>
        </row>
        <row r="581">
          <cell r="C581" t="str">
            <v>기계 연마공</v>
          </cell>
          <cell r="D581">
            <v>0.126</v>
          </cell>
          <cell r="E581" t="str">
            <v>인</v>
          </cell>
          <cell r="G581">
            <v>26032</v>
          </cell>
          <cell r="H581">
            <v>3280</v>
          </cell>
        </row>
        <row r="582">
          <cell r="A582" t="str">
            <v>가 조 립,조 립</v>
          </cell>
          <cell r="C582" t="str">
            <v>프랜트기계설치공</v>
          </cell>
          <cell r="D582">
            <v>2</v>
          </cell>
          <cell r="E582" t="str">
            <v>인</v>
          </cell>
          <cell r="G582">
            <v>80805</v>
          </cell>
          <cell r="H582">
            <v>161610</v>
          </cell>
        </row>
        <row r="583">
          <cell r="A583" t="str">
            <v>가 조 립,해 체</v>
          </cell>
          <cell r="C583" t="str">
            <v>프랜트기계설치공</v>
          </cell>
          <cell r="D583">
            <v>1</v>
          </cell>
          <cell r="E583" t="str">
            <v>인</v>
          </cell>
          <cell r="G583">
            <v>80805</v>
          </cell>
          <cell r="H583">
            <v>80805</v>
          </cell>
        </row>
        <row r="584">
          <cell r="E584" t="str">
            <v xml:space="preserve"> </v>
          </cell>
        </row>
        <row r="585">
          <cell r="A585" t="str">
            <v>운 반 조 작</v>
          </cell>
          <cell r="C585" t="str">
            <v>특수 비계공</v>
          </cell>
          <cell r="D585">
            <v>5</v>
          </cell>
          <cell r="E585" t="str">
            <v>인</v>
          </cell>
          <cell r="G585">
            <v>85884</v>
          </cell>
          <cell r="H585">
            <v>429420</v>
          </cell>
        </row>
        <row r="586">
          <cell r="A586" t="str">
            <v>종       별</v>
          </cell>
          <cell r="C586" t="str">
            <v>재 료 또 는</v>
          </cell>
          <cell r="D586" t="str">
            <v xml:space="preserve">원 수 </v>
          </cell>
          <cell r="E586" t="str">
            <v>단 위</v>
          </cell>
          <cell r="F586" t="str">
            <v>총   액</v>
          </cell>
          <cell r="G586" t="str">
            <v>노   무   비</v>
          </cell>
          <cell r="I586" t="str">
            <v>재   료   비</v>
          </cell>
          <cell r="K586" t="str">
            <v>경      비</v>
          </cell>
          <cell r="M586" t="str">
            <v>비   고</v>
          </cell>
        </row>
        <row r="587">
          <cell r="C587" t="str">
            <v xml:space="preserve">규       격 </v>
          </cell>
          <cell r="F587" t="str">
            <v>금   액</v>
          </cell>
          <cell r="G587" t="str">
            <v>단  가</v>
          </cell>
          <cell r="H587" t="str">
            <v>금   액</v>
          </cell>
          <cell r="I587" t="str">
            <v>단  가</v>
          </cell>
          <cell r="J587" t="str">
            <v>금   액</v>
          </cell>
          <cell r="K587" t="str">
            <v>단  가</v>
          </cell>
          <cell r="L587" t="str">
            <v>금   액</v>
          </cell>
        </row>
        <row r="588">
          <cell r="A588" t="str">
            <v>동 력 조 작</v>
          </cell>
          <cell r="C588" t="str">
            <v>플랜트전공</v>
          </cell>
          <cell r="D588">
            <v>1</v>
          </cell>
          <cell r="E588" t="str">
            <v>인</v>
          </cell>
          <cell r="G588">
            <v>64285</v>
          </cell>
          <cell r="H588">
            <v>64285</v>
          </cell>
        </row>
        <row r="589">
          <cell r="A589" t="str">
            <v>보      조</v>
          </cell>
          <cell r="C589" t="str">
            <v>특 별 인 부</v>
          </cell>
          <cell r="D589">
            <v>14.4</v>
          </cell>
          <cell r="E589" t="str">
            <v>인</v>
          </cell>
          <cell r="G589">
            <v>57379</v>
          </cell>
          <cell r="H589">
            <v>826257</v>
          </cell>
        </row>
        <row r="590">
          <cell r="A590" t="str">
            <v>검      사</v>
          </cell>
          <cell r="C590" t="str">
            <v>인건비 7%</v>
          </cell>
          <cell r="D590" t="str">
            <v>1</v>
          </cell>
          <cell r="E590" t="str">
            <v>식</v>
          </cell>
          <cell r="H590">
            <v>247586</v>
          </cell>
        </row>
        <row r="592">
          <cell r="B592" t="str">
            <v>계</v>
          </cell>
          <cell r="F592">
            <v>3784537</v>
          </cell>
          <cell r="H592">
            <v>3784537</v>
          </cell>
        </row>
        <row r="615">
          <cell r="A615" t="str">
            <v>ROLLER GATE GUIDE FRAME 제작 소모 자재비</v>
          </cell>
        </row>
        <row r="616">
          <cell r="E616" t="str">
            <v xml:space="preserve"> </v>
          </cell>
        </row>
        <row r="617">
          <cell r="A617" t="str">
            <v>종       별</v>
          </cell>
          <cell r="C617" t="str">
            <v>재 료 또 는</v>
          </cell>
          <cell r="D617" t="str">
            <v xml:space="preserve">원 수 </v>
          </cell>
          <cell r="E617" t="str">
            <v>단 위</v>
          </cell>
          <cell r="F617" t="str">
            <v>총   액</v>
          </cell>
          <cell r="G617" t="str">
            <v>노   무   비</v>
          </cell>
          <cell r="I617" t="str">
            <v>재   료   비</v>
          </cell>
          <cell r="K617" t="str">
            <v>경      비</v>
          </cell>
          <cell r="M617" t="str">
            <v>비   고</v>
          </cell>
        </row>
        <row r="618">
          <cell r="C618" t="str">
            <v xml:space="preserve">규       격 </v>
          </cell>
          <cell r="F618" t="str">
            <v>금   액</v>
          </cell>
          <cell r="G618" t="str">
            <v>단  가</v>
          </cell>
          <cell r="H618" t="str">
            <v>금   액</v>
          </cell>
          <cell r="I618" t="str">
            <v>단  가</v>
          </cell>
          <cell r="J618" t="str">
            <v>금   액</v>
          </cell>
          <cell r="K618" t="str">
            <v>단  가</v>
          </cell>
          <cell r="L618" t="str">
            <v>금   액</v>
          </cell>
        </row>
        <row r="619">
          <cell r="A619" t="str">
            <v>산       소</v>
          </cell>
          <cell r="C619" t="str">
            <v>6,000L용</v>
          </cell>
          <cell r="D619">
            <v>2.2999999999999998</v>
          </cell>
          <cell r="E619" t="str">
            <v>병</v>
          </cell>
          <cell r="G619" t="str">
            <v xml:space="preserve"> </v>
          </cell>
          <cell r="I619">
            <v>12000</v>
          </cell>
          <cell r="J619">
            <v>27600</v>
          </cell>
        </row>
        <row r="620">
          <cell r="A620" t="str">
            <v>아 세 치 렌</v>
          </cell>
          <cell r="C620" t="str">
            <v>2,100L용</v>
          </cell>
          <cell r="D620">
            <v>1.6</v>
          </cell>
          <cell r="E620" t="str">
            <v>병</v>
          </cell>
          <cell r="I620">
            <v>25849</v>
          </cell>
          <cell r="J620">
            <v>41358</v>
          </cell>
        </row>
        <row r="621">
          <cell r="A621" t="str">
            <v>함       석</v>
          </cell>
          <cell r="C621" t="str">
            <v>#32 x 3' x 6'</v>
          </cell>
          <cell r="D621">
            <v>1.9</v>
          </cell>
          <cell r="E621" t="str">
            <v>매</v>
          </cell>
          <cell r="I621">
            <v>2597</v>
          </cell>
          <cell r="J621">
            <v>4934</v>
          </cell>
        </row>
        <row r="622">
          <cell r="A622" t="str">
            <v>용   접  봉</v>
          </cell>
          <cell r="C622" t="str">
            <v>SS41+STS304,4M/M</v>
          </cell>
          <cell r="D622">
            <v>54.6</v>
          </cell>
          <cell r="E622" t="str">
            <v>KG</v>
          </cell>
          <cell r="I622">
            <v>3360</v>
          </cell>
          <cell r="J622">
            <v>183456</v>
          </cell>
        </row>
        <row r="623">
          <cell r="A623" t="str">
            <v>전       력</v>
          </cell>
          <cell r="D623">
            <v>550</v>
          </cell>
          <cell r="E623" t="str">
            <v>KWH</v>
          </cell>
          <cell r="K623">
            <v>61.6</v>
          </cell>
          <cell r="L623">
            <v>33880</v>
          </cell>
        </row>
        <row r="624">
          <cell r="A624" t="str">
            <v>그라인다돌</v>
          </cell>
          <cell r="C624" t="str">
            <v>300 M/M</v>
          </cell>
          <cell r="D624">
            <v>0.3</v>
          </cell>
          <cell r="E624" t="str">
            <v>개</v>
          </cell>
          <cell r="I624">
            <v>3380</v>
          </cell>
          <cell r="J624">
            <v>1014</v>
          </cell>
        </row>
        <row r="625">
          <cell r="A625" t="str">
            <v xml:space="preserve"> </v>
          </cell>
        </row>
        <row r="627">
          <cell r="B627" t="str">
            <v>계</v>
          </cell>
          <cell r="F627">
            <v>292242</v>
          </cell>
          <cell r="J627">
            <v>258362</v>
          </cell>
          <cell r="L627">
            <v>33880</v>
          </cell>
        </row>
        <row r="628">
          <cell r="F628" t="str">
            <v xml:space="preserve"> </v>
          </cell>
          <cell r="J628" t="str">
            <v xml:space="preserve"> </v>
          </cell>
          <cell r="L628" t="str">
            <v xml:space="preserve"> </v>
          </cell>
        </row>
        <row r="629">
          <cell r="F629" t="str">
            <v xml:space="preserve"> </v>
          </cell>
          <cell r="J629" t="str">
            <v xml:space="preserve"> </v>
          </cell>
          <cell r="L629" t="str">
            <v xml:space="preserve"> </v>
          </cell>
        </row>
        <row r="630">
          <cell r="F630" t="str">
            <v xml:space="preserve"> </v>
          </cell>
          <cell r="J630" t="str">
            <v xml:space="preserve"> </v>
          </cell>
          <cell r="L630" t="str">
            <v xml:space="preserve"> </v>
          </cell>
        </row>
        <row r="631">
          <cell r="F631" t="str">
            <v xml:space="preserve"> </v>
          </cell>
          <cell r="J631" t="str">
            <v xml:space="preserve"> </v>
          </cell>
          <cell r="L631" t="str">
            <v xml:space="preserve"> </v>
          </cell>
        </row>
        <row r="632">
          <cell r="F632" t="str">
            <v xml:space="preserve"> </v>
          </cell>
          <cell r="J632" t="str">
            <v xml:space="preserve"> </v>
          </cell>
          <cell r="L632" t="str">
            <v xml:space="preserve"> </v>
          </cell>
        </row>
        <row r="633">
          <cell r="F633" t="str">
            <v xml:space="preserve"> </v>
          </cell>
          <cell r="J633" t="str">
            <v xml:space="preserve"> </v>
          </cell>
          <cell r="L633" t="str">
            <v xml:space="preserve"> </v>
          </cell>
        </row>
        <row r="634">
          <cell r="F634" t="str">
            <v xml:space="preserve"> </v>
          </cell>
          <cell r="J634" t="str">
            <v xml:space="preserve"> </v>
          </cell>
          <cell r="L634" t="str">
            <v xml:space="preserve"> </v>
          </cell>
        </row>
        <row r="635">
          <cell r="F635" t="str">
            <v xml:space="preserve"> </v>
          </cell>
          <cell r="J635" t="str">
            <v xml:space="preserve"> </v>
          </cell>
          <cell r="L635" t="str">
            <v xml:space="preserve"> </v>
          </cell>
        </row>
        <row r="636">
          <cell r="F636" t="str">
            <v xml:space="preserve"> </v>
          </cell>
          <cell r="J636" t="str">
            <v xml:space="preserve"> </v>
          </cell>
          <cell r="L636" t="str">
            <v xml:space="preserve"> </v>
          </cell>
        </row>
        <row r="637">
          <cell r="F637" t="str">
            <v xml:space="preserve"> </v>
          </cell>
          <cell r="J637" t="str">
            <v xml:space="preserve"> </v>
          </cell>
          <cell r="L637" t="str">
            <v xml:space="preserve"> </v>
          </cell>
        </row>
        <row r="638">
          <cell r="F638" t="str">
            <v xml:space="preserve"> </v>
          </cell>
          <cell r="J638" t="str">
            <v xml:space="preserve"> </v>
          </cell>
          <cell r="L638" t="str">
            <v xml:space="preserve"> </v>
          </cell>
        </row>
        <row r="639">
          <cell r="F639" t="str">
            <v xml:space="preserve"> </v>
          </cell>
          <cell r="J639" t="str">
            <v xml:space="preserve"> </v>
          </cell>
          <cell r="L639" t="str">
            <v xml:space="preserve"> </v>
          </cell>
        </row>
        <row r="640">
          <cell r="F640" t="str">
            <v xml:space="preserve"> </v>
          </cell>
          <cell r="J640" t="str">
            <v xml:space="preserve"> </v>
          </cell>
          <cell r="L640" t="str">
            <v xml:space="preserve"> </v>
          </cell>
        </row>
        <row r="641">
          <cell r="F641" t="str">
            <v xml:space="preserve"> </v>
          </cell>
          <cell r="J641" t="str">
            <v xml:space="preserve"> </v>
          </cell>
          <cell r="L641" t="str">
            <v xml:space="preserve"> </v>
          </cell>
        </row>
        <row r="642">
          <cell r="F642" t="str">
            <v xml:space="preserve"> </v>
          </cell>
          <cell r="J642" t="str">
            <v xml:space="preserve"> </v>
          </cell>
          <cell r="L642" t="str">
            <v xml:space="preserve"> </v>
          </cell>
        </row>
        <row r="643">
          <cell r="F643" t="str">
            <v xml:space="preserve"> </v>
          </cell>
          <cell r="J643" t="str">
            <v xml:space="preserve"> </v>
          </cell>
          <cell r="L643" t="str">
            <v xml:space="preserve"> </v>
          </cell>
        </row>
        <row r="644">
          <cell r="A644" t="str">
            <v>ROLLER GATE 설치 인건비</v>
          </cell>
        </row>
        <row r="645">
          <cell r="E645" t="str">
            <v xml:space="preserve"> </v>
          </cell>
        </row>
        <row r="646">
          <cell r="A646" t="str">
            <v>종       별</v>
          </cell>
          <cell r="C646" t="str">
            <v>재 료 또 는</v>
          </cell>
          <cell r="D646" t="str">
            <v xml:space="preserve">원 수 </v>
          </cell>
          <cell r="E646" t="str">
            <v>단 위</v>
          </cell>
          <cell r="F646" t="str">
            <v>총   액</v>
          </cell>
          <cell r="G646" t="str">
            <v>노   무   비</v>
          </cell>
          <cell r="I646" t="str">
            <v>재   료   비</v>
          </cell>
          <cell r="K646" t="str">
            <v>경      비</v>
          </cell>
          <cell r="M646" t="str">
            <v>비   고</v>
          </cell>
        </row>
        <row r="647">
          <cell r="C647" t="str">
            <v xml:space="preserve">규       격 </v>
          </cell>
          <cell r="F647" t="str">
            <v>금   액</v>
          </cell>
          <cell r="G647" t="str">
            <v>단  가</v>
          </cell>
          <cell r="H647" t="str">
            <v>금   액</v>
          </cell>
          <cell r="I647" t="str">
            <v>단  가</v>
          </cell>
          <cell r="J647" t="str">
            <v>금   액</v>
          </cell>
          <cell r="K647" t="str">
            <v>단  가</v>
          </cell>
          <cell r="L647" t="str">
            <v>금   액</v>
          </cell>
        </row>
        <row r="648">
          <cell r="A648" t="str">
            <v>기 술 관 리</v>
          </cell>
          <cell r="C648" t="str">
            <v>기계기사1급</v>
          </cell>
          <cell r="D648">
            <v>0.5</v>
          </cell>
          <cell r="E648" t="str">
            <v>인</v>
          </cell>
          <cell r="G648">
            <v>97488</v>
          </cell>
          <cell r="H648">
            <v>48744</v>
          </cell>
        </row>
        <row r="649">
          <cell r="A649" t="str">
            <v>형 장 교 정</v>
          </cell>
          <cell r="C649" t="str">
            <v>프랜트 제관공</v>
          </cell>
          <cell r="D649">
            <v>0.81599999999999995</v>
          </cell>
          <cell r="E649" t="str">
            <v>인</v>
          </cell>
          <cell r="G649">
            <v>81966</v>
          </cell>
          <cell r="H649">
            <v>66884</v>
          </cell>
        </row>
        <row r="650">
          <cell r="A650" t="str">
            <v xml:space="preserve"> </v>
          </cell>
          <cell r="C650" t="str">
            <v>비   계   공</v>
          </cell>
          <cell r="D650">
            <v>0.14599999999999999</v>
          </cell>
          <cell r="E650" t="str">
            <v>인</v>
          </cell>
          <cell r="G650">
            <v>79467</v>
          </cell>
          <cell r="H650">
            <v>11602</v>
          </cell>
        </row>
        <row r="651">
          <cell r="A651" t="str">
            <v>소 운 반 제 작</v>
          </cell>
          <cell r="C651" t="str">
            <v>비   계   공</v>
          </cell>
          <cell r="D651">
            <v>1.992</v>
          </cell>
          <cell r="E651" t="str">
            <v>인</v>
          </cell>
          <cell r="G651">
            <v>79467</v>
          </cell>
          <cell r="H651">
            <v>158298</v>
          </cell>
        </row>
        <row r="652">
          <cell r="A652" t="str">
            <v xml:space="preserve"> </v>
          </cell>
          <cell r="C652" t="str">
            <v>프랜트기계설치공</v>
          </cell>
          <cell r="D652">
            <v>0.79100000000000004</v>
          </cell>
          <cell r="E652" t="str">
            <v>인</v>
          </cell>
          <cell r="G652">
            <v>80805</v>
          </cell>
          <cell r="H652">
            <v>63916</v>
          </cell>
        </row>
        <row r="654">
          <cell r="A654" t="str">
            <v>조 립 조 정</v>
          </cell>
          <cell r="C654" t="str">
            <v>비   계   공</v>
          </cell>
          <cell r="D654">
            <v>2.4300000000000002</v>
          </cell>
          <cell r="E654" t="str">
            <v>인</v>
          </cell>
          <cell r="G654">
            <v>79467</v>
          </cell>
          <cell r="H654">
            <v>193104</v>
          </cell>
        </row>
        <row r="655">
          <cell r="A655" t="str">
            <v xml:space="preserve"> </v>
          </cell>
          <cell r="C655" t="str">
            <v>프랜트 제관공</v>
          </cell>
          <cell r="D655">
            <v>2.0350000000000001</v>
          </cell>
          <cell r="E655" t="str">
            <v>인</v>
          </cell>
          <cell r="G655">
            <v>81966</v>
          </cell>
          <cell r="H655">
            <v>166800</v>
          </cell>
        </row>
        <row r="656">
          <cell r="A656" t="str">
            <v xml:space="preserve"> </v>
          </cell>
          <cell r="C656" t="str">
            <v>측   량   사</v>
          </cell>
          <cell r="D656">
            <v>0.81200000000000006</v>
          </cell>
          <cell r="E656" t="str">
            <v>인</v>
          </cell>
          <cell r="G656">
            <v>58506</v>
          </cell>
          <cell r="H656">
            <v>47506</v>
          </cell>
        </row>
        <row r="657">
          <cell r="A657" t="str">
            <v>리  벳  팅</v>
          </cell>
          <cell r="C657" t="str">
            <v>리 벳 팅 공</v>
          </cell>
          <cell r="D657">
            <v>1.4470000000000001</v>
          </cell>
          <cell r="E657" t="str">
            <v>인</v>
          </cell>
          <cell r="G657">
            <v>71579</v>
          </cell>
          <cell r="H657">
            <v>103574</v>
          </cell>
        </row>
        <row r="658">
          <cell r="A658" t="str">
            <v xml:space="preserve"> </v>
          </cell>
          <cell r="C658" t="str">
            <v>플랜트기계설치공</v>
          </cell>
          <cell r="D658">
            <v>0.52700000000000002</v>
          </cell>
          <cell r="E658" t="str">
            <v>인</v>
          </cell>
          <cell r="G658">
            <v>80805</v>
          </cell>
          <cell r="H658">
            <v>42584</v>
          </cell>
        </row>
        <row r="659">
          <cell r="C659" t="str">
            <v xml:space="preserve"> </v>
          </cell>
        </row>
        <row r="660">
          <cell r="A660" t="str">
            <v>용      접</v>
          </cell>
          <cell r="C660" t="str">
            <v>프랜트 용접공</v>
          </cell>
          <cell r="D660">
            <v>0.70499999999999996</v>
          </cell>
          <cell r="E660" t="str">
            <v>인</v>
          </cell>
          <cell r="G660">
            <v>95379</v>
          </cell>
          <cell r="H660">
            <v>67242</v>
          </cell>
        </row>
        <row r="661">
          <cell r="A661" t="str">
            <v xml:space="preserve"> </v>
          </cell>
          <cell r="C661" t="str">
            <v>프랜트 제관공</v>
          </cell>
          <cell r="D661">
            <v>0.187</v>
          </cell>
          <cell r="E661" t="str">
            <v>인</v>
          </cell>
          <cell r="G661">
            <v>81966</v>
          </cell>
          <cell r="H661">
            <v>15327</v>
          </cell>
        </row>
        <row r="662">
          <cell r="A662" t="str">
            <v>전 원 배 선</v>
          </cell>
          <cell r="C662" t="str">
            <v>플랜트 전공</v>
          </cell>
          <cell r="D662">
            <v>0.187</v>
          </cell>
          <cell r="E662" t="str">
            <v>인</v>
          </cell>
          <cell r="G662">
            <v>64285</v>
          </cell>
          <cell r="H662">
            <v>12021</v>
          </cell>
        </row>
        <row r="664">
          <cell r="A664" t="str">
            <v>검사 및 교정</v>
          </cell>
          <cell r="C664" t="str">
            <v xml:space="preserve">기술관리,전원 </v>
          </cell>
          <cell r="D664" t="str">
            <v>1</v>
          </cell>
          <cell r="E664" t="str">
            <v>식</v>
          </cell>
          <cell r="H664">
            <v>93683</v>
          </cell>
        </row>
        <row r="665">
          <cell r="C665" t="str">
            <v>배선 제외 10%</v>
          </cell>
        </row>
        <row r="669">
          <cell r="B669" t="str">
            <v>계</v>
          </cell>
          <cell r="F669">
            <v>1091285</v>
          </cell>
          <cell r="H669">
            <v>1091285</v>
          </cell>
        </row>
        <row r="673">
          <cell r="A673" t="str">
            <v>ROLLER GATE 설치 사용장비 경비</v>
          </cell>
        </row>
        <row r="674">
          <cell r="E674" t="str">
            <v xml:space="preserve"> </v>
          </cell>
        </row>
        <row r="675">
          <cell r="A675" t="str">
            <v>종       별</v>
          </cell>
          <cell r="C675" t="str">
            <v>재 료 또 는</v>
          </cell>
          <cell r="D675" t="str">
            <v xml:space="preserve">원 수 </v>
          </cell>
          <cell r="E675" t="str">
            <v>단 위</v>
          </cell>
          <cell r="F675" t="str">
            <v>총   액</v>
          </cell>
          <cell r="G675" t="str">
            <v>노   무   비</v>
          </cell>
          <cell r="I675" t="str">
            <v>재   료   비</v>
          </cell>
          <cell r="K675" t="str">
            <v>경      비</v>
          </cell>
          <cell r="M675" t="str">
            <v>비   고</v>
          </cell>
        </row>
        <row r="676">
          <cell r="C676" t="str">
            <v xml:space="preserve">규       격 </v>
          </cell>
          <cell r="F676" t="str">
            <v>금   액</v>
          </cell>
          <cell r="G676" t="str">
            <v>단  가</v>
          </cell>
          <cell r="H676" t="str">
            <v>금   액</v>
          </cell>
          <cell r="I676" t="str">
            <v>단  가</v>
          </cell>
          <cell r="J676" t="str">
            <v>금   액</v>
          </cell>
          <cell r="K676" t="str">
            <v>단  가</v>
          </cell>
          <cell r="L676" t="str">
            <v>금   액</v>
          </cell>
        </row>
        <row r="677">
          <cell r="A677" t="str">
            <v>A.C WELDER</v>
          </cell>
          <cell r="C677" t="str">
            <v>10KVA</v>
          </cell>
          <cell r="D677">
            <v>8</v>
          </cell>
          <cell r="E677" t="str">
            <v>Hr</v>
          </cell>
          <cell r="K677">
            <v>155</v>
          </cell>
          <cell r="L677">
            <v>1240</v>
          </cell>
        </row>
        <row r="678">
          <cell r="A678" t="str">
            <v>D.C WELDER</v>
          </cell>
          <cell r="C678" t="str">
            <v>5.5KW</v>
          </cell>
          <cell r="D678">
            <v>32</v>
          </cell>
          <cell r="E678" t="str">
            <v>Hr</v>
          </cell>
          <cell r="K678">
            <v>359</v>
          </cell>
          <cell r="L678">
            <v>11488</v>
          </cell>
        </row>
        <row r="679">
          <cell r="A679" t="str">
            <v>GAS CUTTING M/C</v>
          </cell>
          <cell r="C679" t="str">
            <v>중 형</v>
          </cell>
          <cell r="D679">
            <v>32</v>
          </cell>
          <cell r="E679" t="str">
            <v>Hr</v>
          </cell>
          <cell r="G679">
            <v>3974</v>
          </cell>
          <cell r="H679">
            <v>127168</v>
          </cell>
          <cell r="K679">
            <v>115</v>
          </cell>
          <cell r="L679">
            <v>3680</v>
          </cell>
        </row>
        <row r="680">
          <cell r="A680" t="str">
            <v>GAS WELDER</v>
          </cell>
          <cell r="C680" t="str">
            <v>중 형</v>
          </cell>
          <cell r="D680">
            <v>24</v>
          </cell>
          <cell r="E680" t="str">
            <v>Hr</v>
          </cell>
          <cell r="K680">
            <v>115</v>
          </cell>
          <cell r="L680">
            <v>2760</v>
          </cell>
        </row>
        <row r="681">
          <cell r="A681" t="str">
            <v>PORTABLE DRILL</v>
          </cell>
          <cell r="C681" t="str">
            <v>1.5 HP</v>
          </cell>
          <cell r="D681">
            <v>16</v>
          </cell>
          <cell r="E681" t="str">
            <v>Hr</v>
          </cell>
          <cell r="K681">
            <v>14</v>
          </cell>
          <cell r="L681">
            <v>224</v>
          </cell>
        </row>
        <row r="683">
          <cell r="A683" t="str">
            <v>PORTABLE GRINDER</v>
          </cell>
          <cell r="C683" t="str">
            <v>0.5 HP</v>
          </cell>
          <cell r="D683">
            <v>32</v>
          </cell>
          <cell r="E683" t="str">
            <v>Hr</v>
          </cell>
          <cell r="K683">
            <v>22</v>
          </cell>
          <cell r="L683">
            <v>704</v>
          </cell>
        </row>
        <row r="684">
          <cell r="A684" t="str">
            <v>COMPRESSOR</v>
          </cell>
          <cell r="C684" t="str">
            <v>8.9㎥/min</v>
          </cell>
          <cell r="D684">
            <v>8</v>
          </cell>
          <cell r="E684" t="str">
            <v>Hr</v>
          </cell>
          <cell r="G684">
            <v>9681</v>
          </cell>
          <cell r="H684">
            <v>77448</v>
          </cell>
          <cell r="I684">
            <v>8779</v>
          </cell>
          <cell r="J684">
            <v>70232</v>
          </cell>
          <cell r="K684">
            <v>6250</v>
          </cell>
          <cell r="L684">
            <v>50000</v>
          </cell>
        </row>
        <row r="685">
          <cell r="A685" t="str">
            <v>WINCH</v>
          </cell>
          <cell r="C685" t="str">
            <v>10 HP</v>
          </cell>
          <cell r="D685">
            <v>16</v>
          </cell>
          <cell r="E685" t="str">
            <v>Hr</v>
          </cell>
          <cell r="G685">
            <v>9235</v>
          </cell>
          <cell r="H685">
            <v>147760</v>
          </cell>
          <cell r="K685">
            <v>850</v>
          </cell>
          <cell r="L685">
            <v>13600</v>
          </cell>
        </row>
        <row r="686">
          <cell r="A686" t="str">
            <v>리프트 트럭</v>
          </cell>
          <cell r="C686" t="str">
            <v>7 TON</v>
          </cell>
          <cell r="D686">
            <v>8</v>
          </cell>
          <cell r="E686" t="str">
            <v>Hr</v>
          </cell>
          <cell r="G686">
            <v>9681</v>
          </cell>
          <cell r="H686">
            <v>77448</v>
          </cell>
          <cell r="I686">
            <v>5898</v>
          </cell>
          <cell r="J686">
            <v>47184</v>
          </cell>
          <cell r="K686">
            <v>5845</v>
          </cell>
          <cell r="L686">
            <v>46760</v>
          </cell>
        </row>
        <row r="687">
          <cell r="A687" t="str">
            <v>TRUCK CRANE</v>
          </cell>
          <cell r="C687" t="str">
            <v>40 TON</v>
          </cell>
          <cell r="D687">
            <v>8</v>
          </cell>
          <cell r="E687" t="str">
            <v>Hr</v>
          </cell>
          <cell r="G687">
            <v>18615</v>
          </cell>
          <cell r="H687">
            <v>148920</v>
          </cell>
          <cell r="I687">
            <v>8730</v>
          </cell>
          <cell r="J687">
            <v>69840</v>
          </cell>
          <cell r="K687">
            <v>55621</v>
          </cell>
          <cell r="L687">
            <v>444968</v>
          </cell>
        </row>
        <row r="691">
          <cell r="B691" t="str">
            <v xml:space="preserve"> 계</v>
          </cell>
          <cell r="F691">
            <v>1341424</v>
          </cell>
          <cell r="H691">
            <v>578744</v>
          </cell>
          <cell r="J691">
            <v>187256</v>
          </cell>
          <cell r="L691">
            <v>575424</v>
          </cell>
        </row>
        <row r="699">
          <cell r="J699" t="str">
            <v xml:space="preserve"> </v>
          </cell>
        </row>
        <row r="700">
          <cell r="J700" t="str">
            <v xml:space="preserve"> </v>
          </cell>
        </row>
        <row r="701">
          <cell r="J701" t="str">
            <v xml:space="preserve"> </v>
          </cell>
        </row>
        <row r="702">
          <cell r="A702" t="str">
            <v>ROLLER GATE LEAF 설치 소모 자재비</v>
          </cell>
        </row>
        <row r="703">
          <cell r="E703" t="str">
            <v xml:space="preserve"> </v>
          </cell>
        </row>
        <row r="704">
          <cell r="A704" t="str">
            <v>종       별</v>
          </cell>
          <cell r="C704" t="str">
            <v>재 료 또 는</v>
          </cell>
          <cell r="D704" t="str">
            <v xml:space="preserve">원 수 </v>
          </cell>
          <cell r="E704" t="str">
            <v>단 위</v>
          </cell>
          <cell r="F704" t="str">
            <v>총   액</v>
          </cell>
          <cell r="G704" t="str">
            <v>노   무   비</v>
          </cell>
          <cell r="I704" t="str">
            <v>재   료   비</v>
          </cell>
          <cell r="K704" t="str">
            <v>경      비</v>
          </cell>
          <cell r="M704" t="str">
            <v>비   고</v>
          </cell>
        </row>
        <row r="705">
          <cell r="C705" t="str">
            <v xml:space="preserve">규       격 </v>
          </cell>
          <cell r="F705" t="str">
            <v>금   액</v>
          </cell>
          <cell r="G705" t="str">
            <v>단  가</v>
          </cell>
          <cell r="H705" t="str">
            <v>금   액</v>
          </cell>
          <cell r="I705" t="str">
            <v>단  가</v>
          </cell>
          <cell r="J705" t="str">
            <v>금   액</v>
          </cell>
          <cell r="K705" t="str">
            <v>단  가</v>
          </cell>
          <cell r="L705" t="str">
            <v>금   액</v>
          </cell>
        </row>
        <row r="706">
          <cell r="A706" t="str">
            <v>산       소</v>
          </cell>
          <cell r="C706" t="str">
            <v>6,000L용</v>
          </cell>
          <cell r="D706">
            <v>0.46</v>
          </cell>
          <cell r="E706" t="str">
            <v>병</v>
          </cell>
          <cell r="G706" t="str">
            <v xml:space="preserve"> </v>
          </cell>
          <cell r="I706">
            <v>12000</v>
          </cell>
          <cell r="J706">
            <v>5520</v>
          </cell>
        </row>
        <row r="707">
          <cell r="A707" t="str">
            <v>아 세 치 렌</v>
          </cell>
          <cell r="C707" t="str">
            <v>4,500L용</v>
          </cell>
          <cell r="D707">
            <v>0.39</v>
          </cell>
          <cell r="E707" t="str">
            <v>병</v>
          </cell>
          <cell r="I707">
            <v>55392</v>
          </cell>
          <cell r="J707">
            <v>21602</v>
          </cell>
        </row>
        <row r="708">
          <cell r="A708" t="str">
            <v>용   접  봉</v>
          </cell>
          <cell r="C708" t="str">
            <v>SS400 , 4M/M</v>
          </cell>
          <cell r="D708">
            <v>5.4</v>
          </cell>
          <cell r="E708" t="str">
            <v>KG</v>
          </cell>
          <cell r="I708">
            <v>1260</v>
          </cell>
          <cell r="J708">
            <v>6804</v>
          </cell>
        </row>
        <row r="709">
          <cell r="A709" t="str">
            <v>코  크  스</v>
          </cell>
          <cell r="D709">
            <v>27</v>
          </cell>
          <cell r="E709" t="str">
            <v>KG</v>
          </cell>
          <cell r="I709">
            <v>183</v>
          </cell>
          <cell r="J709">
            <v>4941</v>
          </cell>
        </row>
        <row r="712">
          <cell r="A712" t="str">
            <v xml:space="preserve"> </v>
          </cell>
        </row>
        <row r="713">
          <cell r="L713" t="str">
            <v xml:space="preserve"> </v>
          </cell>
        </row>
        <row r="714">
          <cell r="B714" t="str">
            <v>계</v>
          </cell>
          <cell r="F714">
            <v>38867</v>
          </cell>
          <cell r="J714">
            <v>38867</v>
          </cell>
        </row>
        <row r="715">
          <cell r="A715" t="str">
            <v xml:space="preserve"> </v>
          </cell>
        </row>
        <row r="716">
          <cell r="A716" t="str">
            <v xml:space="preserve"> </v>
          </cell>
        </row>
        <row r="717">
          <cell r="A717" t="str">
            <v xml:space="preserve"> </v>
          </cell>
        </row>
        <row r="718">
          <cell r="A718" t="str">
            <v xml:space="preserve"> </v>
          </cell>
        </row>
        <row r="719">
          <cell r="A719" t="str">
            <v xml:space="preserve"> </v>
          </cell>
        </row>
        <row r="720">
          <cell r="A720" t="str">
            <v xml:space="preserve"> </v>
          </cell>
        </row>
        <row r="721">
          <cell r="A721" t="str">
            <v xml:space="preserve"> </v>
          </cell>
        </row>
        <row r="722">
          <cell r="A722" t="str">
            <v xml:space="preserve"> </v>
          </cell>
        </row>
        <row r="723">
          <cell r="A723" t="str">
            <v xml:space="preserve"> </v>
          </cell>
        </row>
        <row r="724">
          <cell r="A724" t="str">
            <v xml:space="preserve"> </v>
          </cell>
        </row>
        <row r="725">
          <cell r="A725" t="str">
            <v xml:space="preserve"> </v>
          </cell>
        </row>
        <row r="726">
          <cell r="A726" t="str">
            <v xml:space="preserve"> </v>
          </cell>
        </row>
        <row r="727">
          <cell r="A727" t="str">
            <v xml:space="preserve"> </v>
          </cell>
        </row>
        <row r="728">
          <cell r="A728" t="str">
            <v xml:space="preserve"> </v>
          </cell>
        </row>
        <row r="729">
          <cell r="A729" t="str">
            <v xml:space="preserve"> </v>
          </cell>
        </row>
        <row r="730">
          <cell r="A730" t="str">
            <v xml:space="preserve"> </v>
          </cell>
        </row>
        <row r="731">
          <cell r="A731" t="str">
            <v>ROLLER GATE GUIDE FRAME 설치 인건비</v>
          </cell>
        </row>
        <row r="732">
          <cell r="E732" t="str">
            <v xml:space="preserve"> </v>
          </cell>
        </row>
        <row r="733">
          <cell r="A733" t="str">
            <v>종       별</v>
          </cell>
          <cell r="C733" t="str">
            <v>재 료 또 는</v>
          </cell>
          <cell r="D733" t="str">
            <v xml:space="preserve">원 수 </v>
          </cell>
          <cell r="E733" t="str">
            <v>단 위</v>
          </cell>
          <cell r="F733" t="str">
            <v>총   액</v>
          </cell>
          <cell r="G733" t="str">
            <v>노   무   비</v>
          </cell>
          <cell r="I733" t="str">
            <v>재   료   비</v>
          </cell>
          <cell r="K733" t="str">
            <v>경      비</v>
          </cell>
          <cell r="M733" t="str">
            <v>비   고</v>
          </cell>
        </row>
        <row r="734">
          <cell r="C734" t="str">
            <v xml:space="preserve">규       격 </v>
          </cell>
          <cell r="F734" t="str">
            <v>금   액</v>
          </cell>
          <cell r="G734" t="str">
            <v>단  가</v>
          </cell>
          <cell r="H734" t="str">
            <v>금   액</v>
          </cell>
          <cell r="I734" t="str">
            <v>단  가</v>
          </cell>
          <cell r="J734" t="str">
            <v>금   액</v>
          </cell>
          <cell r="K734" t="str">
            <v>단  가</v>
          </cell>
          <cell r="L734" t="str">
            <v>금   액</v>
          </cell>
        </row>
        <row r="735">
          <cell r="A735" t="str">
            <v>기 술 지 도</v>
          </cell>
          <cell r="C735" t="str">
            <v>기계기사1급</v>
          </cell>
          <cell r="D735">
            <v>5.33</v>
          </cell>
          <cell r="E735" t="str">
            <v>인</v>
          </cell>
          <cell r="G735">
            <v>97488</v>
          </cell>
          <cell r="H735">
            <v>519611</v>
          </cell>
        </row>
        <row r="736">
          <cell r="A736" t="str">
            <v>박 스 해 체</v>
          </cell>
          <cell r="C736" t="str">
            <v>목       공</v>
          </cell>
          <cell r="D736">
            <v>0.34</v>
          </cell>
          <cell r="E736" t="str">
            <v>인</v>
          </cell>
          <cell r="G736">
            <v>75306</v>
          </cell>
          <cell r="H736">
            <v>25604</v>
          </cell>
        </row>
        <row r="737">
          <cell r="C737" t="str">
            <v>특 별 인 부</v>
          </cell>
          <cell r="D737">
            <v>0.34</v>
          </cell>
          <cell r="E737" t="str">
            <v>인</v>
          </cell>
          <cell r="G737">
            <v>57379</v>
          </cell>
          <cell r="H737">
            <v>19508</v>
          </cell>
        </row>
        <row r="738">
          <cell r="A738" t="str">
            <v>검       측</v>
          </cell>
          <cell r="C738" t="str">
            <v>플랜트기계설치공</v>
          </cell>
          <cell r="D738">
            <v>0.17</v>
          </cell>
          <cell r="E738" t="str">
            <v>인</v>
          </cell>
          <cell r="G738">
            <v>80805</v>
          </cell>
          <cell r="H738">
            <v>13736</v>
          </cell>
        </row>
        <row r="739">
          <cell r="C739" t="str">
            <v>특 별 인 부</v>
          </cell>
          <cell r="D739">
            <v>0.17</v>
          </cell>
          <cell r="E739" t="str">
            <v>인</v>
          </cell>
          <cell r="G739">
            <v>57379</v>
          </cell>
          <cell r="H739">
            <v>9754</v>
          </cell>
        </row>
        <row r="741">
          <cell r="A741" t="str">
            <v xml:space="preserve">수정 및 교정 </v>
          </cell>
          <cell r="C741" t="str">
            <v>프랜트기계설치공</v>
          </cell>
          <cell r="D741">
            <v>0.34</v>
          </cell>
          <cell r="E741" t="str">
            <v>인</v>
          </cell>
          <cell r="G741">
            <v>80805</v>
          </cell>
          <cell r="H741">
            <v>27473</v>
          </cell>
        </row>
        <row r="742">
          <cell r="C742" t="str">
            <v>특 별 인 부</v>
          </cell>
          <cell r="D742">
            <v>0.17</v>
          </cell>
          <cell r="E742" t="str">
            <v>인</v>
          </cell>
          <cell r="G742">
            <v>57379</v>
          </cell>
          <cell r="H742">
            <v>9754</v>
          </cell>
        </row>
        <row r="743">
          <cell r="A743" t="str">
            <v>설치준비,CHIPPING</v>
          </cell>
          <cell r="C743" t="str">
            <v>석      공</v>
          </cell>
          <cell r="D743">
            <v>1.1499999999999999</v>
          </cell>
          <cell r="E743" t="str">
            <v>인</v>
          </cell>
          <cell r="G743">
            <v>77005</v>
          </cell>
          <cell r="H743">
            <v>88555</v>
          </cell>
        </row>
        <row r="744">
          <cell r="C744" t="str">
            <v>특 별 인 부</v>
          </cell>
          <cell r="D744">
            <v>0.86</v>
          </cell>
          <cell r="E744" t="str">
            <v>인</v>
          </cell>
          <cell r="G744">
            <v>57379</v>
          </cell>
          <cell r="H744">
            <v>49345</v>
          </cell>
        </row>
        <row r="745">
          <cell r="A745" t="str">
            <v>가설 장비 설치</v>
          </cell>
          <cell r="C745" t="str">
            <v>프랜트기계설치공</v>
          </cell>
          <cell r="D745">
            <v>0.19</v>
          </cell>
          <cell r="E745" t="str">
            <v>인</v>
          </cell>
          <cell r="G745">
            <v>80805</v>
          </cell>
          <cell r="H745">
            <v>15352</v>
          </cell>
        </row>
        <row r="747">
          <cell r="C747" t="str">
            <v>프랜트 배관공</v>
          </cell>
          <cell r="D747">
            <v>0.19</v>
          </cell>
          <cell r="E747" t="str">
            <v>인</v>
          </cell>
          <cell r="G747">
            <v>97219</v>
          </cell>
          <cell r="H747">
            <v>18471</v>
          </cell>
        </row>
        <row r="748">
          <cell r="C748" t="str">
            <v>산소 절단공</v>
          </cell>
          <cell r="D748">
            <v>0.12</v>
          </cell>
          <cell r="E748" t="str">
            <v>인</v>
          </cell>
          <cell r="G748">
            <v>31794</v>
          </cell>
          <cell r="H748">
            <v>3815</v>
          </cell>
        </row>
        <row r="749">
          <cell r="C749" t="str">
            <v>프랜트 용접공</v>
          </cell>
          <cell r="D749">
            <v>0.12</v>
          </cell>
          <cell r="E749" t="str">
            <v>인</v>
          </cell>
          <cell r="G749">
            <v>95379</v>
          </cell>
          <cell r="H749">
            <v>11445</v>
          </cell>
        </row>
        <row r="750">
          <cell r="C750" t="str">
            <v>특 별 인 부</v>
          </cell>
          <cell r="D750">
            <v>0.51</v>
          </cell>
          <cell r="E750" t="str">
            <v>인</v>
          </cell>
          <cell r="G750">
            <v>57379</v>
          </cell>
          <cell r="H750">
            <v>29263</v>
          </cell>
        </row>
        <row r="751">
          <cell r="A751" t="str">
            <v>앙카바 정리 작업</v>
          </cell>
          <cell r="C751" t="str">
            <v>산소 절단공</v>
          </cell>
          <cell r="D751">
            <v>0.56000000000000005</v>
          </cell>
          <cell r="E751" t="str">
            <v>인</v>
          </cell>
          <cell r="G751">
            <v>31794</v>
          </cell>
          <cell r="H751">
            <v>17804</v>
          </cell>
        </row>
        <row r="753">
          <cell r="A753" t="str">
            <v xml:space="preserve"> </v>
          </cell>
          <cell r="C753" t="str">
            <v>프랜트기계설치공</v>
          </cell>
          <cell r="D753">
            <v>0.56000000000000005</v>
          </cell>
          <cell r="E753" t="str">
            <v>인</v>
          </cell>
          <cell r="G753">
            <v>80805</v>
          </cell>
          <cell r="H753">
            <v>45250</v>
          </cell>
        </row>
        <row r="754">
          <cell r="A754" t="str">
            <v xml:space="preserve"> </v>
          </cell>
          <cell r="C754" t="str">
            <v>특 별 인 부</v>
          </cell>
          <cell r="D754">
            <v>1.1200000000000001</v>
          </cell>
          <cell r="E754" t="str">
            <v>인</v>
          </cell>
          <cell r="G754">
            <v>57379</v>
          </cell>
          <cell r="H754">
            <v>64264</v>
          </cell>
        </row>
        <row r="755">
          <cell r="A755" t="str">
            <v>조       립</v>
          </cell>
          <cell r="C755" t="str">
            <v>특수 비계공</v>
          </cell>
          <cell r="D755">
            <v>0.79</v>
          </cell>
          <cell r="E755" t="str">
            <v>인</v>
          </cell>
          <cell r="G755">
            <v>85884</v>
          </cell>
          <cell r="H755">
            <v>67848</v>
          </cell>
        </row>
        <row r="756">
          <cell r="A756" t="str">
            <v xml:space="preserve"> </v>
          </cell>
          <cell r="C756" t="str">
            <v>프랜트기계설치공</v>
          </cell>
          <cell r="D756">
            <v>0.59</v>
          </cell>
          <cell r="E756" t="str">
            <v>인</v>
          </cell>
          <cell r="G756">
            <v>80805</v>
          </cell>
          <cell r="H756">
            <v>47674</v>
          </cell>
        </row>
        <row r="757">
          <cell r="C757" t="str">
            <v>산소 절단공</v>
          </cell>
          <cell r="D757">
            <v>0.28999999999999998</v>
          </cell>
          <cell r="E757" t="str">
            <v>인</v>
          </cell>
          <cell r="G757">
            <v>31794</v>
          </cell>
          <cell r="H757">
            <v>9220</v>
          </cell>
        </row>
        <row r="758">
          <cell r="C758" t="str">
            <v>플랜트기계설치공</v>
          </cell>
          <cell r="D758">
            <v>0.28999999999999998</v>
          </cell>
          <cell r="E758" t="str">
            <v>인</v>
          </cell>
          <cell r="G758">
            <v>80805</v>
          </cell>
          <cell r="H758">
            <v>23433</v>
          </cell>
        </row>
        <row r="759">
          <cell r="C759" t="str">
            <v>프랜트 용접공</v>
          </cell>
          <cell r="D759">
            <v>1.6</v>
          </cell>
          <cell r="E759" t="str">
            <v>인</v>
          </cell>
          <cell r="G759">
            <v>95379</v>
          </cell>
          <cell r="H759">
            <v>152606</v>
          </cell>
        </row>
        <row r="760">
          <cell r="A760" t="str">
            <v>종       별</v>
          </cell>
          <cell r="C760" t="str">
            <v>재 료 또 는</v>
          </cell>
          <cell r="D760" t="str">
            <v xml:space="preserve">원 수 </v>
          </cell>
          <cell r="E760" t="str">
            <v>단 위</v>
          </cell>
          <cell r="F760" t="str">
            <v>총   액</v>
          </cell>
          <cell r="G760" t="str">
            <v>노   무   비</v>
          </cell>
          <cell r="I760" t="str">
            <v>재   료   비</v>
          </cell>
          <cell r="K760" t="str">
            <v>경      비</v>
          </cell>
          <cell r="M760" t="str">
            <v>비   고</v>
          </cell>
        </row>
        <row r="761">
          <cell r="C761" t="str">
            <v xml:space="preserve">규       격 </v>
          </cell>
          <cell r="F761" t="str">
            <v>금   액</v>
          </cell>
          <cell r="G761" t="str">
            <v>단  가</v>
          </cell>
          <cell r="H761" t="str">
            <v>금   액</v>
          </cell>
          <cell r="I761" t="str">
            <v>단  가</v>
          </cell>
          <cell r="J761" t="str">
            <v>금   액</v>
          </cell>
          <cell r="K761" t="str">
            <v>단  가</v>
          </cell>
          <cell r="L761" t="str">
            <v>금   액</v>
          </cell>
        </row>
        <row r="762">
          <cell r="C762" t="str">
            <v>특 별 인 부</v>
          </cell>
          <cell r="D762">
            <v>2.77</v>
          </cell>
          <cell r="E762" t="str">
            <v>인</v>
          </cell>
          <cell r="G762">
            <v>57379</v>
          </cell>
          <cell r="H762">
            <v>158939</v>
          </cell>
        </row>
        <row r="763">
          <cell r="A763" t="str">
            <v>쎈   터   링</v>
          </cell>
          <cell r="C763" t="str">
            <v>특수 비계공</v>
          </cell>
          <cell r="D763">
            <v>0.79</v>
          </cell>
          <cell r="E763" t="str">
            <v>인</v>
          </cell>
          <cell r="G763">
            <v>85884</v>
          </cell>
          <cell r="H763">
            <v>67848</v>
          </cell>
        </row>
        <row r="764">
          <cell r="C764" t="str">
            <v>프랜트 용접공</v>
          </cell>
          <cell r="D764">
            <v>4.9000000000000004</v>
          </cell>
          <cell r="E764" t="str">
            <v>인</v>
          </cell>
          <cell r="G764">
            <v>95379</v>
          </cell>
          <cell r="H764">
            <v>467357</v>
          </cell>
        </row>
        <row r="765">
          <cell r="A765" t="str">
            <v xml:space="preserve"> </v>
          </cell>
          <cell r="C765" t="str">
            <v>측   량   사</v>
          </cell>
          <cell r="D765">
            <v>0.59</v>
          </cell>
          <cell r="E765" t="str">
            <v>인</v>
          </cell>
          <cell r="G765">
            <v>58506</v>
          </cell>
          <cell r="H765">
            <v>34518</v>
          </cell>
          <cell r="I765" t="str">
            <v xml:space="preserve"> </v>
          </cell>
        </row>
        <row r="766">
          <cell r="C766" t="str">
            <v>측 량 조 수</v>
          </cell>
          <cell r="D766">
            <v>0.59</v>
          </cell>
          <cell r="E766" t="str">
            <v>인</v>
          </cell>
          <cell r="G766">
            <v>38777</v>
          </cell>
          <cell r="H766">
            <v>22878</v>
          </cell>
        </row>
        <row r="767">
          <cell r="A767" t="str">
            <v xml:space="preserve"> </v>
          </cell>
          <cell r="C767" t="str">
            <v>산소 절단공</v>
          </cell>
          <cell r="D767">
            <v>0.59</v>
          </cell>
          <cell r="E767" t="str">
            <v>인</v>
          </cell>
          <cell r="G767">
            <v>31794</v>
          </cell>
          <cell r="H767">
            <v>18758</v>
          </cell>
        </row>
        <row r="768">
          <cell r="C768" t="str">
            <v>프랜트기계설치공</v>
          </cell>
          <cell r="D768">
            <v>1.48</v>
          </cell>
          <cell r="E768" t="str">
            <v>인</v>
          </cell>
          <cell r="G768">
            <v>80805</v>
          </cell>
          <cell r="H768">
            <v>119591</v>
          </cell>
        </row>
        <row r="769">
          <cell r="A769" t="str">
            <v xml:space="preserve"> </v>
          </cell>
          <cell r="C769" t="str">
            <v>특 별 인 부</v>
          </cell>
          <cell r="D769">
            <v>7.76</v>
          </cell>
          <cell r="E769" t="str">
            <v>인</v>
          </cell>
          <cell r="G769">
            <v>57379</v>
          </cell>
          <cell r="H769">
            <v>445261</v>
          </cell>
        </row>
        <row r="771">
          <cell r="A771" t="str">
            <v>거프집용 앙카설치</v>
          </cell>
          <cell r="C771" t="str">
            <v>산소 절단공</v>
          </cell>
          <cell r="D771">
            <v>0.21</v>
          </cell>
          <cell r="E771" t="str">
            <v>인</v>
          </cell>
          <cell r="G771">
            <v>31794</v>
          </cell>
          <cell r="H771">
            <v>6676</v>
          </cell>
        </row>
        <row r="772">
          <cell r="A772" t="str">
            <v xml:space="preserve"> </v>
          </cell>
          <cell r="C772" t="str">
            <v>프랜트 용접공</v>
          </cell>
          <cell r="D772">
            <v>1.6</v>
          </cell>
          <cell r="E772" t="str">
            <v>인</v>
          </cell>
          <cell r="G772">
            <v>95379</v>
          </cell>
          <cell r="H772">
            <v>152606</v>
          </cell>
        </row>
        <row r="773">
          <cell r="C773" t="str">
            <v>특 별 인 부</v>
          </cell>
          <cell r="D773">
            <v>1.81</v>
          </cell>
          <cell r="E773" t="str">
            <v>인</v>
          </cell>
          <cell r="G773">
            <v>57379</v>
          </cell>
          <cell r="H773">
            <v>103855</v>
          </cell>
        </row>
        <row r="774">
          <cell r="A774" t="str">
            <v>검 사 기 록</v>
          </cell>
          <cell r="C774" t="str">
            <v>측   량   사</v>
          </cell>
          <cell r="D774">
            <v>0.28999999999999998</v>
          </cell>
          <cell r="E774" t="str">
            <v>인</v>
          </cell>
          <cell r="G774">
            <v>58506</v>
          </cell>
          <cell r="H774">
            <v>16966</v>
          </cell>
        </row>
        <row r="775">
          <cell r="C775" t="str">
            <v>측 량 조 수</v>
          </cell>
          <cell r="D775">
            <v>0.28999999999999998</v>
          </cell>
          <cell r="E775" t="str">
            <v>인</v>
          </cell>
          <cell r="G775">
            <v>38777</v>
          </cell>
          <cell r="H775">
            <v>11245</v>
          </cell>
        </row>
        <row r="777">
          <cell r="C777" t="str">
            <v>프랜트기계설치공</v>
          </cell>
          <cell r="D777">
            <v>0.73</v>
          </cell>
          <cell r="E777" t="str">
            <v>인</v>
          </cell>
          <cell r="G777">
            <v>80805</v>
          </cell>
          <cell r="H777">
            <v>58987</v>
          </cell>
        </row>
        <row r="778">
          <cell r="C778" t="str">
            <v>특 별 인 부</v>
          </cell>
          <cell r="D778">
            <v>2.29</v>
          </cell>
          <cell r="E778" t="str">
            <v>인</v>
          </cell>
          <cell r="G778">
            <v>57379</v>
          </cell>
          <cell r="H778">
            <v>131397</v>
          </cell>
        </row>
        <row r="779">
          <cell r="A779" t="str">
            <v>뒷   정   리</v>
          </cell>
          <cell r="C779" t="str">
            <v>특수 비계공</v>
          </cell>
          <cell r="D779">
            <v>0.22</v>
          </cell>
          <cell r="E779" t="str">
            <v>인</v>
          </cell>
          <cell r="G779">
            <v>85884</v>
          </cell>
          <cell r="H779">
            <v>18894</v>
          </cell>
        </row>
        <row r="780">
          <cell r="C780" t="str">
            <v>프랜트기계설치공</v>
          </cell>
          <cell r="D780">
            <v>0.34</v>
          </cell>
          <cell r="E780" t="str">
            <v>인</v>
          </cell>
          <cell r="G780">
            <v>80805</v>
          </cell>
          <cell r="H780">
            <v>27473</v>
          </cell>
        </row>
        <row r="781">
          <cell r="C781" t="str">
            <v>산소 절단공</v>
          </cell>
          <cell r="D781">
            <v>0.22</v>
          </cell>
          <cell r="E781" t="str">
            <v>인</v>
          </cell>
          <cell r="G781">
            <v>31794</v>
          </cell>
          <cell r="H781">
            <v>6994</v>
          </cell>
        </row>
        <row r="783">
          <cell r="C783" t="str">
            <v>특 별 인 부</v>
          </cell>
          <cell r="D783">
            <v>0.56000000000000005</v>
          </cell>
          <cell r="E783" t="str">
            <v>인</v>
          </cell>
          <cell r="G783">
            <v>57379</v>
          </cell>
          <cell r="H783">
            <v>32132</v>
          </cell>
        </row>
        <row r="784">
          <cell r="A784" t="str">
            <v>전기설비,설치유지비</v>
          </cell>
          <cell r="C784" t="str">
            <v>플랜트전공</v>
          </cell>
          <cell r="D784">
            <v>4.25</v>
          </cell>
          <cell r="E784" t="str">
            <v>인</v>
          </cell>
          <cell r="G784">
            <v>64285</v>
          </cell>
          <cell r="H784">
            <v>273211</v>
          </cell>
        </row>
        <row r="785">
          <cell r="A785" t="str">
            <v>철     거</v>
          </cell>
          <cell r="C785" t="str">
            <v>특 별 인 부</v>
          </cell>
          <cell r="D785">
            <v>4.25</v>
          </cell>
          <cell r="E785" t="str">
            <v>인</v>
          </cell>
          <cell r="G785">
            <v>57379</v>
          </cell>
          <cell r="H785">
            <v>243860</v>
          </cell>
        </row>
        <row r="787">
          <cell r="B787" t="str">
            <v>계</v>
          </cell>
          <cell r="F787">
            <v>3689231</v>
          </cell>
          <cell r="H787">
            <v>3689231</v>
          </cell>
        </row>
        <row r="789">
          <cell r="A789" t="str">
            <v>ROLLER GATE GUIDE FRAME 설치 사용장비 경비</v>
          </cell>
        </row>
        <row r="790">
          <cell r="E790" t="str">
            <v xml:space="preserve"> </v>
          </cell>
        </row>
        <row r="791">
          <cell r="A791" t="str">
            <v>종       별</v>
          </cell>
          <cell r="C791" t="str">
            <v>재 료 또 는</v>
          </cell>
          <cell r="D791" t="str">
            <v xml:space="preserve">원 수 </v>
          </cell>
          <cell r="E791" t="str">
            <v>단 위</v>
          </cell>
          <cell r="F791" t="str">
            <v>총   액</v>
          </cell>
          <cell r="G791" t="str">
            <v>노   무   비</v>
          </cell>
          <cell r="I791" t="str">
            <v>재   료   비</v>
          </cell>
          <cell r="K791" t="str">
            <v>경      비</v>
          </cell>
          <cell r="M791" t="str">
            <v>비   고</v>
          </cell>
        </row>
        <row r="792">
          <cell r="C792" t="str">
            <v xml:space="preserve">규       격 </v>
          </cell>
          <cell r="F792" t="str">
            <v>금   액</v>
          </cell>
          <cell r="G792" t="str">
            <v>단  가</v>
          </cell>
          <cell r="H792" t="str">
            <v>금   액</v>
          </cell>
          <cell r="I792" t="str">
            <v>단  가</v>
          </cell>
          <cell r="J792" t="str">
            <v>금   액</v>
          </cell>
          <cell r="K792" t="str">
            <v>단  가</v>
          </cell>
          <cell r="L792" t="str">
            <v>금   액</v>
          </cell>
        </row>
        <row r="793">
          <cell r="A793" t="str">
            <v>A.C WELDER</v>
          </cell>
          <cell r="C793" t="str">
            <v>10KVA</v>
          </cell>
          <cell r="D793">
            <v>8</v>
          </cell>
          <cell r="E793" t="str">
            <v>Hr</v>
          </cell>
          <cell r="K793">
            <v>155</v>
          </cell>
          <cell r="L793">
            <v>1240</v>
          </cell>
        </row>
        <row r="794">
          <cell r="A794" t="str">
            <v>D.C WELDER</v>
          </cell>
          <cell r="C794" t="str">
            <v>5.5KW</v>
          </cell>
          <cell r="D794">
            <v>32</v>
          </cell>
          <cell r="E794" t="str">
            <v>Hr</v>
          </cell>
          <cell r="K794">
            <v>359</v>
          </cell>
          <cell r="L794">
            <v>11488</v>
          </cell>
        </row>
        <row r="795">
          <cell r="A795" t="str">
            <v>GAS CUTTING M/C</v>
          </cell>
          <cell r="C795" t="str">
            <v>중 형</v>
          </cell>
          <cell r="D795">
            <v>32</v>
          </cell>
          <cell r="E795" t="str">
            <v>Hr</v>
          </cell>
          <cell r="G795">
            <v>3974</v>
          </cell>
          <cell r="H795">
            <v>127168</v>
          </cell>
          <cell r="K795">
            <v>115</v>
          </cell>
          <cell r="L795">
            <v>3680</v>
          </cell>
        </row>
        <row r="796">
          <cell r="A796" t="str">
            <v>GAS WELDER</v>
          </cell>
          <cell r="C796" t="str">
            <v>중 형</v>
          </cell>
          <cell r="D796">
            <v>24</v>
          </cell>
          <cell r="E796" t="str">
            <v>Hr</v>
          </cell>
          <cell r="K796">
            <v>115</v>
          </cell>
          <cell r="L796">
            <v>2760</v>
          </cell>
        </row>
        <row r="797">
          <cell r="A797" t="str">
            <v>PORTABLE DRILL</v>
          </cell>
          <cell r="C797" t="str">
            <v>1.5 HP</v>
          </cell>
          <cell r="D797">
            <v>16</v>
          </cell>
          <cell r="E797" t="str">
            <v>Hr</v>
          </cell>
          <cell r="K797">
            <v>14</v>
          </cell>
          <cell r="L797">
            <v>224</v>
          </cell>
        </row>
        <row r="799">
          <cell r="A799" t="str">
            <v>PORTABLE GRINDER</v>
          </cell>
          <cell r="C799" t="str">
            <v>0.5 HP</v>
          </cell>
          <cell r="D799">
            <v>32</v>
          </cell>
          <cell r="E799" t="str">
            <v>Hr</v>
          </cell>
          <cell r="K799">
            <v>22</v>
          </cell>
          <cell r="L799">
            <v>704</v>
          </cell>
        </row>
        <row r="800">
          <cell r="A800" t="str">
            <v>COMPRESSOR</v>
          </cell>
          <cell r="C800" t="str">
            <v>8.9㎥/min</v>
          </cell>
          <cell r="D800">
            <v>8</v>
          </cell>
          <cell r="E800" t="str">
            <v>Hr</v>
          </cell>
          <cell r="G800">
            <v>9681</v>
          </cell>
          <cell r="H800">
            <v>77448</v>
          </cell>
          <cell r="I800">
            <v>8779</v>
          </cell>
          <cell r="J800">
            <v>70232</v>
          </cell>
          <cell r="K800">
            <v>6250</v>
          </cell>
          <cell r="L800">
            <v>50000</v>
          </cell>
        </row>
        <row r="801">
          <cell r="A801" t="str">
            <v>WINCH</v>
          </cell>
          <cell r="C801" t="str">
            <v>10 HP</v>
          </cell>
          <cell r="D801">
            <v>16</v>
          </cell>
          <cell r="E801" t="str">
            <v>Hr</v>
          </cell>
          <cell r="G801">
            <v>9235</v>
          </cell>
          <cell r="H801">
            <v>147760</v>
          </cell>
          <cell r="K801">
            <v>850</v>
          </cell>
          <cell r="L801">
            <v>13600</v>
          </cell>
        </row>
        <row r="802">
          <cell r="A802" t="str">
            <v>리프트 트럭</v>
          </cell>
          <cell r="C802" t="str">
            <v>7 TON</v>
          </cell>
          <cell r="D802">
            <v>8</v>
          </cell>
          <cell r="E802" t="str">
            <v>Hr</v>
          </cell>
          <cell r="G802">
            <v>9681</v>
          </cell>
          <cell r="H802">
            <v>77448</v>
          </cell>
          <cell r="I802">
            <v>5898</v>
          </cell>
          <cell r="J802">
            <v>47184</v>
          </cell>
          <cell r="K802">
            <v>5845</v>
          </cell>
          <cell r="L802">
            <v>46760</v>
          </cell>
        </row>
        <row r="803">
          <cell r="A803" t="str">
            <v>TRUCK CRANE</v>
          </cell>
          <cell r="C803" t="str">
            <v>40 TON</v>
          </cell>
          <cell r="D803">
            <v>8</v>
          </cell>
          <cell r="E803" t="str">
            <v>Hr</v>
          </cell>
          <cell r="G803">
            <v>18615</v>
          </cell>
          <cell r="H803">
            <v>148920</v>
          </cell>
          <cell r="I803">
            <v>8730</v>
          </cell>
          <cell r="J803">
            <v>69840</v>
          </cell>
          <cell r="K803">
            <v>55621</v>
          </cell>
          <cell r="L803">
            <v>444968</v>
          </cell>
        </row>
        <row r="807">
          <cell r="B807" t="str">
            <v xml:space="preserve"> 계</v>
          </cell>
          <cell r="F807">
            <v>1341424</v>
          </cell>
          <cell r="H807">
            <v>578744</v>
          </cell>
          <cell r="J807">
            <v>187256</v>
          </cell>
          <cell r="L807">
            <v>575424</v>
          </cell>
        </row>
        <row r="815">
          <cell r="J815" t="str">
            <v xml:space="preserve"> </v>
          </cell>
        </row>
        <row r="816">
          <cell r="J816" t="str">
            <v xml:space="preserve"> </v>
          </cell>
        </row>
        <row r="817">
          <cell r="J817" t="str">
            <v xml:space="preserve"> </v>
          </cell>
        </row>
        <row r="818">
          <cell r="A818" t="str">
            <v>ROLLER GATE GUIDE FRAME 설치 소모 자재비</v>
          </cell>
        </row>
        <row r="819">
          <cell r="E819" t="str">
            <v xml:space="preserve"> </v>
          </cell>
        </row>
        <row r="820">
          <cell r="A820" t="str">
            <v>종       별</v>
          </cell>
          <cell r="C820" t="str">
            <v>재 료 또 는</v>
          </cell>
          <cell r="D820" t="str">
            <v xml:space="preserve">원 수 </v>
          </cell>
          <cell r="E820" t="str">
            <v>단 위</v>
          </cell>
          <cell r="F820" t="str">
            <v>총   액</v>
          </cell>
          <cell r="G820" t="str">
            <v>노   무   비</v>
          </cell>
          <cell r="I820" t="str">
            <v>재   료   비</v>
          </cell>
          <cell r="K820" t="str">
            <v>경      비</v>
          </cell>
          <cell r="M820" t="str">
            <v>비   고</v>
          </cell>
        </row>
        <row r="821">
          <cell r="C821" t="str">
            <v xml:space="preserve">규       격 </v>
          </cell>
          <cell r="F821" t="str">
            <v>금   액</v>
          </cell>
          <cell r="G821" t="str">
            <v>단  가</v>
          </cell>
          <cell r="H821" t="str">
            <v>금   액</v>
          </cell>
          <cell r="I821" t="str">
            <v>단  가</v>
          </cell>
          <cell r="J821" t="str">
            <v>금   액</v>
          </cell>
          <cell r="K821" t="str">
            <v>단  가</v>
          </cell>
          <cell r="L821" t="str">
            <v>금   액</v>
          </cell>
        </row>
        <row r="822">
          <cell r="A822" t="str">
            <v>산       소</v>
          </cell>
          <cell r="C822" t="str">
            <v>6,000L용</v>
          </cell>
          <cell r="D822">
            <v>0.69</v>
          </cell>
          <cell r="E822" t="str">
            <v>병</v>
          </cell>
          <cell r="G822" t="str">
            <v xml:space="preserve"> </v>
          </cell>
          <cell r="I822">
            <v>12000</v>
          </cell>
          <cell r="J822">
            <v>8280</v>
          </cell>
        </row>
        <row r="823">
          <cell r="A823" t="str">
            <v>아 세 치 렌</v>
          </cell>
          <cell r="C823" t="str">
            <v>2,100L용</v>
          </cell>
          <cell r="D823">
            <v>0.2</v>
          </cell>
          <cell r="E823" t="str">
            <v>병</v>
          </cell>
          <cell r="I823">
            <v>25849</v>
          </cell>
          <cell r="J823">
            <v>5169</v>
          </cell>
        </row>
        <row r="824">
          <cell r="A824" t="str">
            <v>용   접  봉</v>
          </cell>
          <cell r="C824" t="str">
            <v>SS41+STS304,4M/M</v>
          </cell>
          <cell r="D824">
            <v>31.05</v>
          </cell>
          <cell r="E824" t="str">
            <v>KG</v>
          </cell>
          <cell r="I824">
            <v>3360</v>
          </cell>
          <cell r="J824">
            <v>104328</v>
          </cell>
        </row>
        <row r="825">
          <cell r="A825" t="str">
            <v xml:space="preserve"> </v>
          </cell>
          <cell r="D825" t="str">
            <v xml:space="preserve"> </v>
          </cell>
          <cell r="E825" t="str">
            <v xml:space="preserve"> </v>
          </cell>
        </row>
        <row r="828">
          <cell r="A828" t="str">
            <v xml:space="preserve"> </v>
          </cell>
        </row>
        <row r="829">
          <cell r="L829" t="str">
            <v xml:space="preserve"> </v>
          </cell>
        </row>
        <row r="830">
          <cell r="B830" t="str">
            <v>계</v>
          </cell>
          <cell r="F830">
            <v>117777</v>
          </cell>
          <cell r="J830">
            <v>117777</v>
          </cell>
          <cell r="L830" t="str">
            <v xml:space="preserve"> </v>
          </cell>
        </row>
        <row r="831">
          <cell r="F831" t="str">
            <v xml:space="preserve"> </v>
          </cell>
          <cell r="L831" t="str">
            <v xml:space="preserve"> </v>
          </cell>
        </row>
        <row r="832">
          <cell r="F832" t="str">
            <v xml:space="preserve"> </v>
          </cell>
          <cell r="J832" t="str">
            <v xml:space="preserve"> </v>
          </cell>
          <cell r="L832" t="str">
            <v xml:space="preserve"> </v>
          </cell>
        </row>
        <row r="833">
          <cell r="F833" t="str">
            <v xml:space="preserve"> </v>
          </cell>
          <cell r="J833" t="str">
            <v xml:space="preserve"> </v>
          </cell>
          <cell r="L833" t="str">
            <v xml:space="preserve"> </v>
          </cell>
        </row>
        <row r="834">
          <cell r="F834" t="str">
            <v xml:space="preserve"> </v>
          </cell>
          <cell r="J834" t="str">
            <v xml:space="preserve"> </v>
          </cell>
          <cell r="L834" t="str">
            <v xml:space="preserve"> </v>
          </cell>
        </row>
        <row r="835">
          <cell r="F835" t="str">
            <v xml:space="preserve"> </v>
          </cell>
          <cell r="J835" t="str">
            <v xml:space="preserve"> </v>
          </cell>
          <cell r="L835" t="str">
            <v xml:space="preserve"> </v>
          </cell>
        </row>
        <row r="836">
          <cell r="F836" t="str">
            <v xml:space="preserve"> </v>
          </cell>
          <cell r="J836" t="str">
            <v xml:space="preserve"> </v>
          </cell>
          <cell r="L836" t="str">
            <v xml:space="preserve"> </v>
          </cell>
        </row>
        <row r="837">
          <cell r="F837" t="str">
            <v xml:space="preserve"> </v>
          </cell>
          <cell r="J837" t="str">
            <v xml:space="preserve"> </v>
          </cell>
          <cell r="L837" t="str">
            <v xml:space="preserve"> </v>
          </cell>
        </row>
        <row r="838">
          <cell r="F838" t="str">
            <v xml:space="preserve"> </v>
          </cell>
          <cell r="J838" t="str">
            <v xml:space="preserve"> </v>
          </cell>
          <cell r="L838" t="str">
            <v xml:space="preserve"> </v>
          </cell>
        </row>
        <row r="839">
          <cell r="F839" t="str">
            <v xml:space="preserve"> </v>
          </cell>
          <cell r="J839" t="str">
            <v xml:space="preserve"> </v>
          </cell>
          <cell r="L839" t="str">
            <v xml:space="preserve"> </v>
          </cell>
        </row>
        <row r="840">
          <cell r="F840" t="str">
            <v xml:space="preserve"> </v>
          </cell>
          <cell r="J840" t="str">
            <v xml:space="preserve"> </v>
          </cell>
          <cell r="L840" t="str">
            <v xml:space="preserve"> </v>
          </cell>
        </row>
        <row r="841">
          <cell r="F841" t="str">
            <v xml:space="preserve"> </v>
          </cell>
          <cell r="J841" t="str">
            <v xml:space="preserve"> </v>
          </cell>
          <cell r="L841" t="str">
            <v xml:space="preserve"> </v>
          </cell>
        </row>
        <row r="842">
          <cell r="F842" t="str">
            <v xml:space="preserve"> </v>
          </cell>
          <cell r="J842" t="str">
            <v xml:space="preserve"> </v>
          </cell>
          <cell r="L842" t="str">
            <v xml:space="preserve"> </v>
          </cell>
        </row>
        <row r="843">
          <cell r="F843" t="str">
            <v xml:space="preserve"> </v>
          </cell>
          <cell r="J843" t="str">
            <v xml:space="preserve"> </v>
          </cell>
          <cell r="L843" t="str">
            <v xml:space="preserve"> </v>
          </cell>
        </row>
        <row r="844">
          <cell r="F844" t="str">
            <v xml:space="preserve"> </v>
          </cell>
          <cell r="J844" t="str">
            <v xml:space="preserve"> </v>
          </cell>
          <cell r="L844" t="str">
            <v xml:space="preserve"> </v>
          </cell>
        </row>
        <row r="845">
          <cell r="F845" t="str">
            <v xml:space="preserve"> </v>
          </cell>
          <cell r="J845" t="str">
            <v xml:space="preserve"> </v>
          </cell>
          <cell r="L845" t="str">
            <v xml:space="preserve"> </v>
          </cell>
        </row>
        <row r="846">
          <cell r="F846" t="str">
            <v xml:space="preserve"> </v>
          </cell>
          <cell r="J846" t="str">
            <v xml:space="preserve"> </v>
          </cell>
          <cell r="L846" t="str">
            <v xml:space="preserve"> </v>
          </cell>
        </row>
        <row r="847">
          <cell r="A847" t="str">
            <v>HOIST 설치 인건비</v>
          </cell>
        </row>
        <row r="848">
          <cell r="E848" t="str">
            <v xml:space="preserve"> </v>
          </cell>
        </row>
        <row r="849">
          <cell r="A849" t="str">
            <v>종       별</v>
          </cell>
          <cell r="C849" t="str">
            <v>재 료 또 는</v>
          </cell>
          <cell r="D849" t="str">
            <v xml:space="preserve">원 수 </v>
          </cell>
          <cell r="E849" t="str">
            <v>단 위</v>
          </cell>
          <cell r="F849" t="str">
            <v>총   액</v>
          </cell>
          <cell r="G849" t="str">
            <v>노   무   비</v>
          </cell>
          <cell r="I849" t="str">
            <v>재   료   비</v>
          </cell>
          <cell r="K849" t="str">
            <v>경      비</v>
          </cell>
          <cell r="M849" t="str">
            <v>비   고</v>
          </cell>
        </row>
        <row r="850">
          <cell r="C850" t="str">
            <v xml:space="preserve">규       격 </v>
          </cell>
          <cell r="F850" t="str">
            <v>금   액</v>
          </cell>
          <cell r="G850" t="str">
            <v>단  가</v>
          </cell>
          <cell r="H850" t="str">
            <v>금   액</v>
          </cell>
          <cell r="I850" t="str">
            <v>단  가</v>
          </cell>
          <cell r="J850" t="str">
            <v>금   액</v>
          </cell>
          <cell r="K850" t="str">
            <v>단  가</v>
          </cell>
          <cell r="L850" t="str">
            <v>금   액</v>
          </cell>
        </row>
        <row r="851">
          <cell r="A851" t="str">
            <v>기 술 관 리</v>
          </cell>
          <cell r="C851" t="str">
            <v>기계기사2급</v>
          </cell>
          <cell r="D851">
            <v>0.5</v>
          </cell>
          <cell r="E851" t="str">
            <v>인</v>
          </cell>
          <cell r="G851">
            <v>69405</v>
          </cell>
          <cell r="H851">
            <v>34702</v>
          </cell>
        </row>
        <row r="852">
          <cell r="A852" t="str">
            <v>소운반 조작</v>
          </cell>
          <cell r="C852" t="str">
            <v>비   계   공</v>
          </cell>
          <cell r="D852">
            <v>1.105</v>
          </cell>
          <cell r="E852" t="str">
            <v>인</v>
          </cell>
          <cell r="G852">
            <v>79467</v>
          </cell>
          <cell r="H852">
            <v>87811</v>
          </cell>
        </row>
        <row r="853">
          <cell r="A853" t="str">
            <v>조립 및 조정</v>
          </cell>
          <cell r="C853" t="str">
            <v>비   계   공</v>
          </cell>
          <cell r="D853">
            <v>1.9279999999999999</v>
          </cell>
          <cell r="E853" t="str">
            <v>인</v>
          </cell>
          <cell r="G853">
            <v>79467</v>
          </cell>
          <cell r="H853">
            <v>153212</v>
          </cell>
        </row>
        <row r="854">
          <cell r="A854" t="str">
            <v xml:space="preserve"> </v>
          </cell>
          <cell r="C854" t="str">
            <v>측   량   사</v>
          </cell>
          <cell r="D854">
            <v>0.26800000000000002</v>
          </cell>
          <cell r="E854" t="str">
            <v>인</v>
          </cell>
          <cell r="G854">
            <v>58506</v>
          </cell>
          <cell r="H854">
            <v>15679</v>
          </cell>
        </row>
        <row r="855">
          <cell r="A855" t="str">
            <v xml:space="preserve"> </v>
          </cell>
          <cell r="C855" t="str">
            <v>프랜트기계설치공</v>
          </cell>
          <cell r="D855">
            <v>2.1150000000000002</v>
          </cell>
          <cell r="E855" t="str">
            <v>인</v>
          </cell>
          <cell r="G855">
            <v>80805</v>
          </cell>
          <cell r="H855">
            <v>170902</v>
          </cell>
        </row>
        <row r="857">
          <cell r="A857" t="str">
            <v>용       접</v>
          </cell>
          <cell r="C857" t="str">
            <v>프랜트 용접공</v>
          </cell>
          <cell r="D857">
            <v>1.03</v>
          </cell>
          <cell r="E857" t="str">
            <v>인</v>
          </cell>
          <cell r="G857">
            <v>95379</v>
          </cell>
          <cell r="H857">
            <v>98240</v>
          </cell>
        </row>
        <row r="858">
          <cell r="A858" t="str">
            <v>시운전 및 조작</v>
          </cell>
          <cell r="C858" t="str">
            <v>프랜트기계설치공</v>
          </cell>
          <cell r="D858">
            <v>0.36</v>
          </cell>
          <cell r="E858" t="str">
            <v>인</v>
          </cell>
          <cell r="G858">
            <v>80805</v>
          </cell>
          <cell r="H858">
            <v>29089</v>
          </cell>
        </row>
        <row r="859">
          <cell r="A859" t="str">
            <v xml:space="preserve"> </v>
          </cell>
          <cell r="B859" t="str">
            <v xml:space="preserve"> </v>
          </cell>
          <cell r="C859" t="str">
            <v>프랜트 전공</v>
          </cell>
          <cell r="D859">
            <v>0.41299999999999998</v>
          </cell>
          <cell r="E859" t="str">
            <v>인</v>
          </cell>
          <cell r="G859">
            <v>64285</v>
          </cell>
          <cell r="H859">
            <v>26549</v>
          </cell>
        </row>
        <row r="860">
          <cell r="C860" t="str">
            <v>비   계   공</v>
          </cell>
          <cell r="D860">
            <v>0.9</v>
          </cell>
          <cell r="E860" t="str">
            <v>인</v>
          </cell>
          <cell r="G860">
            <v>79467</v>
          </cell>
          <cell r="H860">
            <v>71520</v>
          </cell>
        </row>
        <row r="861">
          <cell r="A861" t="str">
            <v>검사 및 교정</v>
          </cell>
          <cell r="C861" t="str">
            <v>기술관리,시운</v>
          </cell>
          <cell r="D861" t="str">
            <v>1</v>
          </cell>
          <cell r="E861" t="str">
            <v>식</v>
          </cell>
        </row>
        <row r="862">
          <cell r="C862" t="str">
            <v>전및조작제외</v>
          </cell>
          <cell r="E862" t="str">
            <v xml:space="preserve"> </v>
          </cell>
        </row>
        <row r="863">
          <cell r="A863" t="str">
            <v xml:space="preserve"> </v>
          </cell>
          <cell r="C863" t="str">
            <v>10 %</v>
          </cell>
        </row>
        <row r="865">
          <cell r="B865" t="str">
            <v>계</v>
          </cell>
          <cell r="F865">
            <v>687704</v>
          </cell>
          <cell r="H865">
            <v>687704</v>
          </cell>
        </row>
        <row r="876">
          <cell r="A876" t="str">
            <v>ROLLER GATE HOIST 설치 사용장비 경비</v>
          </cell>
        </row>
        <row r="877">
          <cell r="E877" t="str">
            <v xml:space="preserve"> </v>
          </cell>
        </row>
        <row r="878">
          <cell r="A878" t="str">
            <v>종       별</v>
          </cell>
          <cell r="C878" t="str">
            <v>재 료 또 는</v>
          </cell>
          <cell r="D878" t="str">
            <v xml:space="preserve">원 수 </v>
          </cell>
          <cell r="E878" t="str">
            <v>단 위</v>
          </cell>
          <cell r="F878" t="str">
            <v>총   액</v>
          </cell>
          <cell r="G878" t="str">
            <v>노   무   비</v>
          </cell>
          <cell r="I878" t="str">
            <v>재   료   비</v>
          </cell>
          <cell r="K878" t="str">
            <v>경      비</v>
          </cell>
          <cell r="M878" t="str">
            <v>비   고</v>
          </cell>
        </row>
        <row r="879">
          <cell r="C879" t="str">
            <v xml:space="preserve">규       격 </v>
          </cell>
          <cell r="F879" t="str">
            <v>금   액</v>
          </cell>
          <cell r="G879" t="str">
            <v>단  가</v>
          </cell>
          <cell r="H879" t="str">
            <v>금   액</v>
          </cell>
          <cell r="I879" t="str">
            <v>단  가</v>
          </cell>
          <cell r="J879" t="str">
            <v>금   액</v>
          </cell>
          <cell r="K879" t="str">
            <v>단  가</v>
          </cell>
          <cell r="L879" t="str">
            <v>금   액</v>
          </cell>
        </row>
        <row r="880">
          <cell r="A880" t="str">
            <v>A.C WELDER</v>
          </cell>
          <cell r="C880" t="str">
            <v>10KVA</v>
          </cell>
          <cell r="D880">
            <v>8</v>
          </cell>
          <cell r="E880" t="str">
            <v>Hr</v>
          </cell>
          <cell r="K880">
            <v>155</v>
          </cell>
          <cell r="L880">
            <v>1240</v>
          </cell>
        </row>
        <row r="881">
          <cell r="A881" t="str">
            <v>D.C WELDER</v>
          </cell>
          <cell r="C881" t="str">
            <v>300A,5.5KW</v>
          </cell>
          <cell r="D881">
            <v>8</v>
          </cell>
          <cell r="E881" t="str">
            <v>Hr</v>
          </cell>
          <cell r="K881">
            <v>359</v>
          </cell>
          <cell r="L881">
            <v>2872</v>
          </cell>
        </row>
        <row r="882">
          <cell r="A882" t="str">
            <v>GAS CUTTING M/C</v>
          </cell>
          <cell r="C882" t="str">
            <v>중 형</v>
          </cell>
          <cell r="D882">
            <v>16</v>
          </cell>
          <cell r="E882" t="str">
            <v>Hr</v>
          </cell>
          <cell r="G882">
            <v>3974</v>
          </cell>
          <cell r="H882">
            <v>63584</v>
          </cell>
          <cell r="K882">
            <v>115</v>
          </cell>
          <cell r="L882">
            <v>1840</v>
          </cell>
        </row>
        <row r="883">
          <cell r="A883" t="str">
            <v>PORTABLE DRILL</v>
          </cell>
          <cell r="C883" t="str">
            <v>1.5 HP</v>
          </cell>
          <cell r="D883">
            <v>8</v>
          </cell>
          <cell r="E883" t="str">
            <v>Hr</v>
          </cell>
          <cell r="K883">
            <v>14</v>
          </cell>
          <cell r="L883">
            <v>112</v>
          </cell>
        </row>
        <row r="884">
          <cell r="A884" t="str">
            <v>PORTABLE GRINDER</v>
          </cell>
          <cell r="C884" t="str">
            <v>0.5 HP</v>
          </cell>
          <cell r="D884">
            <v>16</v>
          </cell>
          <cell r="E884" t="str">
            <v>Hr</v>
          </cell>
          <cell r="K884">
            <v>22</v>
          </cell>
          <cell r="L884">
            <v>352</v>
          </cell>
        </row>
        <row r="886">
          <cell r="A886" t="str">
            <v>TRUCK CRANE</v>
          </cell>
          <cell r="C886" t="str">
            <v>30 TON</v>
          </cell>
          <cell r="D886">
            <v>8</v>
          </cell>
          <cell r="E886" t="str">
            <v>Hr</v>
          </cell>
          <cell r="G886">
            <v>18615</v>
          </cell>
          <cell r="H886">
            <v>148920</v>
          </cell>
          <cell r="I886">
            <v>7046</v>
          </cell>
          <cell r="J886">
            <v>56368</v>
          </cell>
          <cell r="K886">
            <v>44939</v>
          </cell>
          <cell r="L886">
            <v>359512</v>
          </cell>
        </row>
        <row r="887">
          <cell r="A887" t="str">
            <v>WINCH</v>
          </cell>
          <cell r="C887" t="str">
            <v>10 HP</v>
          </cell>
          <cell r="D887">
            <v>16</v>
          </cell>
          <cell r="E887" t="str">
            <v>Hr</v>
          </cell>
          <cell r="G887">
            <v>9235</v>
          </cell>
          <cell r="H887">
            <v>147760</v>
          </cell>
          <cell r="K887">
            <v>850</v>
          </cell>
          <cell r="L887">
            <v>13600</v>
          </cell>
        </row>
        <row r="888">
          <cell r="A888" t="str">
            <v>TRAILER</v>
          </cell>
          <cell r="C888" t="str">
            <v>30 TON</v>
          </cell>
          <cell r="D888">
            <v>8</v>
          </cell>
          <cell r="E888" t="str">
            <v>Hr</v>
          </cell>
          <cell r="G888">
            <v>8683</v>
          </cell>
          <cell r="H888">
            <v>69464</v>
          </cell>
          <cell r="I888">
            <v>15763</v>
          </cell>
          <cell r="J888">
            <v>126104</v>
          </cell>
          <cell r="K888">
            <v>27414</v>
          </cell>
          <cell r="L888">
            <v>219312</v>
          </cell>
        </row>
        <row r="889">
          <cell r="A889" t="str">
            <v>TRUCK</v>
          </cell>
          <cell r="C889" t="str">
            <v>6TON</v>
          </cell>
          <cell r="D889">
            <v>8</v>
          </cell>
          <cell r="E889" t="str">
            <v>Hr</v>
          </cell>
          <cell r="G889">
            <v>8683</v>
          </cell>
          <cell r="H889">
            <v>69464</v>
          </cell>
          <cell r="I889">
            <v>8110</v>
          </cell>
          <cell r="J889">
            <v>64880</v>
          </cell>
          <cell r="K889">
            <v>4902</v>
          </cell>
          <cell r="L889">
            <v>39216</v>
          </cell>
        </row>
        <row r="892">
          <cell r="B892" t="str">
            <v xml:space="preserve"> 계</v>
          </cell>
          <cell r="F892">
            <v>1384600</v>
          </cell>
          <cell r="H892">
            <v>499192</v>
          </cell>
          <cell r="J892">
            <v>247352</v>
          </cell>
          <cell r="L892">
            <v>638056</v>
          </cell>
        </row>
        <row r="905">
          <cell r="A905" t="str">
            <v>HOIST 설치 소모 자재비</v>
          </cell>
        </row>
        <row r="906">
          <cell r="E906" t="str">
            <v xml:space="preserve"> </v>
          </cell>
        </row>
        <row r="907">
          <cell r="A907" t="str">
            <v>종       별</v>
          </cell>
          <cell r="C907" t="str">
            <v>재 료 또 는</v>
          </cell>
          <cell r="D907" t="str">
            <v xml:space="preserve">원 수 </v>
          </cell>
          <cell r="E907" t="str">
            <v>단 위</v>
          </cell>
          <cell r="F907" t="str">
            <v>총   액</v>
          </cell>
          <cell r="G907" t="str">
            <v>노   무   비</v>
          </cell>
          <cell r="I907" t="str">
            <v>재   료   비</v>
          </cell>
          <cell r="K907" t="str">
            <v>경      비</v>
          </cell>
          <cell r="M907" t="str">
            <v>비   고</v>
          </cell>
        </row>
        <row r="908">
          <cell r="C908" t="str">
            <v xml:space="preserve">규       격 </v>
          </cell>
          <cell r="F908" t="str">
            <v>금   액</v>
          </cell>
          <cell r="G908" t="str">
            <v>단  가</v>
          </cell>
          <cell r="H908" t="str">
            <v>금   액</v>
          </cell>
          <cell r="I908" t="str">
            <v>단  가</v>
          </cell>
          <cell r="J908" t="str">
            <v>금   액</v>
          </cell>
          <cell r="K908" t="str">
            <v>단  가</v>
          </cell>
          <cell r="L908" t="str">
            <v>금   액</v>
          </cell>
        </row>
        <row r="909">
          <cell r="A909" t="str">
            <v>산       소</v>
          </cell>
          <cell r="C909" t="str">
            <v>6,000L용</v>
          </cell>
          <cell r="D909">
            <v>0.38</v>
          </cell>
          <cell r="E909" t="str">
            <v>병</v>
          </cell>
          <cell r="G909" t="str">
            <v xml:space="preserve"> </v>
          </cell>
          <cell r="I909">
            <v>12000</v>
          </cell>
          <cell r="J909">
            <v>4560</v>
          </cell>
        </row>
        <row r="910">
          <cell r="A910" t="str">
            <v>아 세 치 렌</v>
          </cell>
          <cell r="C910" t="str">
            <v>4,500L용</v>
          </cell>
          <cell r="D910">
            <v>0.33</v>
          </cell>
          <cell r="E910" t="str">
            <v>병</v>
          </cell>
          <cell r="I910">
            <v>55392</v>
          </cell>
          <cell r="J910">
            <v>18279</v>
          </cell>
        </row>
        <row r="911">
          <cell r="A911" t="str">
            <v>용   접  봉</v>
          </cell>
          <cell r="C911" t="str">
            <v>SS400 , 4M/M</v>
          </cell>
          <cell r="D911">
            <v>3</v>
          </cell>
          <cell r="E911" t="str">
            <v>KG</v>
          </cell>
          <cell r="I911">
            <v>1260</v>
          </cell>
          <cell r="J911">
            <v>3780</v>
          </cell>
        </row>
        <row r="912">
          <cell r="A912" t="str">
            <v>세    유(경유)</v>
          </cell>
          <cell r="D912">
            <v>3</v>
          </cell>
          <cell r="E912" t="str">
            <v>L</v>
          </cell>
          <cell r="I912">
            <v>526.4</v>
          </cell>
          <cell r="J912">
            <v>1579</v>
          </cell>
        </row>
        <row r="915">
          <cell r="A915" t="str">
            <v xml:space="preserve"> </v>
          </cell>
        </row>
        <row r="916">
          <cell r="L916" t="str">
            <v xml:space="preserve"> </v>
          </cell>
        </row>
        <row r="917">
          <cell r="B917" t="str">
            <v>계</v>
          </cell>
          <cell r="F917">
            <v>28198</v>
          </cell>
          <cell r="J917">
            <v>28198</v>
          </cell>
          <cell r="L917" t="str">
            <v xml:space="preserve"> </v>
          </cell>
        </row>
        <row r="918">
          <cell r="A918" t="str">
            <v xml:space="preserve"> </v>
          </cell>
        </row>
        <row r="919">
          <cell r="A919" t="str">
            <v xml:space="preserve"> </v>
          </cell>
        </row>
        <row r="920">
          <cell r="A920" t="str">
            <v xml:space="preserve"> </v>
          </cell>
        </row>
        <row r="921">
          <cell r="A921" t="str">
            <v xml:space="preserve"> </v>
          </cell>
        </row>
        <row r="922">
          <cell r="A922" t="str">
            <v xml:space="preserve"> </v>
          </cell>
        </row>
        <row r="923">
          <cell r="A923" t="str">
            <v xml:space="preserve"> </v>
          </cell>
        </row>
        <row r="924">
          <cell r="A924" t="str">
            <v xml:space="preserve"> </v>
          </cell>
        </row>
        <row r="925">
          <cell r="A925" t="str">
            <v xml:space="preserve"> </v>
          </cell>
        </row>
        <row r="926">
          <cell r="A926" t="str">
            <v xml:space="preserve"> </v>
          </cell>
        </row>
        <row r="927">
          <cell r="A927" t="str">
            <v xml:space="preserve"> </v>
          </cell>
        </row>
        <row r="928">
          <cell r="A928" t="str">
            <v xml:space="preserve"> </v>
          </cell>
        </row>
        <row r="929">
          <cell r="A929" t="str">
            <v xml:space="preserve"> </v>
          </cell>
        </row>
        <row r="930">
          <cell r="A930" t="str">
            <v xml:space="preserve"> </v>
          </cell>
        </row>
        <row r="931">
          <cell r="A931" t="str">
            <v xml:space="preserve"> </v>
          </cell>
        </row>
        <row r="932">
          <cell r="A932" t="str">
            <v xml:space="preserve"> </v>
          </cell>
        </row>
        <row r="933">
          <cell r="A933" t="str">
            <v xml:space="preserve"> </v>
          </cell>
        </row>
        <row r="934">
          <cell r="A934" t="str">
            <v>STOP LOG LEAF 제작 인건비</v>
          </cell>
        </row>
        <row r="935">
          <cell r="E935" t="str">
            <v xml:space="preserve"> </v>
          </cell>
        </row>
        <row r="936">
          <cell r="A936" t="str">
            <v>종       별</v>
          </cell>
          <cell r="C936" t="str">
            <v>재 료 또 는</v>
          </cell>
          <cell r="D936" t="str">
            <v xml:space="preserve">원 수 </v>
          </cell>
          <cell r="E936" t="str">
            <v>단 위</v>
          </cell>
          <cell r="F936" t="str">
            <v>총   액</v>
          </cell>
          <cell r="G936" t="str">
            <v>노   무   비</v>
          </cell>
          <cell r="I936" t="str">
            <v>재   료   비</v>
          </cell>
          <cell r="K936" t="str">
            <v>경      비</v>
          </cell>
          <cell r="M936" t="str">
            <v>비   고</v>
          </cell>
        </row>
        <row r="937">
          <cell r="C937" t="str">
            <v xml:space="preserve">규       격 </v>
          </cell>
          <cell r="F937" t="str">
            <v>금   액</v>
          </cell>
          <cell r="G937" t="str">
            <v>단  가</v>
          </cell>
          <cell r="H937" t="str">
            <v>금   액</v>
          </cell>
          <cell r="I937" t="str">
            <v>단  가</v>
          </cell>
          <cell r="J937" t="str">
            <v>금   액</v>
          </cell>
          <cell r="K937" t="str">
            <v>단  가</v>
          </cell>
          <cell r="L937" t="str">
            <v>금   액</v>
          </cell>
        </row>
        <row r="938">
          <cell r="A938" t="str">
            <v>기 술 관 리</v>
          </cell>
          <cell r="C938" t="str">
            <v>기계기사2급</v>
          </cell>
          <cell r="D938">
            <v>0.5</v>
          </cell>
          <cell r="E938" t="str">
            <v>인</v>
          </cell>
          <cell r="G938">
            <v>69405</v>
          </cell>
          <cell r="H938">
            <v>34702</v>
          </cell>
        </row>
        <row r="939">
          <cell r="A939" t="str">
            <v>본  뜨  기</v>
          </cell>
          <cell r="C939" t="str">
            <v>프랜트 제관공</v>
          </cell>
          <cell r="D939">
            <v>0.52300000000000002</v>
          </cell>
          <cell r="E939" t="str">
            <v>인</v>
          </cell>
          <cell r="G939">
            <v>81966</v>
          </cell>
          <cell r="H939">
            <v>42868</v>
          </cell>
        </row>
        <row r="940">
          <cell r="A940" t="str">
            <v>금  긋  기</v>
          </cell>
          <cell r="C940" t="str">
            <v>프랜트 제관공</v>
          </cell>
          <cell r="D940">
            <v>1.514</v>
          </cell>
          <cell r="E940" t="str">
            <v>인</v>
          </cell>
          <cell r="G940">
            <v>81966</v>
          </cell>
          <cell r="H940">
            <v>124096</v>
          </cell>
        </row>
        <row r="941">
          <cell r="A941" t="str">
            <v>절      단</v>
          </cell>
          <cell r="C941" t="str">
            <v>프랜트 제관공</v>
          </cell>
          <cell r="D941">
            <v>0.41399999999999998</v>
          </cell>
          <cell r="E941" t="str">
            <v>인</v>
          </cell>
          <cell r="G941">
            <v>81966</v>
          </cell>
          <cell r="H941">
            <v>33933</v>
          </cell>
        </row>
        <row r="942">
          <cell r="A942" t="str">
            <v>가      공</v>
          </cell>
          <cell r="C942" t="str">
            <v>프랜트 제관공</v>
          </cell>
          <cell r="D942">
            <v>0.5</v>
          </cell>
          <cell r="E942" t="str">
            <v>인</v>
          </cell>
          <cell r="G942">
            <v>81966</v>
          </cell>
          <cell r="H942">
            <v>40983</v>
          </cell>
        </row>
        <row r="944">
          <cell r="A944" t="str">
            <v>구 멍 뚫 기</v>
          </cell>
          <cell r="C944" t="str">
            <v>프랜트 제관공</v>
          </cell>
          <cell r="D944">
            <v>0.61299999999999999</v>
          </cell>
          <cell r="E944" t="str">
            <v>인</v>
          </cell>
          <cell r="G944">
            <v>81966</v>
          </cell>
          <cell r="H944">
            <v>50245</v>
          </cell>
        </row>
        <row r="945">
          <cell r="A945" t="str">
            <v>용      접</v>
          </cell>
          <cell r="C945" t="str">
            <v>프랜트 용접공</v>
          </cell>
          <cell r="D945">
            <v>2.968</v>
          </cell>
          <cell r="E945" t="str">
            <v>인</v>
          </cell>
          <cell r="G945">
            <v>95379</v>
          </cell>
          <cell r="H945">
            <v>283084</v>
          </cell>
        </row>
        <row r="946">
          <cell r="A946" t="str">
            <v>부 품 조 립</v>
          </cell>
          <cell r="C946" t="str">
            <v>비   계   공</v>
          </cell>
          <cell r="D946">
            <v>1.325</v>
          </cell>
          <cell r="E946" t="str">
            <v>인</v>
          </cell>
          <cell r="G946">
            <v>79467</v>
          </cell>
          <cell r="H946">
            <v>105293</v>
          </cell>
        </row>
        <row r="947">
          <cell r="C947" t="str">
            <v>프랜트기계설치공</v>
          </cell>
          <cell r="D947">
            <v>1.325</v>
          </cell>
          <cell r="E947" t="str">
            <v>인</v>
          </cell>
          <cell r="G947">
            <v>80805</v>
          </cell>
          <cell r="H947">
            <v>107066</v>
          </cell>
        </row>
        <row r="948">
          <cell r="A948" t="str">
            <v>소운반 조작</v>
          </cell>
          <cell r="C948" t="str">
            <v>비   계   공</v>
          </cell>
          <cell r="D948">
            <v>0.97</v>
          </cell>
          <cell r="E948" t="str">
            <v>인</v>
          </cell>
          <cell r="G948">
            <v>79467</v>
          </cell>
          <cell r="H948">
            <v>77082</v>
          </cell>
        </row>
        <row r="949">
          <cell r="A949" t="str">
            <v>검사 및 교정</v>
          </cell>
          <cell r="C949" t="str">
            <v>기술관리 제외한</v>
          </cell>
          <cell r="D949" t="str">
            <v>1</v>
          </cell>
          <cell r="E949" t="str">
            <v>식</v>
          </cell>
          <cell r="H949">
            <v>86465</v>
          </cell>
        </row>
        <row r="950">
          <cell r="C950" t="str">
            <v>10%</v>
          </cell>
        </row>
        <row r="953">
          <cell r="B953" t="str">
            <v>계</v>
          </cell>
          <cell r="F953">
            <v>985817</v>
          </cell>
          <cell r="H953">
            <v>985817</v>
          </cell>
        </row>
        <row r="963">
          <cell r="A963" t="str">
            <v>STOP LOG LEAF 제작 사용장비 경비</v>
          </cell>
        </row>
        <row r="964">
          <cell r="E964" t="str">
            <v xml:space="preserve"> </v>
          </cell>
        </row>
        <row r="965">
          <cell r="A965" t="str">
            <v>종       별</v>
          </cell>
          <cell r="C965" t="str">
            <v>재 료 또 는</v>
          </cell>
          <cell r="D965" t="str">
            <v xml:space="preserve">원 수 </v>
          </cell>
          <cell r="E965" t="str">
            <v>단 위</v>
          </cell>
          <cell r="F965" t="str">
            <v>총   액</v>
          </cell>
          <cell r="G965" t="str">
            <v>노   무   비</v>
          </cell>
          <cell r="I965" t="str">
            <v>재   료   비</v>
          </cell>
          <cell r="K965" t="str">
            <v>경      비</v>
          </cell>
          <cell r="M965" t="str">
            <v>비   고</v>
          </cell>
        </row>
        <row r="966">
          <cell r="C966" t="str">
            <v xml:space="preserve">규       격 </v>
          </cell>
          <cell r="F966" t="str">
            <v>금   액</v>
          </cell>
          <cell r="G966" t="str">
            <v>단  가</v>
          </cell>
          <cell r="H966" t="str">
            <v>금   액</v>
          </cell>
          <cell r="I966" t="str">
            <v>단  가</v>
          </cell>
          <cell r="J966" t="str">
            <v>금   액</v>
          </cell>
          <cell r="K966" t="str">
            <v>단  가</v>
          </cell>
          <cell r="L966" t="str">
            <v>금   액</v>
          </cell>
        </row>
        <row r="967">
          <cell r="A967" t="str">
            <v>LATHE</v>
          </cell>
          <cell r="C967" t="str">
            <v>12FT x 7.5HP</v>
          </cell>
          <cell r="D967">
            <v>0.41599999999999998</v>
          </cell>
          <cell r="E967" t="str">
            <v>Hr</v>
          </cell>
          <cell r="G967">
            <v>3418</v>
          </cell>
          <cell r="H967">
            <v>1421</v>
          </cell>
          <cell r="K967">
            <v>3775</v>
          </cell>
          <cell r="L967">
            <v>1570.3999999999999</v>
          </cell>
        </row>
        <row r="968">
          <cell r="A968" t="str">
            <v>PLANER</v>
          </cell>
          <cell r="C968" t="str">
            <v>4FT x 8FT</v>
          </cell>
          <cell r="D968">
            <v>7.5999999999999998E-2</v>
          </cell>
          <cell r="E968" t="str">
            <v>Hr</v>
          </cell>
          <cell r="G968">
            <v>3129</v>
          </cell>
          <cell r="H968">
            <v>237</v>
          </cell>
          <cell r="K968">
            <v>2743</v>
          </cell>
          <cell r="L968">
            <v>208.46799999999999</v>
          </cell>
        </row>
        <row r="969">
          <cell r="A969" t="str">
            <v>BORING M/C</v>
          </cell>
          <cell r="C969" t="str">
            <v>Hori.type,3HP</v>
          </cell>
          <cell r="D969">
            <v>0.248</v>
          </cell>
          <cell r="E969" t="str">
            <v>Hr</v>
          </cell>
          <cell r="G969">
            <v>3547</v>
          </cell>
          <cell r="H969">
            <v>879</v>
          </cell>
          <cell r="K969">
            <v>8928</v>
          </cell>
          <cell r="L969">
            <v>2214.1439999999998</v>
          </cell>
        </row>
        <row r="970">
          <cell r="A970" t="str">
            <v>UNION MELT WELDER</v>
          </cell>
          <cell r="C970" t="str">
            <v>5.5 KVA</v>
          </cell>
          <cell r="D970">
            <v>3.2240000000000002</v>
          </cell>
          <cell r="E970" t="str">
            <v>Hr</v>
          </cell>
          <cell r="G970">
            <v>3488</v>
          </cell>
          <cell r="H970">
            <v>11245</v>
          </cell>
          <cell r="K970">
            <v>1797</v>
          </cell>
          <cell r="L970">
            <v>5793.5280000000002</v>
          </cell>
        </row>
        <row r="971">
          <cell r="A971" t="str">
            <v>A.C WELDER</v>
          </cell>
          <cell r="C971" t="str">
            <v>10KVA</v>
          </cell>
          <cell r="D971">
            <v>9.9760000000000009</v>
          </cell>
          <cell r="E971" t="str">
            <v>Hr</v>
          </cell>
          <cell r="K971">
            <v>155</v>
          </cell>
          <cell r="L971">
            <v>1546.2800000000002</v>
          </cell>
        </row>
        <row r="972">
          <cell r="E972" t="str">
            <v xml:space="preserve"> </v>
          </cell>
        </row>
        <row r="973">
          <cell r="A973" t="str">
            <v>GOUGING M/C</v>
          </cell>
          <cell r="C973" t="str">
            <v>중 형</v>
          </cell>
          <cell r="D973">
            <v>3.56</v>
          </cell>
          <cell r="E973" t="str">
            <v>Hr</v>
          </cell>
          <cell r="G973">
            <v>3380</v>
          </cell>
          <cell r="H973">
            <v>12032</v>
          </cell>
          <cell r="K973">
            <v>670</v>
          </cell>
          <cell r="L973">
            <v>2385.1999999999998</v>
          </cell>
        </row>
        <row r="974">
          <cell r="A974" t="str">
            <v>GAS CUTTING M/C</v>
          </cell>
          <cell r="C974" t="str">
            <v>Auto형</v>
          </cell>
          <cell r="D974">
            <v>1.3280000000000001</v>
          </cell>
          <cell r="E974" t="str">
            <v>Hr</v>
          </cell>
          <cell r="G974">
            <v>11922</v>
          </cell>
          <cell r="H974">
            <v>15832</v>
          </cell>
          <cell r="K974">
            <v>119</v>
          </cell>
          <cell r="L974">
            <v>158.03200000000001</v>
          </cell>
        </row>
        <row r="975">
          <cell r="A975" t="str">
            <v>GAS CUTTING M/C</v>
          </cell>
          <cell r="C975" t="str">
            <v>수 동</v>
          </cell>
          <cell r="D975">
            <v>1.984</v>
          </cell>
          <cell r="E975" t="str">
            <v>Hr</v>
          </cell>
          <cell r="G975">
            <v>3974</v>
          </cell>
          <cell r="H975">
            <v>7884</v>
          </cell>
          <cell r="K975">
            <v>115</v>
          </cell>
          <cell r="L975">
            <v>228.16</v>
          </cell>
        </row>
        <row r="976">
          <cell r="A976" t="str">
            <v>GAS HEATING TOUCH</v>
          </cell>
          <cell r="C976" t="str">
            <v>중 형</v>
          </cell>
          <cell r="D976">
            <v>3.8719999999999999</v>
          </cell>
          <cell r="E976" t="str">
            <v>Hr</v>
          </cell>
          <cell r="G976">
            <v>3174</v>
          </cell>
          <cell r="H976">
            <v>12289</v>
          </cell>
          <cell r="K976">
            <v>115</v>
          </cell>
          <cell r="L976">
            <v>445.28</v>
          </cell>
        </row>
        <row r="977">
          <cell r="A977" t="str">
            <v>OVER HEAD CRANE</v>
          </cell>
          <cell r="C977" t="str">
            <v>30 TON</v>
          </cell>
          <cell r="D977">
            <v>0.88</v>
          </cell>
          <cell r="E977" t="str">
            <v>Hr</v>
          </cell>
          <cell r="G977">
            <v>9681</v>
          </cell>
          <cell r="H977">
            <v>8519</v>
          </cell>
          <cell r="K977">
            <v>3338</v>
          </cell>
          <cell r="L977">
            <v>2937.44</v>
          </cell>
        </row>
        <row r="978">
          <cell r="E978" t="str">
            <v xml:space="preserve"> </v>
          </cell>
        </row>
        <row r="979">
          <cell r="A979" t="str">
            <v>OVER HEAD CRANE</v>
          </cell>
          <cell r="C979" t="str">
            <v>20 TON</v>
          </cell>
          <cell r="D979">
            <v>0.88</v>
          </cell>
          <cell r="E979" t="str">
            <v>Hr</v>
          </cell>
          <cell r="G979">
            <v>9681</v>
          </cell>
          <cell r="H979">
            <v>8519</v>
          </cell>
          <cell r="K979">
            <v>3338</v>
          </cell>
          <cell r="L979">
            <v>2937.44</v>
          </cell>
        </row>
        <row r="980">
          <cell r="A980" t="str">
            <v>HYDRO PRESS</v>
          </cell>
          <cell r="C980" t="str">
            <v>100 TON</v>
          </cell>
          <cell r="D980">
            <v>1.72</v>
          </cell>
          <cell r="E980" t="str">
            <v>Hr</v>
          </cell>
          <cell r="G980">
            <v>3281</v>
          </cell>
          <cell r="H980">
            <v>5643</v>
          </cell>
          <cell r="K980">
            <v>6045</v>
          </cell>
          <cell r="L980">
            <v>10397.4</v>
          </cell>
        </row>
        <row r="981">
          <cell r="A981" t="str">
            <v>SHEARING M/C</v>
          </cell>
          <cell r="D981">
            <v>2</v>
          </cell>
          <cell r="E981" t="str">
            <v>Hr</v>
          </cell>
          <cell r="G981">
            <v>3688</v>
          </cell>
          <cell r="H981">
            <v>7376</v>
          </cell>
          <cell r="K981">
            <v>3209</v>
          </cell>
          <cell r="L981">
            <v>6418</v>
          </cell>
        </row>
        <row r="982">
          <cell r="A982" t="str">
            <v>DRILLING M/C</v>
          </cell>
          <cell r="C982" t="str">
            <v>3 HP</v>
          </cell>
          <cell r="D982">
            <v>0.48799999999999999</v>
          </cell>
          <cell r="E982" t="str">
            <v>Hr</v>
          </cell>
          <cell r="G982">
            <v>3401</v>
          </cell>
          <cell r="H982">
            <v>1659</v>
          </cell>
          <cell r="K982">
            <v>576</v>
          </cell>
          <cell r="L982">
            <v>281.08799999999997</v>
          </cell>
        </row>
        <row r="983">
          <cell r="A983" t="str">
            <v>DRILLING M/C</v>
          </cell>
          <cell r="C983" t="str">
            <v>Radial,5 HP</v>
          </cell>
          <cell r="D983">
            <v>0.48799999999999999</v>
          </cell>
          <cell r="E983" t="str">
            <v>Hr</v>
          </cell>
          <cell r="G983">
            <v>3401</v>
          </cell>
          <cell r="H983">
            <v>1659</v>
          </cell>
          <cell r="K983">
            <v>1720</v>
          </cell>
          <cell r="L983">
            <v>839.36</v>
          </cell>
        </row>
        <row r="984">
          <cell r="E984" t="str">
            <v xml:space="preserve"> </v>
          </cell>
        </row>
        <row r="985">
          <cell r="A985" t="str">
            <v>PORTABLE DRILL</v>
          </cell>
          <cell r="C985" t="str">
            <v>0.5 HP</v>
          </cell>
          <cell r="D985">
            <v>1.5640000000000001</v>
          </cell>
          <cell r="E985" t="str">
            <v>Hr</v>
          </cell>
          <cell r="K985">
            <v>12</v>
          </cell>
          <cell r="L985">
            <v>18.768000000000001</v>
          </cell>
        </row>
        <row r="986">
          <cell r="A986" t="str">
            <v>TRUCK CRANE</v>
          </cell>
          <cell r="C986" t="str">
            <v>30 TON</v>
          </cell>
          <cell r="D986">
            <v>0.65</v>
          </cell>
          <cell r="E986" t="str">
            <v>Hr</v>
          </cell>
          <cell r="G986">
            <v>18615</v>
          </cell>
          <cell r="H986">
            <v>12099</v>
          </cell>
          <cell r="I986">
            <v>7046</v>
          </cell>
          <cell r="J986">
            <v>4579</v>
          </cell>
          <cell r="K986">
            <v>44939</v>
          </cell>
          <cell r="L986">
            <v>29210.350000000002</v>
          </cell>
        </row>
        <row r="987">
          <cell r="A987" t="str">
            <v>리프트 트럭</v>
          </cell>
          <cell r="C987" t="str">
            <v>5 TON</v>
          </cell>
          <cell r="D987">
            <v>0.65</v>
          </cell>
          <cell r="E987" t="str">
            <v>Hr</v>
          </cell>
          <cell r="G987">
            <v>9681</v>
          </cell>
          <cell r="H987">
            <v>6292</v>
          </cell>
          <cell r="I987">
            <v>5116.08</v>
          </cell>
          <cell r="J987">
            <v>3325</v>
          </cell>
          <cell r="K987">
            <v>4863</v>
          </cell>
          <cell r="L987">
            <v>3160.9500000000003</v>
          </cell>
        </row>
        <row r="988">
          <cell r="A988" t="str">
            <v>COMPRESSOR</v>
          </cell>
          <cell r="C988" t="str">
            <v>7.1㎥/min</v>
          </cell>
          <cell r="D988">
            <v>3.32</v>
          </cell>
          <cell r="E988" t="str">
            <v>Hr</v>
          </cell>
          <cell r="G988">
            <v>9681</v>
          </cell>
          <cell r="H988">
            <v>32140</v>
          </cell>
          <cell r="I988">
            <v>6189</v>
          </cell>
          <cell r="J988">
            <v>20547</v>
          </cell>
          <cell r="K988">
            <v>3137</v>
          </cell>
          <cell r="L988">
            <v>10414.84</v>
          </cell>
        </row>
        <row r="989">
          <cell r="A989" t="str">
            <v>TRAILER</v>
          </cell>
          <cell r="C989" t="str">
            <v>30 TON</v>
          </cell>
          <cell r="D989">
            <v>0.65</v>
          </cell>
          <cell r="E989" t="str">
            <v>Hr</v>
          </cell>
          <cell r="G989">
            <v>8683</v>
          </cell>
          <cell r="H989">
            <v>5643</v>
          </cell>
          <cell r="I989">
            <v>15763</v>
          </cell>
          <cell r="J989">
            <v>10245</v>
          </cell>
          <cell r="K989">
            <v>27414</v>
          </cell>
          <cell r="L989">
            <v>17819.100000000002</v>
          </cell>
        </row>
        <row r="991">
          <cell r="B991" t="str">
            <v>계</v>
          </cell>
          <cell r="F991">
            <v>289048.228</v>
          </cell>
          <cell r="H991">
            <v>151368</v>
          </cell>
          <cell r="J991">
            <v>38696</v>
          </cell>
          <cell r="K991" t="str">
            <v xml:space="preserve"> </v>
          </cell>
          <cell r="L991">
            <v>98984.228000000003</v>
          </cell>
        </row>
        <row r="992">
          <cell r="A992" t="str">
            <v>STOP LOG LEAF 제작 소모 자재비</v>
          </cell>
        </row>
        <row r="993">
          <cell r="E993" t="str">
            <v xml:space="preserve"> </v>
          </cell>
        </row>
        <row r="994">
          <cell r="A994" t="str">
            <v>종       별</v>
          </cell>
          <cell r="C994" t="str">
            <v>재 료 또 는</v>
          </cell>
          <cell r="D994" t="str">
            <v xml:space="preserve">원 수 </v>
          </cell>
          <cell r="E994" t="str">
            <v>단 위</v>
          </cell>
          <cell r="F994" t="str">
            <v>총   액</v>
          </cell>
          <cell r="G994" t="str">
            <v>노   무   비</v>
          </cell>
          <cell r="I994" t="str">
            <v>재   료   비</v>
          </cell>
          <cell r="K994" t="str">
            <v>경      비</v>
          </cell>
          <cell r="M994" t="str">
            <v>비   고</v>
          </cell>
        </row>
        <row r="995">
          <cell r="C995" t="str">
            <v xml:space="preserve">규       격 </v>
          </cell>
          <cell r="F995" t="str">
            <v>금   액</v>
          </cell>
          <cell r="G995" t="str">
            <v>단  가</v>
          </cell>
          <cell r="H995" t="str">
            <v>금   액</v>
          </cell>
          <cell r="I995" t="str">
            <v>단  가</v>
          </cell>
          <cell r="J995" t="str">
            <v>금   액</v>
          </cell>
          <cell r="K995" t="str">
            <v>단  가</v>
          </cell>
          <cell r="L995" t="str">
            <v>금   액</v>
          </cell>
        </row>
        <row r="996">
          <cell r="A996" t="str">
            <v>산       소</v>
          </cell>
          <cell r="C996" t="str">
            <v>6,000L용</v>
          </cell>
          <cell r="D996">
            <v>0.38</v>
          </cell>
          <cell r="E996" t="str">
            <v>병</v>
          </cell>
          <cell r="G996" t="str">
            <v xml:space="preserve"> </v>
          </cell>
          <cell r="I996">
            <v>12000</v>
          </cell>
          <cell r="J996">
            <v>4560</v>
          </cell>
        </row>
        <row r="997">
          <cell r="A997" t="str">
            <v>아 세 치 렌</v>
          </cell>
          <cell r="C997" t="str">
            <v>4,500L용</v>
          </cell>
          <cell r="D997">
            <v>0.33</v>
          </cell>
          <cell r="E997" t="str">
            <v>병</v>
          </cell>
          <cell r="I997">
            <v>55392</v>
          </cell>
          <cell r="J997">
            <v>18279</v>
          </cell>
        </row>
        <row r="998">
          <cell r="A998" t="str">
            <v>용   접  봉</v>
          </cell>
          <cell r="C998" t="str">
            <v>SS41, 4M/Mx350L</v>
          </cell>
          <cell r="D998">
            <v>3</v>
          </cell>
          <cell r="E998" t="str">
            <v>KG</v>
          </cell>
          <cell r="I998">
            <v>1260</v>
          </cell>
          <cell r="J998">
            <v>3780</v>
          </cell>
        </row>
        <row r="1000">
          <cell r="A1000" t="str">
            <v xml:space="preserve"> </v>
          </cell>
          <cell r="D1000" t="str">
            <v xml:space="preserve"> </v>
          </cell>
          <cell r="E1000" t="str">
            <v xml:space="preserve"> </v>
          </cell>
        </row>
        <row r="1001">
          <cell r="E1001" t="str">
            <v xml:space="preserve"> </v>
          </cell>
        </row>
        <row r="1003">
          <cell r="B1003" t="str">
            <v>계</v>
          </cell>
          <cell r="F1003">
            <v>26619</v>
          </cell>
          <cell r="J1003">
            <v>26619</v>
          </cell>
        </row>
        <row r="1021">
          <cell r="A1021" t="str">
            <v>STOP LOG LEAF 설치 인건비</v>
          </cell>
        </row>
        <row r="1022">
          <cell r="E1022" t="str">
            <v xml:space="preserve"> </v>
          </cell>
        </row>
        <row r="1023">
          <cell r="A1023" t="str">
            <v>종       별</v>
          </cell>
          <cell r="C1023" t="str">
            <v>재 료 또 는</v>
          </cell>
          <cell r="D1023" t="str">
            <v xml:space="preserve">원 수 </v>
          </cell>
          <cell r="E1023" t="str">
            <v>단 위</v>
          </cell>
          <cell r="F1023" t="str">
            <v>총   액</v>
          </cell>
          <cell r="G1023" t="str">
            <v>노   무   비</v>
          </cell>
          <cell r="I1023" t="str">
            <v>재   료   비</v>
          </cell>
          <cell r="K1023" t="str">
            <v>경      비</v>
          </cell>
          <cell r="M1023" t="str">
            <v>비   고</v>
          </cell>
        </row>
        <row r="1024">
          <cell r="C1024" t="str">
            <v xml:space="preserve">규       격 </v>
          </cell>
          <cell r="F1024" t="str">
            <v>금   액</v>
          </cell>
          <cell r="G1024" t="str">
            <v>단  가</v>
          </cell>
          <cell r="H1024" t="str">
            <v>금   액</v>
          </cell>
          <cell r="I1024" t="str">
            <v>단  가</v>
          </cell>
          <cell r="J1024" t="str">
            <v>금   액</v>
          </cell>
          <cell r="K1024" t="str">
            <v>단  가</v>
          </cell>
          <cell r="L1024" t="str">
            <v>금   액</v>
          </cell>
        </row>
        <row r="1025">
          <cell r="A1025" t="str">
            <v>기 술 관 리</v>
          </cell>
          <cell r="C1025" t="str">
            <v>기계기사2급</v>
          </cell>
          <cell r="D1025">
            <v>0.5</v>
          </cell>
          <cell r="E1025" t="str">
            <v>인</v>
          </cell>
          <cell r="G1025">
            <v>69405</v>
          </cell>
          <cell r="H1025">
            <v>34702</v>
          </cell>
        </row>
        <row r="1026">
          <cell r="A1026" t="str">
            <v>운 반 조 작</v>
          </cell>
          <cell r="C1026" t="str">
            <v>비   계   공</v>
          </cell>
          <cell r="D1026">
            <v>0.97</v>
          </cell>
          <cell r="E1026" t="str">
            <v>인</v>
          </cell>
          <cell r="G1026">
            <v>79467</v>
          </cell>
          <cell r="H1026">
            <v>77082</v>
          </cell>
        </row>
        <row r="1027">
          <cell r="A1027" t="str">
            <v>조 립 조 정</v>
          </cell>
          <cell r="C1027" t="str">
            <v>비   계   공</v>
          </cell>
          <cell r="D1027">
            <v>2.02</v>
          </cell>
          <cell r="E1027" t="str">
            <v>인</v>
          </cell>
          <cell r="G1027">
            <v>79467</v>
          </cell>
          <cell r="H1027">
            <v>160523</v>
          </cell>
        </row>
        <row r="1028">
          <cell r="A1028" t="str">
            <v xml:space="preserve"> </v>
          </cell>
          <cell r="C1028" t="str">
            <v>프랜트 제관공</v>
          </cell>
          <cell r="D1028">
            <v>1.19</v>
          </cell>
          <cell r="E1028" t="str">
            <v>인</v>
          </cell>
          <cell r="G1028">
            <v>81966</v>
          </cell>
          <cell r="H1028">
            <v>97539</v>
          </cell>
        </row>
        <row r="1029">
          <cell r="A1029" t="str">
            <v xml:space="preserve"> </v>
          </cell>
          <cell r="C1029" t="str">
            <v>측   량   사</v>
          </cell>
          <cell r="D1029">
            <v>0.122</v>
          </cell>
          <cell r="E1029" t="str">
            <v>인</v>
          </cell>
          <cell r="G1029">
            <v>58506</v>
          </cell>
          <cell r="H1029">
            <v>7137</v>
          </cell>
        </row>
        <row r="1031">
          <cell r="C1031" t="str">
            <v>프랜트기계설치공</v>
          </cell>
          <cell r="D1031">
            <v>1.17</v>
          </cell>
          <cell r="E1031" t="str">
            <v>인</v>
          </cell>
          <cell r="G1031">
            <v>80805</v>
          </cell>
          <cell r="H1031">
            <v>94541</v>
          </cell>
        </row>
        <row r="1032">
          <cell r="A1032" t="str">
            <v>설      치</v>
          </cell>
          <cell r="C1032" t="str">
            <v>비   계   공</v>
          </cell>
          <cell r="D1032">
            <v>0.36</v>
          </cell>
          <cell r="E1032" t="str">
            <v>인</v>
          </cell>
          <cell r="G1032">
            <v>79467</v>
          </cell>
          <cell r="H1032">
            <v>28608</v>
          </cell>
        </row>
        <row r="1033">
          <cell r="C1033" t="str">
            <v>프랜트기계설치공</v>
          </cell>
          <cell r="D1033">
            <v>0.13</v>
          </cell>
          <cell r="E1033" t="str">
            <v>인</v>
          </cell>
          <cell r="G1033">
            <v>81966</v>
          </cell>
          <cell r="H1033">
            <v>10655</v>
          </cell>
        </row>
        <row r="1034">
          <cell r="A1034" t="str">
            <v>전 원 배 선</v>
          </cell>
          <cell r="C1034" t="str">
            <v>플랜트전공</v>
          </cell>
          <cell r="D1034">
            <v>6.3E-2</v>
          </cell>
          <cell r="E1034" t="str">
            <v>인</v>
          </cell>
          <cell r="G1034">
            <v>64285</v>
          </cell>
          <cell r="H1034">
            <v>4049</v>
          </cell>
          <cell r="I1034" t="str">
            <v xml:space="preserve"> </v>
          </cell>
          <cell r="J1034" t="str">
            <v xml:space="preserve"> </v>
          </cell>
        </row>
        <row r="1035">
          <cell r="A1035" t="str">
            <v xml:space="preserve"> </v>
          </cell>
          <cell r="C1035" t="str">
            <v xml:space="preserve"> </v>
          </cell>
          <cell r="D1035" t="str">
            <v xml:space="preserve"> </v>
          </cell>
          <cell r="E1035" t="str">
            <v xml:space="preserve"> </v>
          </cell>
          <cell r="G1035" t="str">
            <v xml:space="preserve"> </v>
          </cell>
        </row>
        <row r="1036">
          <cell r="A1036" t="str">
            <v>검사 및 교정</v>
          </cell>
          <cell r="C1036" t="str">
            <v>기술관리,전원</v>
          </cell>
          <cell r="D1036" t="str">
            <v>1</v>
          </cell>
          <cell r="E1036" t="str">
            <v>식</v>
          </cell>
          <cell r="H1036">
            <v>47608</v>
          </cell>
        </row>
        <row r="1037">
          <cell r="C1037" t="str">
            <v>배선제외10%</v>
          </cell>
        </row>
        <row r="1040">
          <cell r="B1040" t="str">
            <v>계</v>
          </cell>
          <cell r="F1040">
            <v>562444</v>
          </cell>
          <cell r="H1040">
            <v>562444</v>
          </cell>
        </row>
        <row r="1050">
          <cell r="E1050" t="str">
            <v xml:space="preserve"> </v>
          </cell>
          <cell r="F1050" t="str">
            <v>STOP LOG LEAF 설치 사용장비 경비</v>
          </cell>
        </row>
        <row r="1051">
          <cell r="E1051" t="str">
            <v xml:space="preserve"> </v>
          </cell>
        </row>
        <row r="1052">
          <cell r="A1052" t="str">
            <v>종       별</v>
          </cell>
          <cell r="C1052" t="str">
            <v>재 료 또 는</v>
          </cell>
          <cell r="D1052" t="str">
            <v xml:space="preserve">원 수 </v>
          </cell>
          <cell r="E1052" t="str">
            <v>단 위</v>
          </cell>
          <cell r="F1052" t="str">
            <v>총   액</v>
          </cell>
          <cell r="G1052" t="str">
            <v>노   무   비</v>
          </cell>
          <cell r="I1052" t="str">
            <v>재   료   비</v>
          </cell>
          <cell r="K1052" t="str">
            <v>경      비</v>
          </cell>
          <cell r="M1052" t="str">
            <v>비   고</v>
          </cell>
        </row>
        <row r="1053">
          <cell r="C1053" t="str">
            <v xml:space="preserve">규       격 </v>
          </cell>
          <cell r="F1053" t="str">
            <v>금   액</v>
          </cell>
          <cell r="G1053" t="str">
            <v>단  가</v>
          </cell>
          <cell r="H1053" t="str">
            <v>금   액</v>
          </cell>
          <cell r="I1053" t="str">
            <v>단  가</v>
          </cell>
          <cell r="J1053" t="str">
            <v>금   액</v>
          </cell>
          <cell r="K1053" t="str">
            <v>단  가</v>
          </cell>
          <cell r="L1053" t="str">
            <v>금   액</v>
          </cell>
        </row>
        <row r="1054">
          <cell r="A1054" t="str">
            <v>A.C WELDER</v>
          </cell>
          <cell r="C1054" t="str">
            <v>10KVA</v>
          </cell>
          <cell r="D1054">
            <v>8</v>
          </cell>
          <cell r="E1054" t="str">
            <v>Hr</v>
          </cell>
          <cell r="K1054">
            <v>155</v>
          </cell>
          <cell r="L1054">
            <v>1240</v>
          </cell>
        </row>
        <row r="1055">
          <cell r="A1055" t="str">
            <v>PORTABLE DRILL</v>
          </cell>
          <cell r="C1055" t="str">
            <v>1.5 Hp</v>
          </cell>
          <cell r="D1055">
            <v>16</v>
          </cell>
          <cell r="E1055" t="str">
            <v>Hr</v>
          </cell>
          <cell r="K1055">
            <v>14</v>
          </cell>
          <cell r="L1055">
            <v>224</v>
          </cell>
        </row>
        <row r="1056">
          <cell r="A1056" t="str">
            <v>PORTABLE GRINDER</v>
          </cell>
          <cell r="C1056" t="str">
            <v>0.5 Hp</v>
          </cell>
          <cell r="D1056">
            <v>16</v>
          </cell>
          <cell r="E1056" t="str">
            <v>Hr</v>
          </cell>
          <cell r="K1056">
            <v>22</v>
          </cell>
          <cell r="L1056">
            <v>352</v>
          </cell>
        </row>
        <row r="1057">
          <cell r="A1057" t="str">
            <v>WINCH</v>
          </cell>
          <cell r="C1057" t="str">
            <v>10Hp</v>
          </cell>
          <cell r="D1057">
            <v>8</v>
          </cell>
          <cell r="E1057" t="str">
            <v>Hr</v>
          </cell>
          <cell r="G1057">
            <v>9235</v>
          </cell>
          <cell r="H1057">
            <v>73880</v>
          </cell>
          <cell r="K1057">
            <v>850</v>
          </cell>
          <cell r="L1057">
            <v>6800</v>
          </cell>
        </row>
        <row r="1058">
          <cell r="A1058" t="str">
            <v>FORK LIFT</v>
          </cell>
          <cell r="C1058" t="str">
            <v>3.5TON</v>
          </cell>
          <cell r="D1058">
            <v>8</v>
          </cell>
          <cell r="E1058" t="str">
            <v>Hr</v>
          </cell>
          <cell r="G1058">
            <v>9681</v>
          </cell>
          <cell r="H1058">
            <v>77448</v>
          </cell>
          <cell r="I1058">
            <v>5116</v>
          </cell>
          <cell r="J1058">
            <v>40928</v>
          </cell>
          <cell r="K1058">
            <v>3470</v>
          </cell>
          <cell r="L1058">
            <v>27760</v>
          </cell>
        </row>
        <row r="1060">
          <cell r="A1060" t="str">
            <v>TRUCK CRANE</v>
          </cell>
          <cell r="C1060" t="str">
            <v>20TON</v>
          </cell>
          <cell r="D1060">
            <v>8</v>
          </cell>
          <cell r="E1060" t="str">
            <v>Hr</v>
          </cell>
          <cell r="G1060">
            <v>18615</v>
          </cell>
          <cell r="H1060">
            <v>148920</v>
          </cell>
          <cell r="I1060">
            <v>4939</v>
          </cell>
          <cell r="J1060">
            <v>39512</v>
          </cell>
          <cell r="K1060">
            <v>40975</v>
          </cell>
          <cell r="L1060">
            <v>327800</v>
          </cell>
        </row>
        <row r="1063">
          <cell r="A1063" t="str">
            <v xml:space="preserve">      계</v>
          </cell>
          <cell r="F1063">
            <v>744864</v>
          </cell>
          <cell r="H1063">
            <v>300248</v>
          </cell>
          <cell r="J1063">
            <v>80440</v>
          </cell>
          <cell r="L1063">
            <v>364176</v>
          </cell>
        </row>
        <row r="1079">
          <cell r="E1079" t="str">
            <v xml:space="preserve"> </v>
          </cell>
          <cell r="F1079" t="str">
            <v>STOP LOG LEAF 설치 소모 자재비</v>
          </cell>
        </row>
        <row r="1080">
          <cell r="E1080" t="str">
            <v xml:space="preserve"> </v>
          </cell>
        </row>
        <row r="1081">
          <cell r="A1081" t="str">
            <v>종       별</v>
          </cell>
          <cell r="C1081" t="str">
            <v>재 료 또 는</v>
          </cell>
          <cell r="D1081" t="str">
            <v xml:space="preserve">원 수 </v>
          </cell>
          <cell r="E1081" t="str">
            <v>단 위</v>
          </cell>
          <cell r="F1081" t="str">
            <v>총   액</v>
          </cell>
          <cell r="G1081" t="str">
            <v>노   무   비</v>
          </cell>
          <cell r="I1081" t="str">
            <v>재   료   비</v>
          </cell>
          <cell r="K1081" t="str">
            <v>경      비</v>
          </cell>
          <cell r="M1081" t="str">
            <v>비   고</v>
          </cell>
        </row>
        <row r="1082">
          <cell r="C1082" t="str">
            <v xml:space="preserve">규       격 </v>
          </cell>
          <cell r="F1082" t="str">
            <v>금   액</v>
          </cell>
          <cell r="G1082" t="str">
            <v>단  가</v>
          </cell>
          <cell r="H1082" t="str">
            <v>금   액</v>
          </cell>
          <cell r="I1082" t="str">
            <v>단  가</v>
          </cell>
          <cell r="J1082" t="str">
            <v>금   액</v>
          </cell>
          <cell r="K1082" t="str">
            <v>단  가</v>
          </cell>
          <cell r="L1082" t="str">
            <v>금   액</v>
          </cell>
        </row>
        <row r="1083">
          <cell r="A1083" t="str">
            <v>산       소</v>
          </cell>
          <cell r="C1083" t="str">
            <v>6,000L용</v>
          </cell>
          <cell r="D1083">
            <v>2.2999999999999998</v>
          </cell>
          <cell r="E1083" t="str">
            <v>병</v>
          </cell>
          <cell r="G1083" t="str">
            <v xml:space="preserve"> </v>
          </cell>
          <cell r="I1083">
            <v>12000</v>
          </cell>
          <cell r="J1083">
            <v>27600</v>
          </cell>
        </row>
        <row r="1084">
          <cell r="A1084" t="str">
            <v>아 세 치 렌</v>
          </cell>
          <cell r="C1084" t="str">
            <v>4,500L용</v>
          </cell>
          <cell r="D1084">
            <v>1.98</v>
          </cell>
          <cell r="E1084" t="str">
            <v>병</v>
          </cell>
          <cell r="I1084">
            <v>55392</v>
          </cell>
          <cell r="J1084">
            <v>109676</v>
          </cell>
        </row>
        <row r="1085">
          <cell r="A1085" t="str">
            <v>용   접  봉</v>
          </cell>
          <cell r="C1085" t="str">
            <v>SS41 , 4M/M</v>
          </cell>
          <cell r="D1085">
            <v>14.35</v>
          </cell>
          <cell r="E1085" t="str">
            <v>KG</v>
          </cell>
          <cell r="I1085">
            <v>1260</v>
          </cell>
          <cell r="J1085">
            <v>18081</v>
          </cell>
        </row>
        <row r="1086">
          <cell r="A1086" t="str">
            <v>함       석</v>
          </cell>
          <cell r="C1086" t="str">
            <v>#31x3'x6'</v>
          </cell>
          <cell r="D1086">
            <v>0.53</v>
          </cell>
          <cell r="E1086" t="str">
            <v>매</v>
          </cell>
          <cell r="I1086">
            <v>2825</v>
          </cell>
          <cell r="J1086">
            <v>1497</v>
          </cell>
        </row>
        <row r="1087">
          <cell r="A1087" t="str">
            <v>전       력</v>
          </cell>
          <cell r="D1087">
            <v>306</v>
          </cell>
          <cell r="E1087" t="str">
            <v>KWH</v>
          </cell>
          <cell r="K1087">
            <v>61.6</v>
          </cell>
          <cell r="L1087">
            <v>18849</v>
          </cell>
        </row>
        <row r="1089">
          <cell r="A1089" t="str">
            <v xml:space="preserve"> </v>
          </cell>
        </row>
        <row r="1091">
          <cell r="B1091" t="str">
            <v>계</v>
          </cell>
          <cell r="F1091">
            <v>175703</v>
          </cell>
          <cell r="J1091">
            <v>156854</v>
          </cell>
          <cell r="L1091">
            <v>18849</v>
          </cell>
        </row>
        <row r="1092">
          <cell r="A1092" t="str">
            <v xml:space="preserve"> </v>
          </cell>
        </row>
        <row r="1093">
          <cell r="A1093" t="str">
            <v xml:space="preserve"> </v>
          </cell>
        </row>
        <row r="1094">
          <cell r="A1094" t="str">
            <v xml:space="preserve"> </v>
          </cell>
        </row>
        <row r="1095">
          <cell r="A1095" t="str">
            <v xml:space="preserve"> </v>
          </cell>
        </row>
        <row r="1096">
          <cell r="A1096" t="str">
            <v xml:space="preserve"> </v>
          </cell>
        </row>
        <row r="1097">
          <cell r="A1097" t="str">
            <v xml:space="preserve"> </v>
          </cell>
        </row>
        <row r="1098">
          <cell r="A1098" t="str">
            <v xml:space="preserve"> </v>
          </cell>
        </row>
        <row r="1099">
          <cell r="A1099" t="str">
            <v xml:space="preserve"> </v>
          </cell>
        </row>
        <row r="1100">
          <cell r="A1100" t="str">
            <v xml:space="preserve"> </v>
          </cell>
        </row>
        <row r="1101">
          <cell r="A1101" t="str">
            <v xml:space="preserve"> </v>
          </cell>
        </row>
        <row r="1102">
          <cell r="A1102" t="str">
            <v xml:space="preserve"> </v>
          </cell>
        </row>
        <row r="1103">
          <cell r="A1103" t="str">
            <v xml:space="preserve"> </v>
          </cell>
        </row>
        <row r="1105">
          <cell r="A1105" t="str">
            <v xml:space="preserve"> </v>
          </cell>
        </row>
        <row r="1106">
          <cell r="A1106" t="str">
            <v xml:space="preserve"> </v>
          </cell>
        </row>
        <row r="1107">
          <cell r="A1107" t="str">
            <v xml:space="preserve"> </v>
          </cell>
        </row>
        <row r="1108">
          <cell r="E1108" t="str">
            <v xml:space="preserve"> </v>
          </cell>
          <cell r="F1108" t="str">
            <v>RADIAL GATE LEAF 제작 인건비</v>
          </cell>
        </row>
        <row r="1109">
          <cell r="E1109" t="str">
            <v xml:space="preserve"> </v>
          </cell>
        </row>
        <row r="1110">
          <cell r="A1110" t="str">
            <v>종       별</v>
          </cell>
          <cell r="C1110" t="str">
            <v>재 료 또 는</v>
          </cell>
          <cell r="F1110" t="str">
            <v>총   액</v>
          </cell>
          <cell r="G1110" t="str">
            <v xml:space="preserve">    노   무   비</v>
          </cell>
          <cell r="I1110" t="str">
            <v xml:space="preserve">    재   료   비</v>
          </cell>
          <cell r="K1110" t="str">
            <v xml:space="preserve">    경      비</v>
          </cell>
        </row>
        <row r="1111">
          <cell r="C1111" t="str">
            <v xml:space="preserve">규       격 </v>
          </cell>
          <cell r="E1111" t="str">
            <v xml:space="preserve"> </v>
          </cell>
          <cell r="F1111" t="str">
            <v>금   액</v>
          </cell>
          <cell r="G1111" t="str">
            <v>단  가</v>
          </cell>
          <cell r="H1111" t="str">
            <v>금   액</v>
          </cell>
          <cell r="I1111" t="str">
            <v>단  가</v>
          </cell>
          <cell r="J1111" t="str">
            <v>금   액</v>
          </cell>
          <cell r="K1111" t="str">
            <v>단  가</v>
          </cell>
          <cell r="L1111" t="str">
            <v>금   액</v>
          </cell>
        </row>
        <row r="1112">
          <cell r="A1112" t="str">
            <v>기술관리</v>
          </cell>
          <cell r="C1112" t="str">
            <v>기계기사1급</v>
          </cell>
          <cell r="D1112">
            <v>0.5</v>
          </cell>
          <cell r="E1112" t="str">
            <v>인</v>
          </cell>
          <cell r="G1112">
            <v>97488</v>
          </cell>
          <cell r="H1112">
            <v>48744</v>
          </cell>
        </row>
        <row r="1113">
          <cell r="A1113" t="str">
            <v>본  뜨  기</v>
          </cell>
          <cell r="C1113" t="str">
            <v>프랜트 제관공</v>
          </cell>
          <cell r="D1113">
            <v>0.52300000000000002</v>
          </cell>
          <cell r="E1113" t="str">
            <v>인</v>
          </cell>
          <cell r="G1113">
            <v>81966</v>
          </cell>
          <cell r="H1113">
            <v>42868</v>
          </cell>
        </row>
        <row r="1114">
          <cell r="A1114" t="str">
            <v>금  긋  기</v>
          </cell>
          <cell r="C1114" t="str">
            <v>프랜트 제관공</v>
          </cell>
          <cell r="D1114">
            <v>1.39</v>
          </cell>
          <cell r="E1114" t="str">
            <v>인</v>
          </cell>
          <cell r="G1114">
            <v>81966</v>
          </cell>
          <cell r="H1114">
            <v>113932</v>
          </cell>
        </row>
        <row r="1115">
          <cell r="A1115" t="str">
            <v>절      단</v>
          </cell>
          <cell r="C1115" t="str">
            <v>프랜트 제관공</v>
          </cell>
          <cell r="D1115">
            <v>0.38</v>
          </cell>
          <cell r="E1115" t="str">
            <v>인</v>
          </cell>
          <cell r="G1115">
            <v>81966</v>
          </cell>
          <cell r="H1115">
            <v>31147</v>
          </cell>
        </row>
        <row r="1116">
          <cell r="A1116" t="str">
            <v>가      공</v>
          </cell>
          <cell r="C1116" t="str">
            <v>프랜트 제관공</v>
          </cell>
          <cell r="D1116">
            <v>1.59</v>
          </cell>
          <cell r="E1116" t="str">
            <v>인</v>
          </cell>
          <cell r="G1116">
            <v>81966</v>
          </cell>
          <cell r="H1116">
            <v>130325</v>
          </cell>
        </row>
        <row r="1118">
          <cell r="A1118" t="str">
            <v>구 멍 뚫 기</v>
          </cell>
          <cell r="C1118" t="str">
            <v>프랜트 제관공</v>
          </cell>
          <cell r="D1118">
            <v>0.47499999999999998</v>
          </cell>
          <cell r="E1118" t="str">
            <v>인</v>
          </cell>
          <cell r="G1118">
            <v>81966</v>
          </cell>
          <cell r="H1118">
            <v>38933</v>
          </cell>
        </row>
        <row r="1119">
          <cell r="A1119" t="str">
            <v>용      접</v>
          </cell>
          <cell r="C1119" t="str">
            <v>프랜트 용접공</v>
          </cell>
          <cell r="D1119">
            <v>2.5499999999999998</v>
          </cell>
          <cell r="E1119" t="str">
            <v>인</v>
          </cell>
          <cell r="G1119">
            <v>95379</v>
          </cell>
          <cell r="H1119">
            <v>243216</v>
          </cell>
        </row>
        <row r="1120">
          <cell r="A1120" t="str">
            <v>부 품 조 립</v>
          </cell>
          <cell r="C1120" t="str">
            <v>비   계   공</v>
          </cell>
          <cell r="D1120">
            <v>1.3049999999999999</v>
          </cell>
          <cell r="E1120" t="str">
            <v>인</v>
          </cell>
          <cell r="G1120">
            <v>79467</v>
          </cell>
          <cell r="H1120">
            <v>103704</v>
          </cell>
        </row>
        <row r="1121">
          <cell r="C1121" t="str">
            <v>프랜트기계설치공</v>
          </cell>
          <cell r="D1121">
            <v>1.3049999999999999</v>
          </cell>
          <cell r="E1121" t="str">
            <v>인</v>
          </cell>
          <cell r="G1121">
            <v>80805</v>
          </cell>
          <cell r="H1121">
            <v>105450</v>
          </cell>
        </row>
        <row r="1122">
          <cell r="A1122" t="str">
            <v>소운반 조작</v>
          </cell>
          <cell r="C1122" t="str">
            <v>비   계   공</v>
          </cell>
          <cell r="D1122">
            <v>0.98</v>
          </cell>
          <cell r="E1122" t="str">
            <v>인</v>
          </cell>
          <cell r="G1122">
            <v>79467</v>
          </cell>
          <cell r="H1122">
            <v>77877</v>
          </cell>
        </row>
        <row r="1124">
          <cell r="A1124" t="str">
            <v>가   조   립</v>
          </cell>
          <cell r="C1124" t="str">
            <v>비   계   공</v>
          </cell>
          <cell r="D1124">
            <v>1.0329999999999999</v>
          </cell>
          <cell r="E1124" t="str">
            <v>인</v>
          </cell>
          <cell r="G1124">
            <v>79467</v>
          </cell>
          <cell r="H1124">
            <v>82089</v>
          </cell>
        </row>
        <row r="1125">
          <cell r="C1125" t="str">
            <v>프랜트 제관공</v>
          </cell>
          <cell r="D1125">
            <v>2.1160000000000001</v>
          </cell>
          <cell r="E1125" t="str">
            <v>인</v>
          </cell>
          <cell r="G1125">
            <v>81966</v>
          </cell>
          <cell r="H1125">
            <v>173440</v>
          </cell>
        </row>
        <row r="1126">
          <cell r="C1126" t="str">
            <v>프랜트 용접공</v>
          </cell>
          <cell r="D1126">
            <v>1.02</v>
          </cell>
          <cell r="E1126" t="str">
            <v>인</v>
          </cell>
          <cell r="G1126">
            <v>95379</v>
          </cell>
          <cell r="H1126">
            <v>97286</v>
          </cell>
        </row>
        <row r="1127">
          <cell r="C1127" t="str">
            <v>측   량   사</v>
          </cell>
          <cell r="D1127">
            <v>0.17199999999999999</v>
          </cell>
          <cell r="E1127" t="str">
            <v>인</v>
          </cell>
          <cell r="G1127">
            <v>58506</v>
          </cell>
          <cell r="H1127">
            <v>10063</v>
          </cell>
        </row>
        <row r="1128">
          <cell r="C1128" t="str">
            <v>프랜트기계설치공</v>
          </cell>
          <cell r="D1128">
            <v>0.62</v>
          </cell>
          <cell r="E1128" t="str">
            <v>인</v>
          </cell>
          <cell r="G1128">
            <v>80805</v>
          </cell>
          <cell r="H1128">
            <v>50099</v>
          </cell>
        </row>
        <row r="1129">
          <cell r="E1129" t="str">
            <v xml:space="preserve"> </v>
          </cell>
        </row>
        <row r="1130">
          <cell r="C1130" t="str">
            <v>특 별 인 부</v>
          </cell>
          <cell r="D1130">
            <v>0.372</v>
          </cell>
          <cell r="E1130" t="str">
            <v>인</v>
          </cell>
          <cell r="G1130">
            <v>57379</v>
          </cell>
          <cell r="H1130">
            <v>21344</v>
          </cell>
        </row>
        <row r="1131">
          <cell r="A1131" t="str">
            <v>검사 및 교정</v>
          </cell>
          <cell r="C1131" t="str">
            <v>기술관리 제외한</v>
          </cell>
          <cell r="D1131" t="str">
            <v>1</v>
          </cell>
          <cell r="E1131" t="str">
            <v>식</v>
          </cell>
          <cell r="H1131">
            <v>132177</v>
          </cell>
        </row>
        <row r="1132">
          <cell r="C1132" t="str">
            <v>10%</v>
          </cell>
        </row>
        <row r="1134">
          <cell r="B1134" t="str">
            <v>계</v>
          </cell>
          <cell r="F1134">
            <v>1502694</v>
          </cell>
          <cell r="H1134">
            <v>1502694</v>
          </cell>
        </row>
        <row r="1137">
          <cell r="E1137" t="str">
            <v xml:space="preserve"> </v>
          </cell>
          <cell r="F1137" t="str">
            <v>RADIAL GATE LEAF 제작 사용장비 경비</v>
          </cell>
        </row>
        <row r="1138">
          <cell r="E1138" t="str">
            <v xml:space="preserve"> </v>
          </cell>
        </row>
        <row r="1139">
          <cell r="A1139" t="str">
            <v>종       별</v>
          </cell>
          <cell r="C1139" t="str">
            <v>재 료 또 는</v>
          </cell>
          <cell r="D1139" t="str">
            <v xml:space="preserve">원 수 </v>
          </cell>
          <cell r="E1139" t="str">
            <v>단 위</v>
          </cell>
          <cell r="F1139" t="str">
            <v>총   액</v>
          </cell>
          <cell r="G1139" t="str">
            <v>노   무   비</v>
          </cell>
          <cell r="I1139" t="str">
            <v>재   료   비</v>
          </cell>
          <cell r="K1139" t="str">
            <v>경      비</v>
          </cell>
          <cell r="M1139" t="str">
            <v>비   고</v>
          </cell>
        </row>
        <row r="1140">
          <cell r="C1140" t="str">
            <v xml:space="preserve">규       격 </v>
          </cell>
          <cell r="F1140" t="str">
            <v>금   액</v>
          </cell>
          <cell r="G1140" t="str">
            <v>단  가</v>
          </cell>
          <cell r="H1140" t="str">
            <v>금   액</v>
          </cell>
          <cell r="I1140" t="str">
            <v>단  가</v>
          </cell>
          <cell r="J1140" t="str">
            <v>금   액</v>
          </cell>
          <cell r="K1140" t="str">
            <v>단  가</v>
          </cell>
          <cell r="L1140" t="str">
            <v>금   액</v>
          </cell>
        </row>
        <row r="1141">
          <cell r="A1141" t="str">
            <v>LATHE</v>
          </cell>
          <cell r="C1141" t="str">
            <v>12FT x 7.5HP</v>
          </cell>
          <cell r="D1141">
            <v>0.64</v>
          </cell>
          <cell r="E1141" t="str">
            <v>Hr</v>
          </cell>
          <cell r="G1141">
            <v>3418</v>
          </cell>
          <cell r="H1141">
            <v>2187</v>
          </cell>
          <cell r="K1141">
            <v>3775</v>
          </cell>
          <cell r="L1141">
            <v>2416</v>
          </cell>
        </row>
        <row r="1142">
          <cell r="A1142" t="str">
            <v>PLANER</v>
          </cell>
          <cell r="C1142" t="str">
            <v>4FT x 8FT</v>
          </cell>
          <cell r="D1142">
            <v>0.72</v>
          </cell>
          <cell r="E1142" t="str">
            <v>Hr</v>
          </cell>
          <cell r="G1142">
            <v>3129</v>
          </cell>
          <cell r="H1142">
            <v>2252</v>
          </cell>
          <cell r="K1142">
            <v>2743</v>
          </cell>
          <cell r="L1142">
            <v>1974</v>
          </cell>
        </row>
        <row r="1143">
          <cell r="A1143" t="str">
            <v>BORING M/C</v>
          </cell>
          <cell r="C1143" t="str">
            <v>Hori.type,3HP</v>
          </cell>
          <cell r="D1143">
            <v>1.72</v>
          </cell>
          <cell r="E1143" t="str">
            <v>Hr</v>
          </cell>
          <cell r="G1143">
            <v>3547</v>
          </cell>
          <cell r="H1143">
            <v>6100</v>
          </cell>
          <cell r="K1143">
            <v>8928</v>
          </cell>
          <cell r="L1143">
            <v>15356</v>
          </cell>
        </row>
        <row r="1144">
          <cell r="A1144" t="str">
            <v>UNION MELT WELDER</v>
          </cell>
          <cell r="C1144" t="str">
            <v>5.5 KVA</v>
          </cell>
          <cell r="D1144">
            <v>2.8559999999999999</v>
          </cell>
          <cell r="E1144" t="str">
            <v>Hr</v>
          </cell>
          <cell r="G1144">
            <v>3488</v>
          </cell>
          <cell r="H1144">
            <v>9961</v>
          </cell>
          <cell r="K1144">
            <v>1797</v>
          </cell>
          <cell r="L1144">
            <v>5132</v>
          </cell>
        </row>
        <row r="1145">
          <cell r="A1145" t="str">
            <v>A.C WELDER</v>
          </cell>
          <cell r="C1145" t="str">
            <v>10KVA</v>
          </cell>
          <cell r="D1145">
            <v>8.5679999999999996</v>
          </cell>
          <cell r="E1145" t="str">
            <v>Hr</v>
          </cell>
          <cell r="K1145">
            <v>107</v>
          </cell>
          <cell r="L1145">
            <v>916</v>
          </cell>
        </row>
        <row r="1146">
          <cell r="E1146" t="str">
            <v xml:space="preserve"> </v>
          </cell>
        </row>
        <row r="1147">
          <cell r="A1147" t="str">
            <v>GOUGING M/C</v>
          </cell>
          <cell r="C1147" t="str">
            <v>중 형</v>
          </cell>
          <cell r="D1147">
            <v>3.06</v>
          </cell>
          <cell r="E1147" t="str">
            <v>Hr</v>
          </cell>
          <cell r="G1147">
            <v>3380</v>
          </cell>
          <cell r="H1147">
            <v>10342</v>
          </cell>
          <cell r="K1147">
            <v>670</v>
          </cell>
          <cell r="L1147">
            <v>2050</v>
          </cell>
        </row>
        <row r="1148">
          <cell r="A1148" t="str">
            <v>GAS CUTTING M/C</v>
          </cell>
          <cell r="C1148" t="str">
            <v>Auto형</v>
          </cell>
          <cell r="D1148">
            <v>1.24</v>
          </cell>
          <cell r="E1148" t="str">
            <v>Hr</v>
          </cell>
          <cell r="G1148">
            <v>11922</v>
          </cell>
          <cell r="H1148">
            <v>14783</v>
          </cell>
          <cell r="K1148">
            <v>119</v>
          </cell>
          <cell r="L1148">
            <v>147</v>
          </cell>
        </row>
        <row r="1149">
          <cell r="A1149" t="str">
            <v>GAS CUTTING M/C</v>
          </cell>
          <cell r="C1149" t="str">
            <v>수 동</v>
          </cell>
          <cell r="D1149">
            <v>1.8</v>
          </cell>
          <cell r="E1149" t="str">
            <v>Hr</v>
          </cell>
          <cell r="G1149">
            <v>3974</v>
          </cell>
          <cell r="H1149">
            <v>7153</v>
          </cell>
          <cell r="K1149">
            <v>115</v>
          </cell>
          <cell r="L1149">
            <v>207</v>
          </cell>
        </row>
        <row r="1150">
          <cell r="A1150" t="str">
            <v>GAS HEATING TOUCH</v>
          </cell>
          <cell r="C1150" t="str">
            <v>중 형</v>
          </cell>
          <cell r="D1150">
            <v>3.984</v>
          </cell>
          <cell r="E1150" t="str">
            <v>Hr</v>
          </cell>
          <cell r="G1150">
            <v>3174</v>
          </cell>
          <cell r="H1150">
            <v>12645</v>
          </cell>
          <cell r="K1150">
            <v>115</v>
          </cell>
          <cell r="L1150">
            <v>458</v>
          </cell>
        </row>
        <row r="1152">
          <cell r="A1152" t="str">
            <v>OVER HEAD CRANE</v>
          </cell>
          <cell r="C1152" t="str">
            <v>30 TON</v>
          </cell>
          <cell r="D1152">
            <v>0.75900000000000001</v>
          </cell>
          <cell r="E1152" t="str">
            <v>Hr</v>
          </cell>
          <cell r="G1152">
            <v>9681</v>
          </cell>
          <cell r="H1152">
            <v>7347</v>
          </cell>
          <cell r="K1152">
            <v>3338</v>
          </cell>
          <cell r="L1152">
            <v>2533</v>
          </cell>
        </row>
        <row r="1153">
          <cell r="A1153" t="str">
            <v>OVER HEAD CRANE</v>
          </cell>
          <cell r="C1153" t="str">
            <v>20 TON</v>
          </cell>
          <cell r="D1153">
            <v>0.75900000000000001</v>
          </cell>
          <cell r="E1153" t="str">
            <v>Hr</v>
          </cell>
          <cell r="G1153">
            <v>9681</v>
          </cell>
          <cell r="H1153">
            <v>7347</v>
          </cell>
          <cell r="K1153">
            <v>3338</v>
          </cell>
          <cell r="L1153">
            <v>2533</v>
          </cell>
        </row>
        <row r="1154">
          <cell r="A1154" t="str">
            <v>HYDRO PRESS</v>
          </cell>
          <cell r="C1154" t="str">
            <v>300 TON</v>
          </cell>
          <cell r="D1154">
            <v>1.7709999999999999</v>
          </cell>
          <cell r="E1154" t="str">
            <v>Hr</v>
          </cell>
          <cell r="G1154">
            <v>3281</v>
          </cell>
          <cell r="H1154">
            <v>5810</v>
          </cell>
          <cell r="K1154">
            <v>8463</v>
          </cell>
          <cell r="L1154">
            <v>14987</v>
          </cell>
        </row>
        <row r="1155">
          <cell r="A1155" t="str">
            <v>BENDING ROLLER</v>
          </cell>
          <cell r="C1155" t="str">
            <v>23 FT</v>
          </cell>
          <cell r="D1155">
            <v>1.48</v>
          </cell>
          <cell r="E1155" t="str">
            <v>Hr</v>
          </cell>
          <cell r="G1155">
            <v>4281</v>
          </cell>
          <cell r="H1155">
            <v>6335</v>
          </cell>
          <cell r="K1155">
            <v>6323</v>
          </cell>
          <cell r="L1155">
            <v>9358</v>
          </cell>
        </row>
        <row r="1156">
          <cell r="A1156" t="str">
            <v>EDGE BENDING ROLLER</v>
          </cell>
          <cell r="C1156" t="str">
            <v>23 FT</v>
          </cell>
          <cell r="D1156">
            <v>1.38</v>
          </cell>
          <cell r="E1156" t="str">
            <v>Hr</v>
          </cell>
          <cell r="G1156">
            <v>4281</v>
          </cell>
          <cell r="H1156">
            <v>5907</v>
          </cell>
          <cell r="K1156">
            <v>9484.5</v>
          </cell>
          <cell r="L1156">
            <v>13088</v>
          </cell>
        </row>
        <row r="1158">
          <cell r="A1158" t="str">
            <v>SHEARING M/C</v>
          </cell>
          <cell r="D1158">
            <v>0.64</v>
          </cell>
          <cell r="E1158" t="str">
            <v>Hr</v>
          </cell>
          <cell r="G1158">
            <v>3688</v>
          </cell>
          <cell r="H1158">
            <v>2360</v>
          </cell>
          <cell r="K1158">
            <v>3209</v>
          </cell>
          <cell r="L1158">
            <v>2053</v>
          </cell>
        </row>
        <row r="1159">
          <cell r="A1159" t="str">
            <v>DRILLING M/C</v>
          </cell>
          <cell r="C1159" t="str">
            <v>3 HP</v>
          </cell>
          <cell r="D1159">
            <v>0.36799999999999999</v>
          </cell>
          <cell r="E1159" t="str">
            <v>Hr</v>
          </cell>
          <cell r="G1159">
            <v>3401</v>
          </cell>
          <cell r="H1159">
            <v>1251</v>
          </cell>
          <cell r="K1159">
            <v>576</v>
          </cell>
          <cell r="L1159">
            <v>211</v>
          </cell>
        </row>
        <row r="1160">
          <cell r="A1160" t="str">
            <v>DRILLING M/C</v>
          </cell>
          <cell r="C1160" t="str">
            <v>Radial,5 HP</v>
          </cell>
          <cell r="D1160">
            <v>0.184</v>
          </cell>
          <cell r="E1160" t="str">
            <v>Hr</v>
          </cell>
          <cell r="G1160">
            <v>3401</v>
          </cell>
          <cell r="H1160">
            <v>625</v>
          </cell>
          <cell r="K1160">
            <v>1720</v>
          </cell>
          <cell r="L1160">
            <v>316</v>
          </cell>
        </row>
        <row r="1161">
          <cell r="A1161" t="str">
            <v>PORTABLE DRILL</v>
          </cell>
          <cell r="C1161" t="str">
            <v>0.5 HP</v>
          </cell>
          <cell r="D1161">
            <v>1.532</v>
          </cell>
          <cell r="E1161" t="str">
            <v>Hr</v>
          </cell>
          <cell r="K1161">
            <v>12</v>
          </cell>
          <cell r="L1161">
            <v>18</v>
          </cell>
        </row>
        <row r="1162">
          <cell r="A1162" t="str">
            <v>TRUCK CRANE</v>
          </cell>
          <cell r="C1162" t="str">
            <v>30 TON</v>
          </cell>
          <cell r="D1162">
            <v>0.50600000000000001</v>
          </cell>
          <cell r="E1162" t="str">
            <v>Hr</v>
          </cell>
          <cell r="G1162">
            <v>18615</v>
          </cell>
          <cell r="H1162">
            <v>9419</v>
          </cell>
          <cell r="I1162">
            <v>7046</v>
          </cell>
          <cell r="J1162">
            <v>3565</v>
          </cell>
          <cell r="K1162">
            <v>44939</v>
          </cell>
          <cell r="L1162">
            <v>22739</v>
          </cell>
        </row>
        <row r="1164">
          <cell r="A1164" t="str">
            <v>리프트 트럭</v>
          </cell>
          <cell r="C1164" t="str">
            <v xml:space="preserve"> 5 TON</v>
          </cell>
          <cell r="D1164">
            <v>0.50600000000000001</v>
          </cell>
          <cell r="E1164" t="str">
            <v>Hr</v>
          </cell>
          <cell r="G1164">
            <v>9681</v>
          </cell>
          <cell r="H1164">
            <v>4898</v>
          </cell>
          <cell r="I1164">
            <v>5116.08</v>
          </cell>
          <cell r="J1164">
            <v>2588</v>
          </cell>
          <cell r="K1164">
            <v>4863</v>
          </cell>
          <cell r="L1164">
            <v>2460</v>
          </cell>
        </row>
        <row r="1165">
          <cell r="A1165" t="str">
            <v>TRAILER</v>
          </cell>
          <cell r="C1165" t="str">
            <v>30 TON</v>
          </cell>
          <cell r="D1165">
            <v>0.50600000000000001</v>
          </cell>
          <cell r="E1165" t="str">
            <v>Hr</v>
          </cell>
          <cell r="G1165">
            <v>8683</v>
          </cell>
          <cell r="H1165">
            <v>4393</v>
          </cell>
          <cell r="I1165">
            <v>15763</v>
          </cell>
          <cell r="J1165">
            <v>7976</v>
          </cell>
          <cell r="K1165">
            <v>27414</v>
          </cell>
          <cell r="L1165">
            <v>13871</v>
          </cell>
        </row>
        <row r="1166">
          <cell r="A1166" t="str">
            <v>종       별</v>
          </cell>
          <cell r="C1166" t="str">
            <v>재 료 또 는</v>
          </cell>
          <cell r="D1166" t="str">
            <v xml:space="preserve">원 수 </v>
          </cell>
          <cell r="E1166" t="str">
            <v>단 위</v>
          </cell>
          <cell r="F1166" t="str">
            <v>총   액</v>
          </cell>
          <cell r="G1166" t="str">
            <v>노   무   비</v>
          </cell>
          <cell r="I1166" t="str">
            <v>재   료   비</v>
          </cell>
          <cell r="K1166" t="str">
            <v>경      비</v>
          </cell>
          <cell r="M1166" t="str">
            <v>비   고</v>
          </cell>
        </row>
        <row r="1167">
          <cell r="C1167" t="str">
            <v xml:space="preserve">규       격 </v>
          </cell>
          <cell r="F1167" t="str">
            <v>금   액</v>
          </cell>
          <cell r="G1167" t="str">
            <v>단  가</v>
          </cell>
          <cell r="H1167" t="str">
            <v>금   액</v>
          </cell>
          <cell r="I1167" t="str">
            <v>단  가</v>
          </cell>
          <cell r="J1167" t="str">
            <v>금   액</v>
          </cell>
          <cell r="K1167" t="str">
            <v>단  가</v>
          </cell>
          <cell r="L1167" t="str">
            <v>금   액</v>
          </cell>
        </row>
        <row r="1168">
          <cell r="A1168" t="str">
            <v>COMPRESSOR</v>
          </cell>
          <cell r="C1168" t="str">
            <v>7.1㎥/min</v>
          </cell>
          <cell r="D1168">
            <v>3.79</v>
          </cell>
          <cell r="E1168" t="str">
            <v>Hr</v>
          </cell>
          <cell r="G1168">
            <v>9681</v>
          </cell>
          <cell r="H1168">
            <v>36690</v>
          </cell>
          <cell r="I1168">
            <v>8779</v>
          </cell>
          <cell r="J1168">
            <v>33272</v>
          </cell>
          <cell r="K1168">
            <v>6250</v>
          </cell>
          <cell r="L1168">
            <v>23687</v>
          </cell>
        </row>
        <row r="1170">
          <cell r="B1170" t="str">
            <v>계</v>
          </cell>
          <cell r="F1170">
            <v>341716</v>
          </cell>
          <cell r="H1170">
            <v>157805</v>
          </cell>
          <cell r="J1170">
            <v>47401</v>
          </cell>
          <cell r="K1170" t="str">
            <v xml:space="preserve"> </v>
          </cell>
          <cell r="L1170">
            <v>136510</v>
          </cell>
        </row>
        <row r="1195">
          <cell r="E1195" t="str">
            <v xml:space="preserve"> </v>
          </cell>
          <cell r="F1195" t="str">
            <v>RADIAL GATE LEAF 제작 소모 자재비</v>
          </cell>
        </row>
        <row r="1196">
          <cell r="E1196" t="str">
            <v xml:space="preserve"> </v>
          </cell>
        </row>
        <row r="1197">
          <cell r="A1197" t="str">
            <v>종       별</v>
          </cell>
          <cell r="C1197" t="str">
            <v>재 료 또 는</v>
          </cell>
          <cell r="D1197" t="str">
            <v xml:space="preserve">원 수 </v>
          </cell>
          <cell r="E1197" t="str">
            <v>단 위</v>
          </cell>
          <cell r="F1197" t="str">
            <v>총   액</v>
          </cell>
          <cell r="G1197" t="str">
            <v>노   무   비</v>
          </cell>
          <cell r="I1197" t="str">
            <v>재   료   비</v>
          </cell>
          <cell r="K1197" t="str">
            <v>경      비</v>
          </cell>
          <cell r="M1197" t="str">
            <v>비   고</v>
          </cell>
        </row>
        <row r="1198">
          <cell r="C1198" t="str">
            <v xml:space="preserve">규       격 </v>
          </cell>
          <cell r="F1198" t="str">
            <v>금   액</v>
          </cell>
          <cell r="G1198" t="str">
            <v>단  가</v>
          </cell>
          <cell r="H1198" t="str">
            <v>금   액</v>
          </cell>
          <cell r="I1198" t="str">
            <v>단  가</v>
          </cell>
          <cell r="J1198" t="str">
            <v>금   액</v>
          </cell>
          <cell r="K1198" t="str">
            <v>단  가</v>
          </cell>
          <cell r="L1198" t="str">
            <v>금   액</v>
          </cell>
        </row>
        <row r="1199">
          <cell r="A1199" t="str">
            <v>산       소</v>
          </cell>
          <cell r="C1199" t="str">
            <v>6,000L용</v>
          </cell>
          <cell r="D1199">
            <v>3.76</v>
          </cell>
          <cell r="E1199" t="str">
            <v>병</v>
          </cell>
          <cell r="G1199" t="str">
            <v xml:space="preserve"> </v>
          </cell>
          <cell r="I1199">
            <v>12000</v>
          </cell>
          <cell r="J1199">
            <v>45120</v>
          </cell>
        </row>
        <row r="1200">
          <cell r="A1200" t="str">
            <v>아 세 치 렌</v>
          </cell>
          <cell r="C1200" t="str">
            <v>4,500L용</v>
          </cell>
          <cell r="D1200">
            <v>3.23</v>
          </cell>
          <cell r="E1200" t="str">
            <v>병</v>
          </cell>
          <cell r="I1200">
            <v>55392</v>
          </cell>
          <cell r="J1200">
            <v>178916</v>
          </cell>
        </row>
        <row r="1201">
          <cell r="A1201" t="str">
            <v>함       석</v>
          </cell>
          <cell r="C1201" t="str">
            <v>#31 x 3' x 6'</v>
          </cell>
          <cell r="D1201">
            <v>0.71</v>
          </cell>
          <cell r="E1201" t="str">
            <v>매</v>
          </cell>
          <cell r="I1201">
            <v>2825</v>
          </cell>
          <cell r="J1201">
            <v>2005</v>
          </cell>
        </row>
        <row r="1202">
          <cell r="A1202" t="str">
            <v>용   접  봉</v>
          </cell>
          <cell r="C1202" t="str">
            <v>SS400, 4M/Mx350L</v>
          </cell>
          <cell r="D1202">
            <v>24.99</v>
          </cell>
          <cell r="E1202" t="str">
            <v>KG</v>
          </cell>
          <cell r="I1202">
            <v>1260</v>
          </cell>
          <cell r="J1202">
            <v>31487</v>
          </cell>
        </row>
        <row r="1203">
          <cell r="A1203" t="str">
            <v>전       력</v>
          </cell>
          <cell r="D1203">
            <v>370</v>
          </cell>
          <cell r="E1203" t="str">
            <v>KWH</v>
          </cell>
          <cell r="K1203">
            <v>61.6</v>
          </cell>
          <cell r="L1203">
            <v>22792</v>
          </cell>
        </row>
        <row r="1204">
          <cell r="E1204" t="str">
            <v xml:space="preserve"> </v>
          </cell>
          <cell r="K1204" t="str">
            <v xml:space="preserve"> </v>
          </cell>
        </row>
        <row r="1206">
          <cell r="B1206" t="str">
            <v>계</v>
          </cell>
          <cell r="F1206">
            <v>280320</v>
          </cell>
          <cell r="J1206">
            <v>257528</v>
          </cell>
          <cell r="L1206">
            <v>22792</v>
          </cell>
        </row>
        <row r="1224">
          <cell r="E1224" t="str">
            <v xml:space="preserve"> </v>
          </cell>
          <cell r="F1224" t="str">
            <v>RADIAL GATE GUIDE FRAME 제작 인건비</v>
          </cell>
        </row>
        <row r="1225">
          <cell r="E1225" t="str">
            <v xml:space="preserve"> </v>
          </cell>
        </row>
        <row r="1226">
          <cell r="A1226" t="str">
            <v>종       별</v>
          </cell>
          <cell r="C1226" t="str">
            <v>재 료 또 는</v>
          </cell>
          <cell r="D1226" t="str">
            <v xml:space="preserve">원 수 </v>
          </cell>
          <cell r="E1226" t="str">
            <v>단 위</v>
          </cell>
          <cell r="F1226" t="str">
            <v>총   액</v>
          </cell>
          <cell r="G1226" t="str">
            <v>노   무   비</v>
          </cell>
          <cell r="I1226" t="str">
            <v>재   료   비</v>
          </cell>
          <cell r="K1226" t="str">
            <v>경      비</v>
          </cell>
          <cell r="M1226" t="str">
            <v>비   고</v>
          </cell>
        </row>
        <row r="1227">
          <cell r="C1227" t="str">
            <v xml:space="preserve">규       격 </v>
          </cell>
          <cell r="F1227" t="str">
            <v>금   액</v>
          </cell>
          <cell r="G1227" t="str">
            <v>단  가</v>
          </cell>
          <cell r="H1227" t="str">
            <v>금   액</v>
          </cell>
          <cell r="I1227" t="str">
            <v>단  가</v>
          </cell>
          <cell r="J1227" t="str">
            <v>금   액</v>
          </cell>
          <cell r="K1227" t="str">
            <v>단  가</v>
          </cell>
          <cell r="L1227" t="str">
            <v>금   액</v>
          </cell>
        </row>
        <row r="1228">
          <cell r="A1228" t="str">
            <v>기 술 관 리</v>
          </cell>
          <cell r="C1228" t="str">
            <v>기계기사1급</v>
          </cell>
          <cell r="D1228">
            <v>8</v>
          </cell>
          <cell r="E1228" t="str">
            <v>인</v>
          </cell>
          <cell r="G1228">
            <v>97488</v>
          </cell>
          <cell r="H1228">
            <v>779904</v>
          </cell>
        </row>
        <row r="1229">
          <cell r="A1229" t="str">
            <v>재료 절단 사도</v>
          </cell>
          <cell r="C1229" t="str">
            <v>제   도   공</v>
          </cell>
          <cell r="D1229">
            <v>2</v>
          </cell>
          <cell r="E1229" t="str">
            <v>인</v>
          </cell>
          <cell r="G1229">
            <v>32747</v>
          </cell>
          <cell r="H1229">
            <v>65494</v>
          </cell>
        </row>
        <row r="1230">
          <cell r="A1230" t="str">
            <v xml:space="preserve"> </v>
          </cell>
          <cell r="B1230" t="str">
            <v>현    도</v>
          </cell>
          <cell r="C1230" t="str">
            <v>현   도   공</v>
          </cell>
          <cell r="D1230">
            <v>1.4</v>
          </cell>
          <cell r="E1230" t="str">
            <v>인</v>
          </cell>
          <cell r="G1230">
            <v>28487</v>
          </cell>
          <cell r="H1230">
            <v>39881</v>
          </cell>
        </row>
        <row r="1231">
          <cell r="A1231" t="str">
            <v xml:space="preserve"> </v>
          </cell>
          <cell r="B1231" t="str">
            <v>괘    서</v>
          </cell>
          <cell r="C1231" t="str">
            <v>마   킹   공</v>
          </cell>
          <cell r="D1231">
            <v>2.8</v>
          </cell>
          <cell r="E1231" t="str">
            <v>인</v>
          </cell>
          <cell r="G1231">
            <v>26924</v>
          </cell>
          <cell r="H1231">
            <v>75387</v>
          </cell>
        </row>
        <row r="1232">
          <cell r="A1232" t="str">
            <v xml:space="preserve"> </v>
          </cell>
          <cell r="B1232" t="str">
            <v>절    단</v>
          </cell>
          <cell r="C1232" t="str">
            <v>절   단   공</v>
          </cell>
          <cell r="D1232">
            <v>0.52</v>
          </cell>
          <cell r="E1232" t="str">
            <v>인</v>
          </cell>
          <cell r="G1232">
            <v>65881</v>
          </cell>
          <cell r="H1232">
            <v>34258</v>
          </cell>
        </row>
        <row r="1234">
          <cell r="A1234" t="str">
            <v>단재가공 괘서</v>
          </cell>
          <cell r="C1234" t="str">
            <v>마   킹   공</v>
          </cell>
          <cell r="D1234">
            <v>2.8</v>
          </cell>
          <cell r="E1234" t="str">
            <v>인</v>
          </cell>
          <cell r="G1234">
            <v>26250</v>
          </cell>
          <cell r="H1234">
            <v>73500</v>
          </cell>
        </row>
        <row r="1235">
          <cell r="A1235" t="str">
            <v xml:space="preserve"> </v>
          </cell>
          <cell r="B1235" t="str">
            <v>절    단</v>
          </cell>
          <cell r="C1235" t="str">
            <v>산소 절단공</v>
          </cell>
          <cell r="D1235">
            <v>0.26</v>
          </cell>
          <cell r="E1235" t="str">
            <v>인</v>
          </cell>
          <cell r="G1235">
            <v>31794</v>
          </cell>
          <cell r="H1235">
            <v>8266</v>
          </cell>
        </row>
        <row r="1236">
          <cell r="C1236" t="str">
            <v>프랜트기계설치공</v>
          </cell>
          <cell r="D1236">
            <v>2.2999999999999998</v>
          </cell>
          <cell r="E1236" t="str">
            <v>인</v>
          </cell>
          <cell r="G1236">
            <v>80805</v>
          </cell>
          <cell r="H1236">
            <v>185851</v>
          </cell>
        </row>
        <row r="1237">
          <cell r="B1237" t="str">
            <v>EDGE가공</v>
          </cell>
          <cell r="C1237" t="str">
            <v>산소 절단공</v>
          </cell>
          <cell r="D1237">
            <v>1.1000000000000001</v>
          </cell>
          <cell r="E1237" t="str">
            <v>인</v>
          </cell>
          <cell r="G1237">
            <v>31794</v>
          </cell>
          <cell r="H1237">
            <v>34973</v>
          </cell>
        </row>
        <row r="1238">
          <cell r="A1238" t="str">
            <v xml:space="preserve"> </v>
          </cell>
          <cell r="B1238" t="str">
            <v>용    접</v>
          </cell>
          <cell r="C1238" t="str">
            <v>프랜트 용접공</v>
          </cell>
          <cell r="D1238">
            <v>0.78</v>
          </cell>
          <cell r="E1238" t="str">
            <v>인</v>
          </cell>
          <cell r="G1238">
            <v>95379</v>
          </cell>
          <cell r="H1238">
            <v>74395</v>
          </cell>
        </row>
        <row r="1240">
          <cell r="A1240" t="str">
            <v xml:space="preserve"> </v>
          </cell>
          <cell r="B1240" t="str">
            <v>교    정</v>
          </cell>
          <cell r="C1240" t="str">
            <v>프랜트 제관공</v>
          </cell>
          <cell r="D1240">
            <v>0.75</v>
          </cell>
          <cell r="E1240" t="str">
            <v>인</v>
          </cell>
          <cell r="G1240">
            <v>81966</v>
          </cell>
          <cell r="H1240">
            <v>61474</v>
          </cell>
        </row>
        <row r="1241">
          <cell r="B1241" t="str">
            <v>HOLING</v>
          </cell>
          <cell r="C1241" t="str">
            <v>프랜트 제관공</v>
          </cell>
          <cell r="D1241">
            <v>0.62</v>
          </cell>
          <cell r="E1241" t="str">
            <v>인</v>
          </cell>
          <cell r="G1241">
            <v>81966</v>
          </cell>
          <cell r="H1241">
            <v>50818</v>
          </cell>
        </row>
        <row r="1242">
          <cell r="A1242" t="str">
            <v>부분조립,취부조정</v>
          </cell>
          <cell r="C1242" t="str">
            <v>프랜트기계설치공</v>
          </cell>
          <cell r="D1242">
            <v>6.2</v>
          </cell>
          <cell r="E1242" t="str">
            <v>인</v>
          </cell>
          <cell r="G1242">
            <v>80805</v>
          </cell>
          <cell r="H1242">
            <v>500991</v>
          </cell>
        </row>
        <row r="1243">
          <cell r="A1243" t="str">
            <v xml:space="preserve"> </v>
          </cell>
          <cell r="B1243" t="str">
            <v>용    접</v>
          </cell>
          <cell r="C1243" t="str">
            <v>프랜트 용접공</v>
          </cell>
          <cell r="D1243">
            <v>3.9</v>
          </cell>
          <cell r="E1243" t="str">
            <v>인</v>
          </cell>
          <cell r="G1243">
            <v>95379</v>
          </cell>
          <cell r="H1243">
            <v>371978</v>
          </cell>
        </row>
        <row r="1244">
          <cell r="A1244" t="str">
            <v xml:space="preserve"> </v>
          </cell>
          <cell r="B1244" t="str">
            <v>교    정</v>
          </cell>
          <cell r="C1244" t="str">
            <v>프랜트 제관공</v>
          </cell>
          <cell r="D1244">
            <v>1.75</v>
          </cell>
          <cell r="E1244" t="str">
            <v>인</v>
          </cell>
          <cell r="G1244">
            <v>81966</v>
          </cell>
          <cell r="H1244">
            <v>143440</v>
          </cell>
        </row>
        <row r="1246">
          <cell r="A1246" t="str">
            <v>기 계 가 공</v>
          </cell>
          <cell r="C1246" t="str">
            <v>기   계   공</v>
          </cell>
          <cell r="D1246">
            <v>10</v>
          </cell>
          <cell r="E1246" t="str">
            <v>인</v>
          </cell>
          <cell r="G1246">
            <v>58906</v>
          </cell>
          <cell r="H1246">
            <v>589060</v>
          </cell>
        </row>
        <row r="1247">
          <cell r="A1247" t="str">
            <v>가 조 립,조 립</v>
          </cell>
          <cell r="C1247" t="str">
            <v>프랜트기계설치공</v>
          </cell>
          <cell r="D1247">
            <v>2</v>
          </cell>
          <cell r="E1247" t="str">
            <v>인</v>
          </cell>
          <cell r="G1247">
            <v>80805</v>
          </cell>
          <cell r="H1247">
            <v>161610</v>
          </cell>
        </row>
        <row r="1248">
          <cell r="A1248" t="str">
            <v xml:space="preserve"> </v>
          </cell>
          <cell r="B1248" t="str">
            <v>해    체</v>
          </cell>
          <cell r="C1248" t="str">
            <v>프랜트기계설치공</v>
          </cell>
          <cell r="D1248">
            <v>1</v>
          </cell>
          <cell r="E1248" t="str">
            <v>인</v>
          </cell>
          <cell r="G1248">
            <v>80805</v>
          </cell>
          <cell r="H1248">
            <v>80805</v>
          </cell>
        </row>
        <row r="1249">
          <cell r="A1249" t="str">
            <v>운 반 조 작</v>
          </cell>
          <cell r="C1249" t="str">
            <v>특수 비계공</v>
          </cell>
          <cell r="D1249">
            <v>5</v>
          </cell>
          <cell r="E1249" t="str">
            <v>인</v>
          </cell>
          <cell r="G1249">
            <v>85884</v>
          </cell>
          <cell r="H1249">
            <v>429420</v>
          </cell>
        </row>
        <row r="1250">
          <cell r="A1250" t="str">
            <v>동 력 조 작</v>
          </cell>
          <cell r="C1250" t="str">
            <v>프랜트 전공</v>
          </cell>
          <cell r="D1250">
            <v>2</v>
          </cell>
          <cell r="E1250" t="str">
            <v>인</v>
          </cell>
          <cell r="G1250">
            <v>64285</v>
          </cell>
          <cell r="H1250">
            <v>128570</v>
          </cell>
        </row>
        <row r="1252">
          <cell r="A1252" t="str">
            <v xml:space="preserve">      보 조</v>
          </cell>
          <cell r="C1252" t="str">
            <v>특 별 인 부</v>
          </cell>
          <cell r="D1252">
            <v>2.5</v>
          </cell>
          <cell r="E1252" t="str">
            <v>인</v>
          </cell>
          <cell r="G1252">
            <v>57379</v>
          </cell>
          <cell r="H1252">
            <v>143447</v>
          </cell>
        </row>
        <row r="1253">
          <cell r="A1253" t="str">
            <v>종       별</v>
          </cell>
          <cell r="C1253" t="str">
            <v>재 료 또 는</v>
          </cell>
          <cell r="D1253" t="str">
            <v xml:space="preserve">원 수 </v>
          </cell>
          <cell r="E1253" t="str">
            <v>단 위</v>
          </cell>
          <cell r="F1253" t="str">
            <v>총   액</v>
          </cell>
          <cell r="G1253" t="str">
            <v>노   무   비</v>
          </cell>
          <cell r="I1253" t="str">
            <v>재   료   비</v>
          </cell>
          <cell r="K1253" t="str">
            <v>경      비</v>
          </cell>
          <cell r="M1253" t="str">
            <v>비   고</v>
          </cell>
        </row>
        <row r="1254">
          <cell r="C1254" t="str">
            <v xml:space="preserve">규       격 </v>
          </cell>
          <cell r="F1254" t="str">
            <v>금   액</v>
          </cell>
          <cell r="G1254" t="str">
            <v>단  가</v>
          </cell>
          <cell r="H1254" t="str">
            <v>금   액</v>
          </cell>
          <cell r="I1254" t="str">
            <v>단  가</v>
          </cell>
          <cell r="J1254" t="str">
            <v>금   액</v>
          </cell>
          <cell r="K1254" t="str">
            <v>단  가</v>
          </cell>
          <cell r="L1254" t="str">
            <v>금   액</v>
          </cell>
        </row>
        <row r="1255">
          <cell r="A1255" t="str">
            <v>검      사</v>
          </cell>
          <cell r="C1255" t="str">
            <v>노무비의 7%</v>
          </cell>
          <cell r="D1255" t="str">
            <v>1</v>
          </cell>
          <cell r="E1255" t="str">
            <v>식</v>
          </cell>
          <cell r="H1255">
            <v>282346</v>
          </cell>
        </row>
        <row r="1256">
          <cell r="E1256" t="str">
            <v xml:space="preserve"> </v>
          </cell>
          <cell r="F1256" t="str">
            <v xml:space="preserve"> </v>
          </cell>
          <cell r="H1256" t="str">
            <v xml:space="preserve"> </v>
          </cell>
        </row>
        <row r="1257">
          <cell r="A1257" t="str">
            <v xml:space="preserve">       계</v>
          </cell>
          <cell r="F1257">
            <v>4315868</v>
          </cell>
          <cell r="H1257">
            <v>4315868</v>
          </cell>
        </row>
        <row r="1282">
          <cell r="E1282" t="str">
            <v xml:space="preserve"> </v>
          </cell>
          <cell r="F1282" t="str">
            <v>RADIAL GATE GUIDE FRAME 제작 소모 자재비</v>
          </cell>
        </row>
        <row r="1283">
          <cell r="E1283" t="str">
            <v xml:space="preserve"> </v>
          </cell>
        </row>
        <row r="1284">
          <cell r="A1284" t="str">
            <v>종       별</v>
          </cell>
          <cell r="C1284" t="str">
            <v>재 료 또 는</v>
          </cell>
          <cell r="D1284" t="str">
            <v xml:space="preserve">원 수 </v>
          </cell>
          <cell r="E1284" t="str">
            <v>단 위</v>
          </cell>
          <cell r="F1284" t="str">
            <v>총   액</v>
          </cell>
          <cell r="G1284" t="str">
            <v>노   무   비</v>
          </cell>
          <cell r="I1284" t="str">
            <v>재   료   비</v>
          </cell>
          <cell r="K1284" t="str">
            <v>경      비</v>
          </cell>
          <cell r="M1284" t="str">
            <v>비   고</v>
          </cell>
        </row>
        <row r="1285">
          <cell r="C1285" t="str">
            <v xml:space="preserve">규       격 </v>
          </cell>
          <cell r="F1285" t="str">
            <v>금   액</v>
          </cell>
          <cell r="G1285" t="str">
            <v>단  가</v>
          </cell>
          <cell r="H1285" t="str">
            <v>금   액</v>
          </cell>
          <cell r="I1285" t="str">
            <v>단  가</v>
          </cell>
          <cell r="J1285" t="str">
            <v>금   액</v>
          </cell>
          <cell r="K1285" t="str">
            <v>단  가</v>
          </cell>
          <cell r="L1285" t="str">
            <v>금   액</v>
          </cell>
        </row>
        <row r="1286">
          <cell r="A1286" t="str">
            <v>산       소</v>
          </cell>
          <cell r="C1286" t="str">
            <v>6,000L용</v>
          </cell>
          <cell r="D1286">
            <v>2.2000000000000002</v>
          </cell>
          <cell r="E1286" t="str">
            <v>병</v>
          </cell>
          <cell r="G1286" t="str">
            <v xml:space="preserve"> </v>
          </cell>
          <cell r="I1286">
            <v>12000</v>
          </cell>
          <cell r="J1286">
            <v>26400</v>
          </cell>
        </row>
        <row r="1287">
          <cell r="A1287" t="str">
            <v>아 세 치 렌</v>
          </cell>
          <cell r="C1287" t="str">
            <v>2,100L용</v>
          </cell>
          <cell r="D1287">
            <v>1.6</v>
          </cell>
          <cell r="E1287" t="str">
            <v>병</v>
          </cell>
          <cell r="I1287">
            <v>25849</v>
          </cell>
          <cell r="J1287">
            <v>41358</v>
          </cell>
        </row>
        <row r="1288">
          <cell r="A1288" t="str">
            <v>함       석</v>
          </cell>
          <cell r="C1288" t="str">
            <v>#32 x 3' x 6'</v>
          </cell>
          <cell r="D1288">
            <v>1.7</v>
          </cell>
          <cell r="E1288" t="str">
            <v>매</v>
          </cell>
          <cell r="I1288">
            <v>2597</v>
          </cell>
          <cell r="J1288">
            <v>4414</v>
          </cell>
        </row>
        <row r="1289">
          <cell r="A1289" t="str">
            <v>용   접  봉</v>
          </cell>
          <cell r="C1289" t="str">
            <v>SS41+STS304,4M/M</v>
          </cell>
          <cell r="D1289">
            <v>22.5</v>
          </cell>
          <cell r="E1289" t="str">
            <v>KG</v>
          </cell>
          <cell r="I1289">
            <v>3360</v>
          </cell>
          <cell r="J1289">
            <v>75600</v>
          </cell>
        </row>
        <row r="1290">
          <cell r="A1290" t="str">
            <v>전       력</v>
          </cell>
          <cell r="D1290">
            <v>595</v>
          </cell>
          <cell r="E1290" t="str">
            <v>KWH</v>
          </cell>
          <cell r="I1290" t="str">
            <v xml:space="preserve"> </v>
          </cell>
          <cell r="K1290">
            <v>61.6</v>
          </cell>
          <cell r="L1290">
            <v>36652</v>
          </cell>
        </row>
        <row r="1291">
          <cell r="A1291" t="str">
            <v xml:space="preserve"> </v>
          </cell>
          <cell r="C1291" t="str">
            <v xml:space="preserve"> </v>
          </cell>
          <cell r="D1291" t="str">
            <v xml:space="preserve"> </v>
          </cell>
          <cell r="E1291" t="str">
            <v xml:space="preserve"> </v>
          </cell>
          <cell r="I1291" t="str">
            <v xml:space="preserve">  </v>
          </cell>
          <cell r="K1291" t="str">
            <v xml:space="preserve"> </v>
          </cell>
        </row>
        <row r="1293">
          <cell r="L1293" t="str">
            <v xml:space="preserve"> </v>
          </cell>
        </row>
        <row r="1294">
          <cell r="B1294" t="str">
            <v>계</v>
          </cell>
          <cell r="F1294">
            <v>184424</v>
          </cell>
          <cell r="J1294">
            <v>147772</v>
          </cell>
          <cell r="L1294">
            <v>36652</v>
          </cell>
        </row>
        <row r="1295">
          <cell r="F1295" t="str">
            <v xml:space="preserve"> </v>
          </cell>
          <cell r="J1295" t="str">
            <v xml:space="preserve"> </v>
          </cell>
          <cell r="L1295" t="str">
            <v xml:space="preserve"> </v>
          </cell>
        </row>
        <row r="1296">
          <cell r="F1296" t="str">
            <v xml:space="preserve"> </v>
          </cell>
          <cell r="J1296" t="str">
            <v xml:space="preserve"> </v>
          </cell>
          <cell r="L1296" t="str">
            <v xml:space="preserve"> </v>
          </cell>
        </row>
        <row r="1297">
          <cell r="F1297" t="str">
            <v xml:space="preserve"> </v>
          </cell>
          <cell r="J1297" t="str">
            <v xml:space="preserve"> </v>
          </cell>
          <cell r="L1297" t="str">
            <v xml:space="preserve"> </v>
          </cell>
        </row>
        <row r="1298">
          <cell r="F1298" t="str">
            <v xml:space="preserve"> </v>
          </cell>
          <cell r="J1298" t="str">
            <v xml:space="preserve"> </v>
          </cell>
          <cell r="L1298" t="str">
            <v xml:space="preserve"> </v>
          </cell>
        </row>
        <row r="1299">
          <cell r="F1299" t="str">
            <v xml:space="preserve"> </v>
          </cell>
          <cell r="J1299" t="str">
            <v xml:space="preserve"> </v>
          </cell>
          <cell r="L1299" t="str">
            <v xml:space="preserve"> </v>
          </cell>
        </row>
        <row r="1300">
          <cell r="F1300" t="str">
            <v xml:space="preserve"> </v>
          </cell>
          <cell r="J1300" t="str">
            <v xml:space="preserve"> </v>
          </cell>
          <cell r="L1300" t="str">
            <v xml:space="preserve"> </v>
          </cell>
        </row>
        <row r="1301">
          <cell r="F1301" t="str">
            <v xml:space="preserve"> </v>
          </cell>
          <cell r="J1301" t="str">
            <v xml:space="preserve"> </v>
          </cell>
          <cell r="L1301" t="str">
            <v xml:space="preserve"> </v>
          </cell>
        </row>
        <row r="1302">
          <cell r="F1302" t="str">
            <v xml:space="preserve"> </v>
          </cell>
          <cell r="J1302" t="str">
            <v xml:space="preserve"> </v>
          </cell>
          <cell r="L1302" t="str">
            <v xml:space="preserve"> </v>
          </cell>
        </row>
        <row r="1303">
          <cell r="F1303" t="str">
            <v xml:space="preserve"> </v>
          </cell>
          <cell r="J1303" t="str">
            <v xml:space="preserve"> </v>
          </cell>
          <cell r="L1303" t="str">
            <v xml:space="preserve"> </v>
          </cell>
        </row>
        <row r="1304">
          <cell r="F1304" t="str">
            <v xml:space="preserve"> </v>
          </cell>
          <cell r="J1304" t="str">
            <v xml:space="preserve"> </v>
          </cell>
          <cell r="L1304" t="str">
            <v xml:space="preserve"> </v>
          </cell>
        </row>
        <row r="1305">
          <cell r="F1305" t="str">
            <v xml:space="preserve"> </v>
          </cell>
          <cell r="J1305" t="str">
            <v xml:space="preserve"> </v>
          </cell>
          <cell r="L1305" t="str">
            <v xml:space="preserve"> </v>
          </cell>
        </row>
        <row r="1306">
          <cell r="F1306" t="str">
            <v xml:space="preserve"> </v>
          </cell>
          <cell r="J1306" t="str">
            <v xml:space="preserve"> </v>
          </cell>
          <cell r="L1306" t="str">
            <v xml:space="preserve"> </v>
          </cell>
        </row>
        <row r="1307">
          <cell r="F1307" t="str">
            <v xml:space="preserve"> </v>
          </cell>
          <cell r="J1307" t="str">
            <v xml:space="preserve"> </v>
          </cell>
          <cell r="L1307" t="str">
            <v xml:space="preserve"> </v>
          </cell>
        </row>
        <row r="1308">
          <cell r="F1308" t="str">
            <v xml:space="preserve"> </v>
          </cell>
          <cell r="J1308" t="str">
            <v xml:space="preserve"> </v>
          </cell>
          <cell r="L1308" t="str">
            <v xml:space="preserve"> </v>
          </cell>
        </row>
        <row r="1309">
          <cell r="F1309" t="str">
            <v xml:space="preserve"> </v>
          </cell>
          <cell r="J1309" t="str">
            <v xml:space="preserve"> </v>
          </cell>
          <cell r="L1309" t="str">
            <v xml:space="preserve"> </v>
          </cell>
        </row>
        <row r="1310">
          <cell r="F1310" t="str">
            <v xml:space="preserve"> </v>
          </cell>
          <cell r="J1310" t="str">
            <v xml:space="preserve"> </v>
          </cell>
          <cell r="L1310" t="str">
            <v xml:space="preserve"> </v>
          </cell>
        </row>
        <row r="1311">
          <cell r="E1311" t="str">
            <v xml:space="preserve"> </v>
          </cell>
          <cell r="F1311" t="str">
            <v>RADIAL GATE ANCHORAGE 제작 인건비</v>
          </cell>
        </row>
        <row r="1312">
          <cell r="E1312" t="str">
            <v xml:space="preserve"> </v>
          </cell>
        </row>
        <row r="1313">
          <cell r="A1313" t="str">
            <v>종       별</v>
          </cell>
          <cell r="C1313" t="str">
            <v>재 료 또 는</v>
          </cell>
          <cell r="D1313" t="str">
            <v xml:space="preserve">원 수 </v>
          </cell>
          <cell r="E1313" t="str">
            <v>단 위</v>
          </cell>
          <cell r="F1313" t="str">
            <v>총   액</v>
          </cell>
          <cell r="G1313" t="str">
            <v>노   무   비</v>
          </cell>
          <cell r="I1313" t="str">
            <v>재   료   비</v>
          </cell>
          <cell r="K1313" t="str">
            <v>경      비</v>
          </cell>
          <cell r="M1313" t="str">
            <v>비   고</v>
          </cell>
        </row>
        <row r="1314">
          <cell r="C1314" t="str">
            <v xml:space="preserve">규       격 </v>
          </cell>
          <cell r="F1314" t="str">
            <v>금   액</v>
          </cell>
          <cell r="G1314" t="str">
            <v>단  가</v>
          </cell>
          <cell r="H1314" t="str">
            <v>금   액</v>
          </cell>
          <cell r="I1314" t="str">
            <v>단  가</v>
          </cell>
          <cell r="J1314" t="str">
            <v>금   액</v>
          </cell>
          <cell r="K1314" t="str">
            <v>단  가</v>
          </cell>
          <cell r="L1314" t="str">
            <v>금   액</v>
          </cell>
        </row>
        <row r="1315">
          <cell r="A1315" t="str">
            <v>기 술 관 리</v>
          </cell>
          <cell r="C1315" t="str">
            <v>기계기사1급</v>
          </cell>
          <cell r="D1315">
            <v>1.6</v>
          </cell>
          <cell r="E1315" t="str">
            <v>인</v>
          </cell>
          <cell r="G1315">
            <v>97488</v>
          </cell>
          <cell r="H1315">
            <v>155980</v>
          </cell>
        </row>
        <row r="1316">
          <cell r="A1316" t="str">
            <v>재료 절단 사도</v>
          </cell>
          <cell r="C1316" t="str">
            <v>제   도   공</v>
          </cell>
          <cell r="D1316">
            <v>0.5</v>
          </cell>
          <cell r="E1316" t="str">
            <v>인</v>
          </cell>
          <cell r="G1316">
            <v>32747</v>
          </cell>
          <cell r="H1316">
            <v>16373</v>
          </cell>
        </row>
        <row r="1317">
          <cell r="A1317" t="str">
            <v xml:space="preserve"> </v>
          </cell>
          <cell r="B1317" t="str">
            <v>현    도</v>
          </cell>
          <cell r="C1317" t="str">
            <v>현   도   공</v>
          </cell>
          <cell r="D1317">
            <v>0.2</v>
          </cell>
          <cell r="E1317" t="str">
            <v>인</v>
          </cell>
          <cell r="G1317">
            <v>28487</v>
          </cell>
          <cell r="H1317">
            <v>5697</v>
          </cell>
        </row>
        <row r="1318">
          <cell r="A1318" t="str">
            <v xml:space="preserve"> </v>
          </cell>
          <cell r="B1318" t="str">
            <v>괘    서</v>
          </cell>
          <cell r="C1318" t="str">
            <v>마   킹   공</v>
          </cell>
          <cell r="D1318">
            <v>1.3</v>
          </cell>
          <cell r="E1318" t="str">
            <v>인</v>
          </cell>
          <cell r="G1318">
            <v>26924</v>
          </cell>
          <cell r="H1318">
            <v>35001</v>
          </cell>
        </row>
        <row r="1319">
          <cell r="B1319" t="str">
            <v>절    단</v>
          </cell>
          <cell r="C1319" t="str">
            <v>절   단   공</v>
          </cell>
          <cell r="D1319">
            <v>0.28000000000000003</v>
          </cell>
          <cell r="E1319" t="str">
            <v>인</v>
          </cell>
          <cell r="G1319">
            <v>65881</v>
          </cell>
          <cell r="H1319">
            <v>18446</v>
          </cell>
        </row>
        <row r="1321">
          <cell r="A1321" t="str">
            <v xml:space="preserve"> </v>
          </cell>
          <cell r="B1321" t="str">
            <v>교    정</v>
          </cell>
          <cell r="C1321" t="str">
            <v>프랜트 제관공</v>
          </cell>
          <cell r="D1321">
            <v>0.5</v>
          </cell>
          <cell r="E1321" t="str">
            <v>인</v>
          </cell>
          <cell r="G1321">
            <v>81966</v>
          </cell>
          <cell r="H1321">
            <v>40983</v>
          </cell>
        </row>
        <row r="1322">
          <cell r="A1322" t="str">
            <v>단재가공 괘서</v>
          </cell>
          <cell r="C1322" t="str">
            <v>마   킹   공</v>
          </cell>
          <cell r="D1322">
            <v>1.3</v>
          </cell>
          <cell r="E1322" t="str">
            <v>인</v>
          </cell>
          <cell r="G1322">
            <v>26924</v>
          </cell>
          <cell r="H1322">
            <v>35001</v>
          </cell>
        </row>
        <row r="1323">
          <cell r="A1323" t="str">
            <v xml:space="preserve"> </v>
          </cell>
          <cell r="B1323" t="str">
            <v>절    단</v>
          </cell>
          <cell r="C1323" t="str">
            <v>절   단   공</v>
          </cell>
          <cell r="D1323">
            <v>0.14000000000000001</v>
          </cell>
          <cell r="E1323" t="str">
            <v>인</v>
          </cell>
          <cell r="G1323">
            <v>65881</v>
          </cell>
          <cell r="H1323">
            <v>9223</v>
          </cell>
        </row>
        <row r="1324">
          <cell r="A1324" t="str">
            <v>EDGE     가공</v>
          </cell>
          <cell r="C1324" t="str">
            <v>산 소 절 단 공</v>
          </cell>
          <cell r="D1324">
            <v>0.14000000000000001</v>
          </cell>
          <cell r="E1324" t="str">
            <v>인</v>
          </cell>
          <cell r="G1324">
            <v>31794</v>
          </cell>
          <cell r="H1324">
            <v>4451</v>
          </cell>
        </row>
        <row r="1325">
          <cell r="A1325" t="str">
            <v xml:space="preserve"> </v>
          </cell>
          <cell r="B1325" t="str">
            <v>용    접</v>
          </cell>
          <cell r="C1325" t="str">
            <v>프랜트 용접공</v>
          </cell>
          <cell r="D1325">
            <v>1</v>
          </cell>
          <cell r="E1325" t="str">
            <v>인</v>
          </cell>
          <cell r="G1325">
            <v>95379</v>
          </cell>
          <cell r="H1325">
            <v>95379</v>
          </cell>
        </row>
        <row r="1327">
          <cell r="B1327" t="str">
            <v>교    정</v>
          </cell>
          <cell r="C1327" t="str">
            <v>프랜트 제관공</v>
          </cell>
          <cell r="D1327">
            <v>0.75</v>
          </cell>
          <cell r="E1327" t="str">
            <v>인</v>
          </cell>
          <cell r="G1327">
            <v>81966</v>
          </cell>
          <cell r="H1327">
            <v>61474</v>
          </cell>
          <cell r="M1327" t="str">
            <v xml:space="preserve"> </v>
          </cell>
        </row>
        <row r="1328">
          <cell r="A1328" t="str">
            <v>HOLING</v>
          </cell>
          <cell r="C1328" t="str">
            <v>프랜트 제관공</v>
          </cell>
          <cell r="D1328">
            <v>0.37</v>
          </cell>
          <cell r="E1328" t="str">
            <v>인</v>
          </cell>
          <cell r="G1328">
            <v>81966</v>
          </cell>
          <cell r="H1328">
            <v>30327</v>
          </cell>
        </row>
        <row r="1329">
          <cell r="A1329" t="str">
            <v>부분조립취부조정</v>
          </cell>
          <cell r="C1329" t="str">
            <v>프랜트기계설치공</v>
          </cell>
          <cell r="D1329">
            <v>2.5</v>
          </cell>
          <cell r="E1329" t="str">
            <v>인</v>
          </cell>
          <cell r="G1329">
            <v>80805</v>
          </cell>
          <cell r="H1329">
            <v>202012</v>
          </cell>
        </row>
        <row r="1330">
          <cell r="B1330" t="str">
            <v>용    접</v>
          </cell>
          <cell r="C1330" t="str">
            <v>프랜트 용접공</v>
          </cell>
          <cell r="D1330">
            <v>6.8</v>
          </cell>
          <cell r="E1330" t="str">
            <v>인</v>
          </cell>
          <cell r="G1330">
            <v>95379</v>
          </cell>
          <cell r="H1330">
            <v>648577</v>
          </cell>
        </row>
        <row r="1331">
          <cell r="B1331" t="str">
            <v>절    단</v>
          </cell>
          <cell r="C1331" t="str">
            <v>산 소 절 단 공</v>
          </cell>
          <cell r="D1331">
            <v>0.08</v>
          </cell>
          <cell r="E1331" t="str">
            <v>인</v>
          </cell>
          <cell r="G1331">
            <v>31794</v>
          </cell>
          <cell r="H1331">
            <v>2543</v>
          </cell>
        </row>
        <row r="1332">
          <cell r="E1332" t="str">
            <v xml:space="preserve"> </v>
          </cell>
        </row>
        <row r="1333">
          <cell r="A1333" t="str">
            <v>부분조립 수정</v>
          </cell>
          <cell r="C1333" t="str">
            <v>프랜트 제관공</v>
          </cell>
          <cell r="D1333">
            <v>1.75</v>
          </cell>
          <cell r="E1333" t="str">
            <v>인</v>
          </cell>
          <cell r="G1333">
            <v>81966</v>
          </cell>
          <cell r="H1333">
            <v>143440</v>
          </cell>
        </row>
        <row r="1334">
          <cell r="A1334" t="str">
            <v>GRINDING</v>
          </cell>
          <cell r="C1334" t="str">
            <v>프랜트 제관공</v>
          </cell>
          <cell r="D1334">
            <v>1.5</v>
          </cell>
          <cell r="E1334" t="str">
            <v>인</v>
          </cell>
          <cell r="G1334">
            <v>81966</v>
          </cell>
          <cell r="H1334">
            <v>122949</v>
          </cell>
        </row>
        <row r="1335">
          <cell r="C1335" t="str">
            <v>연 마 공 (기계)</v>
          </cell>
          <cell r="D1335">
            <v>0.13</v>
          </cell>
          <cell r="E1335" t="str">
            <v>인</v>
          </cell>
          <cell r="G1335">
            <v>26032</v>
          </cell>
          <cell r="H1335">
            <v>3384</v>
          </cell>
        </row>
        <row r="1336">
          <cell r="A1336" t="str">
            <v>가 조 립 조립</v>
          </cell>
          <cell r="C1336" t="str">
            <v>프랜트기계설치공</v>
          </cell>
          <cell r="D1336">
            <v>2</v>
          </cell>
          <cell r="E1336" t="str">
            <v>인</v>
          </cell>
          <cell r="G1336">
            <v>80805</v>
          </cell>
          <cell r="H1336">
            <v>161610</v>
          </cell>
        </row>
        <row r="1337">
          <cell r="B1337" t="str">
            <v>해    체</v>
          </cell>
          <cell r="C1337" t="str">
            <v>프랜트기계설치공</v>
          </cell>
          <cell r="D1337">
            <v>1</v>
          </cell>
          <cell r="E1337" t="str">
            <v>인</v>
          </cell>
          <cell r="G1337">
            <v>80805</v>
          </cell>
          <cell r="H1337">
            <v>80805</v>
          </cell>
        </row>
        <row r="1338">
          <cell r="E1338" t="str">
            <v xml:space="preserve"> </v>
          </cell>
        </row>
        <row r="1339">
          <cell r="A1339" t="str">
            <v>운 반 조 작</v>
          </cell>
          <cell r="C1339" t="str">
            <v>특 수 비 계 공</v>
          </cell>
          <cell r="D1339">
            <v>3.3</v>
          </cell>
          <cell r="E1339" t="str">
            <v>인</v>
          </cell>
          <cell r="G1339">
            <v>85884</v>
          </cell>
          <cell r="H1339">
            <v>283417</v>
          </cell>
        </row>
        <row r="1340">
          <cell r="A1340" t="str">
            <v>종       별</v>
          </cell>
          <cell r="C1340" t="str">
            <v>재 료 또 는</v>
          </cell>
          <cell r="D1340" t="str">
            <v xml:space="preserve">원 수 </v>
          </cell>
          <cell r="E1340" t="str">
            <v>단 위</v>
          </cell>
          <cell r="F1340" t="str">
            <v>총   액</v>
          </cell>
          <cell r="G1340" t="str">
            <v>노   무   비</v>
          </cell>
          <cell r="I1340" t="str">
            <v>재   료   비</v>
          </cell>
          <cell r="K1340" t="str">
            <v>경      비</v>
          </cell>
          <cell r="M1340" t="str">
            <v>비   고</v>
          </cell>
        </row>
        <row r="1341">
          <cell r="C1341" t="str">
            <v xml:space="preserve">규       격 </v>
          </cell>
          <cell r="F1341" t="str">
            <v>금   액</v>
          </cell>
          <cell r="G1341" t="str">
            <v>단  가</v>
          </cell>
          <cell r="H1341" t="str">
            <v>금   액</v>
          </cell>
          <cell r="I1341" t="str">
            <v>단  가</v>
          </cell>
          <cell r="J1341" t="str">
            <v>금   액</v>
          </cell>
          <cell r="K1341" t="str">
            <v>단  가</v>
          </cell>
          <cell r="L1341" t="str">
            <v>금   액</v>
          </cell>
        </row>
        <row r="1342">
          <cell r="A1342" t="str">
            <v>동 력 조 작</v>
          </cell>
          <cell r="C1342" t="str">
            <v>프 랜 트 전 공</v>
          </cell>
          <cell r="D1342">
            <v>0.66</v>
          </cell>
          <cell r="E1342" t="str">
            <v>인</v>
          </cell>
          <cell r="G1342">
            <v>64285</v>
          </cell>
          <cell r="H1342">
            <v>42428</v>
          </cell>
        </row>
        <row r="1343">
          <cell r="B1343" t="str">
            <v xml:space="preserve">보    조  </v>
          </cell>
          <cell r="C1343" t="str">
            <v>특 별 인 부</v>
          </cell>
          <cell r="D1343">
            <v>14.3</v>
          </cell>
          <cell r="E1343" t="str">
            <v>인</v>
          </cell>
          <cell r="G1343">
            <v>57379</v>
          </cell>
          <cell r="H1343">
            <v>820519</v>
          </cell>
        </row>
        <row r="1344">
          <cell r="B1344" t="str">
            <v xml:space="preserve">검    사  </v>
          </cell>
          <cell r="C1344" t="str">
            <v>7 %</v>
          </cell>
          <cell r="D1344">
            <v>1</v>
          </cell>
          <cell r="E1344" t="str">
            <v>식</v>
          </cell>
          <cell r="H1344">
            <v>211401</v>
          </cell>
        </row>
        <row r="1346">
          <cell r="B1346" t="str">
            <v>계</v>
          </cell>
          <cell r="F1346">
            <v>3231420</v>
          </cell>
          <cell r="H1346">
            <v>3231420</v>
          </cell>
        </row>
        <row r="1369">
          <cell r="E1369" t="str">
            <v xml:space="preserve"> </v>
          </cell>
          <cell r="F1369" t="str">
            <v>RADIAL GATE ANCHORAGE 제작 소모 자재비</v>
          </cell>
        </row>
        <row r="1370">
          <cell r="E1370" t="str">
            <v xml:space="preserve"> </v>
          </cell>
        </row>
        <row r="1371">
          <cell r="A1371" t="str">
            <v>종       별</v>
          </cell>
          <cell r="C1371" t="str">
            <v>재 료 또 는</v>
          </cell>
          <cell r="D1371" t="str">
            <v xml:space="preserve">원 수 </v>
          </cell>
          <cell r="E1371" t="str">
            <v>단 위</v>
          </cell>
          <cell r="F1371" t="str">
            <v>총   액</v>
          </cell>
          <cell r="G1371" t="str">
            <v>노   무   비</v>
          </cell>
          <cell r="I1371" t="str">
            <v>재   료   비</v>
          </cell>
          <cell r="K1371" t="str">
            <v>경      비</v>
          </cell>
          <cell r="M1371" t="str">
            <v>비   고</v>
          </cell>
        </row>
        <row r="1372">
          <cell r="C1372" t="str">
            <v xml:space="preserve">규       격 </v>
          </cell>
          <cell r="F1372" t="str">
            <v>금   액</v>
          </cell>
          <cell r="G1372" t="str">
            <v>단  가</v>
          </cell>
          <cell r="H1372" t="str">
            <v>금   액</v>
          </cell>
          <cell r="I1372" t="str">
            <v>단  가</v>
          </cell>
          <cell r="J1372" t="str">
            <v>금   액</v>
          </cell>
          <cell r="K1372" t="str">
            <v>단  가</v>
          </cell>
          <cell r="L1372" t="str">
            <v>금   액</v>
          </cell>
        </row>
        <row r="1373">
          <cell r="A1373" t="str">
            <v>산       소</v>
          </cell>
          <cell r="C1373" t="str">
            <v>6,000L용</v>
          </cell>
          <cell r="D1373">
            <v>2.2000000000000002</v>
          </cell>
          <cell r="E1373" t="str">
            <v>병</v>
          </cell>
          <cell r="G1373" t="str">
            <v xml:space="preserve"> </v>
          </cell>
          <cell r="I1373">
            <v>12000</v>
          </cell>
          <cell r="J1373">
            <v>26400</v>
          </cell>
        </row>
        <row r="1374">
          <cell r="A1374" t="str">
            <v>아 세 치 렌</v>
          </cell>
          <cell r="C1374" t="str">
            <v>2,100L용</v>
          </cell>
          <cell r="D1374">
            <v>1.5</v>
          </cell>
          <cell r="E1374" t="str">
            <v>병</v>
          </cell>
          <cell r="I1374">
            <v>25849</v>
          </cell>
          <cell r="J1374">
            <v>38773</v>
          </cell>
        </row>
        <row r="1375">
          <cell r="A1375" t="str">
            <v>함       석</v>
          </cell>
          <cell r="C1375" t="str">
            <v>#32 x 3' x 6'</v>
          </cell>
          <cell r="D1375">
            <v>1.2</v>
          </cell>
          <cell r="E1375" t="str">
            <v>매</v>
          </cell>
          <cell r="I1375">
            <v>2597</v>
          </cell>
          <cell r="J1375">
            <v>3116</v>
          </cell>
        </row>
        <row r="1376">
          <cell r="A1376" t="str">
            <v>용   접  봉</v>
          </cell>
          <cell r="C1376" t="str">
            <v>SS400, 4M/Mx350L</v>
          </cell>
          <cell r="D1376">
            <v>30.5</v>
          </cell>
          <cell r="E1376" t="str">
            <v>KG</v>
          </cell>
          <cell r="I1376">
            <v>1260</v>
          </cell>
          <cell r="J1376">
            <v>38430</v>
          </cell>
        </row>
        <row r="1377">
          <cell r="A1377" t="str">
            <v>전       력</v>
          </cell>
          <cell r="D1377">
            <v>420</v>
          </cell>
          <cell r="E1377" t="str">
            <v>KWH</v>
          </cell>
          <cell r="K1377">
            <v>61.6</v>
          </cell>
          <cell r="L1377">
            <v>25872</v>
          </cell>
        </row>
        <row r="1378">
          <cell r="A1378" t="str">
            <v>그라인다돌</v>
          </cell>
          <cell r="C1378" t="str">
            <v>300m/mΦ</v>
          </cell>
          <cell r="D1378">
            <v>0.33</v>
          </cell>
          <cell r="E1378" t="str">
            <v>개</v>
          </cell>
          <cell r="I1378">
            <v>3380</v>
          </cell>
          <cell r="J1378">
            <v>1115</v>
          </cell>
          <cell r="K1378" t="str">
            <v xml:space="preserve"> </v>
          </cell>
        </row>
        <row r="1380">
          <cell r="B1380" t="str">
            <v>계</v>
          </cell>
          <cell r="F1380">
            <v>133706</v>
          </cell>
          <cell r="J1380">
            <v>107834</v>
          </cell>
          <cell r="L1380">
            <v>25872</v>
          </cell>
        </row>
        <row r="1398">
          <cell r="E1398" t="str">
            <v xml:space="preserve"> </v>
          </cell>
          <cell r="F1398" t="str">
            <v>RADIAL GATE LEAF 설치 인건비</v>
          </cell>
        </row>
        <row r="1399">
          <cell r="E1399" t="str">
            <v xml:space="preserve"> </v>
          </cell>
        </row>
        <row r="1400">
          <cell r="A1400" t="str">
            <v>종       별</v>
          </cell>
          <cell r="C1400" t="str">
            <v>재 료 또 는</v>
          </cell>
          <cell r="D1400" t="str">
            <v xml:space="preserve">원 수 </v>
          </cell>
          <cell r="E1400" t="str">
            <v>단 위</v>
          </cell>
          <cell r="F1400" t="str">
            <v>총   액</v>
          </cell>
          <cell r="G1400" t="str">
            <v>노   무   비</v>
          </cell>
          <cell r="I1400" t="str">
            <v>재   료   비</v>
          </cell>
          <cell r="K1400" t="str">
            <v>경      비</v>
          </cell>
          <cell r="M1400" t="str">
            <v>비   고</v>
          </cell>
        </row>
        <row r="1401">
          <cell r="C1401" t="str">
            <v xml:space="preserve">규       격 </v>
          </cell>
          <cell r="F1401" t="str">
            <v>금   액</v>
          </cell>
          <cell r="G1401" t="str">
            <v>단  가</v>
          </cell>
          <cell r="H1401" t="str">
            <v>금   액</v>
          </cell>
          <cell r="I1401" t="str">
            <v>단  가</v>
          </cell>
          <cell r="J1401" t="str">
            <v>금   액</v>
          </cell>
          <cell r="K1401" t="str">
            <v>단  가</v>
          </cell>
          <cell r="L1401" t="str">
            <v>금   액</v>
          </cell>
        </row>
        <row r="1402">
          <cell r="A1402" t="str">
            <v>기술관리</v>
          </cell>
          <cell r="C1402" t="str">
            <v>기계기사1급</v>
          </cell>
          <cell r="D1402">
            <v>0.5</v>
          </cell>
          <cell r="E1402" t="str">
            <v>인</v>
          </cell>
          <cell r="G1402">
            <v>97488</v>
          </cell>
          <cell r="H1402">
            <v>48744</v>
          </cell>
        </row>
        <row r="1403">
          <cell r="A1403" t="str">
            <v>현 장 교 정</v>
          </cell>
          <cell r="C1403" t="str">
            <v>프랜트 제관공</v>
          </cell>
          <cell r="D1403">
            <v>1.034</v>
          </cell>
          <cell r="E1403" t="str">
            <v>인</v>
          </cell>
          <cell r="G1403">
            <v>81966</v>
          </cell>
          <cell r="H1403">
            <v>84752</v>
          </cell>
        </row>
        <row r="1404">
          <cell r="A1404" t="str">
            <v xml:space="preserve"> </v>
          </cell>
          <cell r="C1404" t="str">
            <v>비   계   공</v>
          </cell>
          <cell r="D1404">
            <v>0.51700000000000002</v>
          </cell>
          <cell r="E1404" t="str">
            <v>인</v>
          </cell>
          <cell r="G1404">
            <v>79467</v>
          </cell>
          <cell r="H1404">
            <v>41084</v>
          </cell>
        </row>
        <row r="1405">
          <cell r="A1405" t="str">
            <v>소운반 조작</v>
          </cell>
          <cell r="C1405" t="str">
            <v>비   계   공</v>
          </cell>
          <cell r="D1405">
            <v>2.2999999999999998</v>
          </cell>
          <cell r="E1405" t="str">
            <v>인</v>
          </cell>
          <cell r="G1405">
            <v>79467</v>
          </cell>
          <cell r="H1405">
            <v>182774</v>
          </cell>
        </row>
        <row r="1406">
          <cell r="A1406" t="str">
            <v xml:space="preserve"> </v>
          </cell>
          <cell r="C1406" t="str">
            <v>프랜트기계설치공</v>
          </cell>
          <cell r="D1406">
            <v>0.91</v>
          </cell>
          <cell r="E1406" t="str">
            <v>인</v>
          </cell>
          <cell r="G1406">
            <v>80805</v>
          </cell>
          <cell r="H1406">
            <v>73532</v>
          </cell>
        </row>
        <row r="1408">
          <cell r="A1408" t="str">
            <v>조 립 조 정</v>
          </cell>
          <cell r="C1408" t="str">
            <v>비   계   공</v>
          </cell>
          <cell r="D1408">
            <v>1.46</v>
          </cell>
          <cell r="E1408" t="str">
            <v>인</v>
          </cell>
          <cell r="G1408">
            <v>79467</v>
          </cell>
          <cell r="H1408">
            <v>116021</v>
          </cell>
        </row>
        <row r="1409">
          <cell r="C1409" t="str">
            <v>프랜트 제관공</v>
          </cell>
          <cell r="D1409">
            <v>4.92</v>
          </cell>
          <cell r="E1409" t="str">
            <v>인</v>
          </cell>
          <cell r="G1409">
            <v>81966</v>
          </cell>
          <cell r="H1409">
            <v>403272</v>
          </cell>
        </row>
        <row r="1410">
          <cell r="C1410" t="str">
            <v>측   량   사</v>
          </cell>
          <cell r="D1410">
            <v>0.41</v>
          </cell>
          <cell r="E1410" t="str">
            <v>인</v>
          </cell>
          <cell r="G1410">
            <v>58506</v>
          </cell>
          <cell r="H1410">
            <v>23987</v>
          </cell>
        </row>
        <row r="1411">
          <cell r="A1411" t="str">
            <v>용      접</v>
          </cell>
          <cell r="C1411" t="str">
            <v>프랜트 용접공</v>
          </cell>
          <cell r="D1411">
            <v>0.81</v>
          </cell>
          <cell r="E1411" t="str">
            <v>인</v>
          </cell>
          <cell r="G1411">
            <v>95379</v>
          </cell>
          <cell r="H1411">
            <v>77256</v>
          </cell>
        </row>
        <row r="1412">
          <cell r="C1412" t="str">
            <v>프랜트 제관공</v>
          </cell>
          <cell r="D1412">
            <v>0.215</v>
          </cell>
          <cell r="E1412" t="str">
            <v>인</v>
          </cell>
          <cell r="G1412">
            <v>81966</v>
          </cell>
          <cell r="H1412">
            <v>17622</v>
          </cell>
        </row>
        <row r="1414">
          <cell r="A1414" t="str">
            <v>전 원 배 선</v>
          </cell>
          <cell r="C1414" t="str">
            <v>프랜트 전공</v>
          </cell>
          <cell r="D1414">
            <v>0.31</v>
          </cell>
          <cell r="E1414" t="str">
            <v>인</v>
          </cell>
          <cell r="G1414">
            <v>64285</v>
          </cell>
          <cell r="H1414">
            <v>19928</v>
          </cell>
        </row>
        <row r="1415">
          <cell r="A1415" t="str">
            <v>검사 및 교정</v>
          </cell>
          <cell r="C1415" t="str">
            <v>기술관리</v>
          </cell>
          <cell r="D1415" t="str">
            <v>1</v>
          </cell>
          <cell r="E1415" t="str">
            <v>식</v>
          </cell>
          <cell r="H1415">
            <v>104022</v>
          </cell>
        </row>
        <row r="1416">
          <cell r="C1416" t="str">
            <v>를 제외한 10%</v>
          </cell>
        </row>
        <row r="1419">
          <cell r="A1419" t="str">
            <v xml:space="preserve">      계  </v>
          </cell>
          <cell r="F1419">
            <v>1192994</v>
          </cell>
          <cell r="H1419">
            <v>1192994</v>
          </cell>
        </row>
        <row r="1427">
          <cell r="E1427" t="str">
            <v xml:space="preserve"> </v>
          </cell>
          <cell r="F1427" t="str">
            <v>RADIAL GATE 설치 사용장비 경비</v>
          </cell>
        </row>
        <row r="1428">
          <cell r="E1428" t="str">
            <v xml:space="preserve"> </v>
          </cell>
        </row>
        <row r="1429">
          <cell r="A1429" t="str">
            <v>종       별</v>
          </cell>
          <cell r="C1429" t="str">
            <v>재 료 또 는</v>
          </cell>
          <cell r="D1429" t="str">
            <v xml:space="preserve">원 수 </v>
          </cell>
          <cell r="E1429" t="str">
            <v>단 위</v>
          </cell>
          <cell r="F1429" t="str">
            <v>총   액</v>
          </cell>
          <cell r="G1429" t="str">
            <v>노   무   비</v>
          </cell>
          <cell r="I1429" t="str">
            <v>재   료   비</v>
          </cell>
          <cell r="K1429" t="str">
            <v>경      비</v>
          </cell>
          <cell r="M1429" t="str">
            <v>비   고</v>
          </cell>
        </row>
        <row r="1430">
          <cell r="C1430" t="str">
            <v xml:space="preserve">규       격 </v>
          </cell>
          <cell r="F1430" t="str">
            <v>금   액</v>
          </cell>
          <cell r="G1430" t="str">
            <v>단  가</v>
          </cell>
          <cell r="H1430" t="str">
            <v>금   액</v>
          </cell>
          <cell r="I1430" t="str">
            <v>단  가</v>
          </cell>
          <cell r="J1430" t="str">
            <v>금   액</v>
          </cell>
          <cell r="K1430" t="str">
            <v>단  가</v>
          </cell>
          <cell r="L1430" t="str">
            <v>금   액</v>
          </cell>
        </row>
        <row r="1432">
          <cell r="A1432" t="str">
            <v>A.C WELDER</v>
          </cell>
          <cell r="C1432" t="str">
            <v>10KVA</v>
          </cell>
          <cell r="D1432">
            <v>8</v>
          </cell>
          <cell r="E1432" t="str">
            <v>Hr</v>
          </cell>
          <cell r="K1432">
            <v>155</v>
          </cell>
          <cell r="L1432">
            <v>1240</v>
          </cell>
        </row>
        <row r="1433">
          <cell r="A1433" t="str">
            <v>GAS CUTTING M/C</v>
          </cell>
          <cell r="C1433" t="str">
            <v>중 형</v>
          </cell>
          <cell r="D1433">
            <v>48</v>
          </cell>
          <cell r="E1433" t="str">
            <v>Hr</v>
          </cell>
          <cell r="G1433">
            <v>3974</v>
          </cell>
          <cell r="H1433">
            <v>190752</v>
          </cell>
          <cell r="K1433">
            <v>115</v>
          </cell>
          <cell r="L1433">
            <v>5520</v>
          </cell>
        </row>
        <row r="1434">
          <cell r="A1434" t="str">
            <v>GAS WELDER</v>
          </cell>
          <cell r="C1434" t="str">
            <v>중 형</v>
          </cell>
          <cell r="D1434">
            <v>24</v>
          </cell>
          <cell r="E1434" t="str">
            <v>Hr</v>
          </cell>
          <cell r="K1434">
            <v>115</v>
          </cell>
          <cell r="L1434">
            <v>2760</v>
          </cell>
        </row>
        <row r="1435">
          <cell r="A1435" t="str">
            <v>PORTABLE DRILL</v>
          </cell>
          <cell r="C1435" t="str">
            <v>1.5 HP</v>
          </cell>
          <cell r="D1435">
            <v>16</v>
          </cell>
          <cell r="E1435" t="str">
            <v>Hr</v>
          </cell>
          <cell r="K1435">
            <v>14</v>
          </cell>
          <cell r="L1435">
            <v>224</v>
          </cell>
        </row>
        <row r="1436">
          <cell r="A1436" t="str">
            <v>PORTABLE GRINDER</v>
          </cell>
          <cell r="C1436" t="str">
            <v>0.5 HP</v>
          </cell>
          <cell r="D1436">
            <v>48</v>
          </cell>
          <cell r="E1436" t="str">
            <v>Hr</v>
          </cell>
          <cell r="K1436">
            <v>22</v>
          </cell>
          <cell r="L1436">
            <v>1056</v>
          </cell>
        </row>
        <row r="1438">
          <cell r="A1438" t="str">
            <v>COMPRESSOR</v>
          </cell>
          <cell r="C1438" t="str">
            <v>7.1㎥/min</v>
          </cell>
          <cell r="D1438">
            <v>16</v>
          </cell>
          <cell r="E1438" t="str">
            <v>Hr</v>
          </cell>
          <cell r="G1438">
            <v>9681</v>
          </cell>
          <cell r="H1438">
            <v>154896</v>
          </cell>
          <cell r="I1438">
            <v>8779</v>
          </cell>
          <cell r="J1438">
            <v>140464</v>
          </cell>
          <cell r="K1438">
            <v>6250</v>
          </cell>
          <cell r="L1438">
            <v>100000</v>
          </cell>
        </row>
        <row r="1439">
          <cell r="A1439" t="str">
            <v>리프트 트럭</v>
          </cell>
          <cell r="C1439" t="str">
            <v>5 TON</v>
          </cell>
          <cell r="D1439">
            <v>8</v>
          </cell>
          <cell r="E1439" t="str">
            <v>Hr</v>
          </cell>
          <cell r="G1439">
            <v>9681</v>
          </cell>
          <cell r="H1439">
            <v>77448</v>
          </cell>
          <cell r="I1439">
            <v>5116.08</v>
          </cell>
          <cell r="J1439">
            <v>40928</v>
          </cell>
          <cell r="K1439">
            <v>4863</v>
          </cell>
          <cell r="L1439">
            <v>38904</v>
          </cell>
        </row>
        <row r="1440">
          <cell r="A1440" t="str">
            <v>TRUCK CRANE</v>
          </cell>
          <cell r="C1440" t="str">
            <v>40 TON</v>
          </cell>
          <cell r="D1440">
            <v>16</v>
          </cell>
          <cell r="E1440" t="str">
            <v>Hr</v>
          </cell>
          <cell r="G1440">
            <v>18615</v>
          </cell>
          <cell r="H1440">
            <v>297840</v>
          </cell>
          <cell r="I1440">
            <v>8730</v>
          </cell>
          <cell r="J1440">
            <v>139680</v>
          </cell>
          <cell r="K1440">
            <v>55621</v>
          </cell>
          <cell r="L1440">
            <v>889936</v>
          </cell>
        </row>
        <row r="1441">
          <cell r="A1441" t="str">
            <v>WINCH</v>
          </cell>
          <cell r="C1441" t="str">
            <v>50 HP</v>
          </cell>
          <cell r="D1441">
            <v>16</v>
          </cell>
          <cell r="E1441" t="str">
            <v>Hr</v>
          </cell>
          <cell r="G1441">
            <v>9235</v>
          </cell>
          <cell r="H1441">
            <v>147760</v>
          </cell>
          <cell r="K1441">
            <v>5209</v>
          </cell>
          <cell r="L1441">
            <v>83344</v>
          </cell>
        </row>
        <row r="1445">
          <cell r="B1445" t="str">
            <v xml:space="preserve"> 계</v>
          </cell>
          <cell r="F1445">
            <v>2312752</v>
          </cell>
          <cell r="H1445">
            <v>868696</v>
          </cell>
          <cell r="J1445">
            <v>321072</v>
          </cell>
          <cell r="L1445">
            <v>1122984</v>
          </cell>
        </row>
        <row r="1456">
          <cell r="E1456" t="str">
            <v xml:space="preserve"> </v>
          </cell>
          <cell r="F1456" t="str">
            <v>RADIAL GATE LEAF 설치 소모 자재비</v>
          </cell>
        </row>
        <row r="1457">
          <cell r="E1457" t="str">
            <v xml:space="preserve"> </v>
          </cell>
        </row>
        <row r="1458">
          <cell r="A1458" t="str">
            <v>종       별</v>
          </cell>
          <cell r="C1458" t="str">
            <v>재 료 또 는</v>
          </cell>
          <cell r="D1458" t="str">
            <v xml:space="preserve">원 수 </v>
          </cell>
          <cell r="E1458" t="str">
            <v>단 위</v>
          </cell>
          <cell r="F1458" t="str">
            <v>총   액</v>
          </cell>
          <cell r="G1458" t="str">
            <v>노   무   비</v>
          </cell>
          <cell r="I1458" t="str">
            <v>재   료   비</v>
          </cell>
          <cell r="K1458" t="str">
            <v>경      비</v>
          </cell>
          <cell r="M1458" t="str">
            <v>비   고</v>
          </cell>
        </row>
        <row r="1459">
          <cell r="C1459" t="str">
            <v xml:space="preserve">규       격 </v>
          </cell>
          <cell r="F1459" t="str">
            <v>금   액</v>
          </cell>
          <cell r="G1459" t="str">
            <v>단  가</v>
          </cell>
          <cell r="H1459" t="str">
            <v>금   액</v>
          </cell>
          <cell r="I1459" t="str">
            <v>단  가</v>
          </cell>
          <cell r="J1459" t="str">
            <v>금   액</v>
          </cell>
          <cell r="K1459" t="str">
            <v>단  가</v>
          </cell>
          <cell r="L1459" t="str">
            <v>금   액</v>
          </cell>
        </row>
        <row r="1460">
          <cell r="A1460" t="str">
            <v>산       소</v>
          </cell>
          <cell r="C1460" t="str">
            <v>6,000L용</v>
          </cell>
          <cell r="D1460">
            <v>0.53</v>
          </cell>
          <cell r="E1460" t="str">
            <v>병</v>
          </cell>
          <cell r="G1460" t="str">
            <v xml:space="preserve"> </v>
          </cell>
          <cell r="I1460">
            <v>12000</v>
          </cell>
          <cell r="J1460">
            <v>6360</v>
          </cell>
        </row>
        <row r="1461">
          <cell r="A1461" t="str">
            <v>아 세 치 렌</v>
          </cell>
          <cell r="C1461" t="str">
            <v>4,500L용</v>
          </cell>
          <cell r="D1461">
            <v>0.45</v>
          </cell>
          <cell r="E1461" t="str">
            <v>병</v>
          </cell>
          <cell r="I1461">
            <v>55392</v>
          </cell>
          <cell r="J1461">
            <v>24926.400000000001</v>
          </cell>
        </row>
        <row r="1462">
          <cell r="A1462" t="str">
            <v>용   접  봉</v>
          </cell>
          <cell r="C1462" t="str">
            <v>SS400 , 4M/M</v>
          </cell>
          <cell r="D1462">
            <v>6.2</v>
          </cell>
          <cell r="E1462" t="str">
            <v>KG</v>
          </cell>
          <cell r="I1462">
            <v>1260</v>
          </cell>
          <cell r="J1462">
            <v>7812</v>
          </cell>
        </row>
        <row r="1463">
          <cell r="A1463" t="str">
            <v xml:space="preserve"> </v>
          </cell>
          <cell r="D1463" t="str">
            <v xml:space="preserve"> </v>
          </cell>
          <cell r="E1463" t="str">
            <v xml:space="preserve"> </v>
          </cell>
        </row>
        <row r="1466">
          <cell r="B1466" t="str">
            <v>계</v>
          </cell>
          <cell r="F1466">
            <v>39098.400000000001</v>
          </cell>
          <cell r="J1466">
            <v>39098.400000000001</v>
          </cell>
        </row>
        <row r="1485">
          <cell r="E1485" t="str">
            <v xml:space="preserve"> </v>
          </cell>
          <cell r="F1485" t="str">
            <v>RADIAL GATE GUIDE FRAME 설치 인건비</v>
          </cell>
        </row>
        <row r="1486">
          <cell r="E1486" t="str">
            <v xml:space="preserve"> </v>
          </cell>
        </row>
        <row r="1487">
          <cell r="A1487" t="str">
            <v>종       별</v>
          </cell>
          <cell r="C1487" t="str">
            <v>재 료 또 는</v>
          </cell>
          <cell r="D1487" t="str">
            <v xml:space="preserve">원 수 </v>
          </cell>
          <cell r="E1487" t="str">
            <v>단 위</v>
          </cell>
          <cell r="F1487" t="str">
            <v>총   액</v>
          </cell>
          <cell r="G1487" t="str">
            <v>노   무   비</v>
          </cell>
          <cell r="I1487" t="str">
            <v>재   료   비</v>
          </cell>
          <cell r="K1487" t="str">
            <v>경      비</v>
          </cell>
          <cell r="M1487" t="str">
            <v>비   고</v>
          </cell>
        </row>
        <row r="1488">
          <cell r="C1488" t="str">
            <v xml:space="preserve">규       격 </v>
          </cell>
          <cell r="F1488" t="str">
            <v>금   액</v>
          </cell>
          <cell r="G1488" t="str">
            <v>단  가</v>
          </cell>
          <cell r="H1488" t="str">
            <v>금   액</v>
          </cell>
          <cell r="I1488" t="str">
            <v>단  가</v>
          </cell>
          <cell r="J1488" t="str">
            <v>금   액</v>
          </cell>
          <cell r="K1488" t="str">
            <v>단  가</v>
          </cell>
          <cell r="L1488" t="str">
            <v>금   액</v>
          </cell>
        </row>
        <row r="1489">
          <cell r="A1489" t="str">
            <v>기 술 관 리</v>
          </cell>
          <cell r="C1489" t="str">
            <v>기계기사1급</v>
          </cell>
          <cell r="D1489">
            <v>12.882</v>
          </cell>
          <cell r="E1489" t="str">
            <v>인</v>
          </cell>
          <cell r="G1489">
            <v>97488</v>
          </cell>
          <cell r="H1489">
            <v>1255840</v>
          </cell>
        </row>
        <row r="1490">
          <cell r="A1490" t="str">
            <v>BOX 해 체 검 수</v>
          </cell>
          <cell r="C1490" t="str">
            <v>(해체) 목  공</v>
          </cell>
          <cell r="D1490">
            <v>4.7060000000000004</v>
          </cell>
          <cell r="E1490" t="str">
            <v>인</v>
          </cell>
          <cell r="G1490">
            <v>75306</v>
          </cell>
          <cell r="H1490">
            <v>354390</v>
          </cell>
        </row>
        <row r="1491">
          <cell r="B1491" t="str">
            <v xml:space="preserve">      검 수</v>
          </cell>
          <cell r="C1491" t="str">
            <v>프랜트기계설치공</v>
          </cell>
          <cell r="D1491">
            <v>4.7060000000000004</v>
          </cell>
          <cell r="E1491" t="str">
            <v>인</v>
          </cell>
          <cell r="G1491">
            <v>80805</v>
          </cell>
          <cell r="H1491">
            <v>380268</v>
          </cell>
        </row>
        <row r="1492">
          <cell r="B1492" t="str">
            <v xml:space="preserve">      보 조</v>
          </cell>
          <cell r="C1492" t="str">
            <v>특 별 인 부</v>
          </cell>
          <cell r="D1492">
            <v>4.7060000000000004</v>
          </cell>
          <cell r="E1492" t="str">
            <v>인</v>
          </cell>
          <cell r="G1492">
            <v>57379</v>
          </cell>
          <cell r="H1492">
            <v>270025</v>
          </cell>
        </row>
        <row r="1493">
          <cell r="A1493" t="str">
            <v>설치준비,CHIPPING</v>
          </cell>
          <cell r="C1493" t="str">
            <v>석      공</v>
          </cell>
          <cell r="D1493">
            <v>3.294</v>
          </cell>
          <cell r="E1493" t="str">
            <v>인</v>
          </cell>
          <cell r="G1493">
            <v>77005</v>
          </cell>
          <cell r="H1493">
            <v>253654</v>
          </cell>
        </row>
        <row r="1495">
          <cell r="A1495" t="str">
            <v xml:space="preserve"> </v>
          </cell>
          <cell r="C1495" t="str">
            <v>특 별 인 부</v>
          </cell>
          <cell r="D1495">
            <v>2.4700000000000002</v>
          </cell>
          <cell r="E1495" t="str">
            <v>인</v>
          </cell>
          <cell r="G1495">
            <v>57379</v>
          </cell>
          <cell r="H1495">
            <v>141726</v>
          </cell>
        </row>
        <row r="1496">
          <cell r="A1496" t="str">
            <v>가설비 Jig 및</v>
          </cell>
        </row>
        <row r="1497">
          <cell r="A1497" t="str">
            <v>Support  설  치</v>
          </cell>
          <cell r="C1497" t="str">
            <v>프랜트기계설치공</v>
          </cell>
          <cell r="D1497">
            <v>1.1759999999999999</v>
          </cell>
          <cell r="E1497" t="str">
            <v>인</v>
          </cell>
          <cell r="G1497">
            <v>80805</v>
          </cell>
          <cell r="H1497">
            <v>95026</v>
          </cell>
        </row>
        <row r="1498">
          <cell r="B1498" t="str">
            <v xml:space="preserve">     배  관</v>
          </cell>
          <cell r="C1498" t="str">
            <v>프랜트 배관공</v>
          </cell>
          <cell r="D1498">
            <v>1.1759999999999999</v>
          </cell>
          <cell r="E1498" t="str">
            <v>인</v>
          </cell>
          <cell r="G1498">
            <v>97219</v>
          </cell>
          <cell r="H1498">
            <v>114329</v>
          </cell>
        </row>
        <row r="1499">
          <cell r="B1499" t="str">
            <v xml:space="preserve">     절  단</v>
          </cell>
          <cell r="C1499" t="str">
            <v>산 소 절 단 공</v>
          </cell>
          <cell r="D1499">
            <v>0.94099999999999995</v>
          </cell>
          <cell r="E1499" t="str">
            <v>인</v>
          </cell>
          <cell r="G1499">
            <v>31794</v>
          </cell>
          <cell r="H1499">
            <v>29918</v>
          </cell>
        </row>
        <row r="1501">
          <cell r="B1501" t="str">
            <v xml:space="preserve">     용  접</v>
          </cell>
          <cell r="C1501" t="str">
            <v>프랜트 용접공</v>
          </cell>
          <cell r="D1501">
            <v>0.58799999999999997</v>
          </cell>
          <cell r="E1501" t="str">
            <v>인</v>
          </cell>
          <cell r="G1501">
            <v>95379</v>
          </cell>
          <cell r="H1501">
            <v>56082</v>
          </cell>
        </row>
        <row r="1502">
          <cell r="B1502" t="str">
            <v xml:space="preserve">     보  조</v>
          </cell>
          <cell r="C1502" t="str">
            <v>특 별 인 부</v>
          </cell>
          <cell r="D1502">
            <v>4.7060000000000004</v>
          </cell>
          <cell r="E1502" t="str">
            <v>인</v>
          </cell>
          <cell r="G1502">
            <v>57379</v>
          </cell>
          <cell r="H1502">
            <v>270025</v>
          </cell>
        </row>
        <row r="1503">
          <cell r="A1503" t="str">
            <v>조 립 및 조 작</v>
          </cell>
          <cell r="C1503" t="str">
            <v>특수 비계공</v>
          </cell>
          <cell r="D1503">
            <v>4.7060000000000004</v>
          </cell>
          <cell r="E1503" t="str">
            <v>인</v>
          </cell>
          <cell r="G1503">
            <v>85884</v>
          </cell>
          <cell r="H1503">
            <v>404170</v>
          </cell>
        </row>
        <row r="1504">
          <cell r="B1504" t="str">
            <v xml:space="preserve">     조  립</v>
          </cell>
          <cell r="C1504" t="str">
            <v>프랜트기계설치공</v>
          </cell>
          <cell r="D1504">
            <v>4.7060000000000004</v>
          </cell>
          <cell r="E1504" t="str">
            <v>인</v>
          </cell>
          <cell r="G1504">
            <v>80805</v>
          </cell>
          <cell r="H1504">
            <v>380268</v>
          </cell>
        </row>
        <row r="1505">
          <cell r="B1505" t="str">
            <v xml:space="preserve">     교  정</v>
          </cell>
          <cell r="C1505" t="str">
            <v>프랜트 제관공</v>
          </cell>
          <cell r="D1505">
            <v>2.3530000000000002</v>
          </cell>
          <cell r="E1505" t="str">
            <v>인</v>
          </cell>
          <cell r="G1505">
            <v>81966</v>
          </cell>
          <cell r="H1505">
            <v>192865</v>
          </cell>
        </row>
        <row r="1507">
          <cell r="B1507" t="str">
            <v xml:space="preserve">     측  량</v>
          </cell>
          <cell r="C1507" t="str">
            <v>시공측량기사</v>
          </cell>
          <cell r="D1507">
            <v>9.4120000000000008</v>
          </cell>
          <cell r="E1507" t="str">
            <v>인</v>
          </cell>
          <cell r="G1507">
            <v>58506</v>
          </cell>
          <cell r="H1507">
            <v>550658</v>
          </cell>
        </row>
        <row r="1508">
          <cell r="B1508" t="str">
            <v xml:space="preserve">   측량조수</v>
          </cell>
          <cell r="C1508" t="str">
            <v>시공측량조수</v>
          </cell>
          <cell r="D1508">
            <v>9.4120000000000008</v>
          </cell>
          <cell r="E1508" t="str">
            <v>인</v>
          </cell>
          <cell r="G1508">
            <v>38777</v>
          </cell>
          <cell r="H1508">
            <v>364969</v>
          </cell>
        </row>
        <row r="1509">
          <cell r="B1509" t="str">
            <v xml:space="preserve">     조  정</v>
          </cell>
          <cell r="C1509" t="str">
            <v>프랜트기계설치공</v>
          </cell>
          <cell r="D1509">
            <v>9.4120000000000008</v>
          </cell>
          <cell r="E1509" t="str">
            <v>인</v>
          </cell>
          <cell r="G1509">
            <v>80805</v>
          </cell>
          <cell r="H1509">
            <v>760536</v>
          </cell>
        </row>
        <row r="1510">
          <cell r="A1510" t="str">
            <v xml:space="preserve"> </v>
          </cell>
          <cell r="B1510" t="str">
            <v xml:space="preserve">     검  측</v>
          </cell>
          <cell r="C1510" t="str">
            <v>프랜트기계설치공</v>
          </cell>
          <cell r="D1510">
            <v>9.4120000000000008</v>
          </cell>
          <cell r="E1510" t="str">
            <v>인</v>
          </cell>
          <cell r="G1510">
            <v>80805</v>
          </cell>
          <cell r="H1510">
            <v>760536</v>
          </cell>
        </row>
        <row r="1511">
          <cell r="B1511" t="str">
            <v xml:space="preserve">     기  록</v>
          </cell>
          <cell r="C1511" t="str">
            <v>프랜트기계설치공</v>
          </cell>
          <cell r="D1511">
            <v>4.7060000000000004</v>
          </cell>
          <cell r="E1511" t="str">
            <v>인</v>
          </cell>
          <cell r="G1511">
            <v>80805</v>
          </cell>
          <cell r="H1511">
            <v>380268</v>
          </cell>
        </row>
        <row r="1513">
          <cell r="B1513" t="str">
            <v xml:space="preserve">     용  접</v>
          </cell>
          <cell r="C1513" t="str">
            <v>프랜트 용접공</v>
          </cell>
          <cell r="D1513">
            <v>4.7060000000000004</v>
          </cell>
          <cell r="E1513" t="str">
            <v>인</v>
          </cell>
          <cell r="G1513">
            <v>95379</v>
          </cell>
          <cell r="H1513">
            <v>448853</v>
          </cell>
          <cell r="I1513" t="str">
            <v xml:space="preserve"> </v>
          </cell>
        </row>
        <row r="1514">
          <cell r="A1514" t="str">
            <v>종       별</v>
          </cell>
          <cell r="C1514" t="str">
            <v>재 료 또 는</v>
          </cell>
          <cell r="D1514" t="str">
            <v xml:space="preserve">원 수 </v>
          </cell>
          <cell r="E1514" t="str">
            <v>단 위</v>
          </cell>
          <cell r="F1514" t="str">
            <v>총   액</v>
          </cell>
          <cell r="G1514" t="str">
            <v>노   무   비</v>
          </cell>
          <cell r="I1514" t="str">
            <v>재   료   비</v>
          </cell>
          <cell r="K1514" t="str">
            <v>경      비</v>
          </cell>
          <cell r="M1514" t="str">
            <v>비   고</v>
          </cell>
        </row>
        <row r="1515">
          <cell r="C1515" t="str">
            <v xml:space="preserve">규       격 </v>
          </cell>
          <cell r="F1515" t="str">
            <v>금   액</v>
          </cell>
          <cell r="G1515" t="str">
            <v>단  가</v>
          </cell>
          <cell r="H1515" t="str">
            <v>금   액</v>
          </cell>
          <cell r="I1515" t="str">
            <v>단  가</v>
          </cell>
          <cell r="J1515" t="str">
            <v>금   액</v>
          </cell>
          <cell r="K1515" t="str">
            <v>단  가</v>
          </cell>
          <cell r="L1515" t="str">
            <v>금   액</v>
          </cell>
        </row>
        <row r="1516">
          <cell r="B1516" t="str">
            <v xml:space="preserve">     보  조</v>
          </cell>
          <cell r="C1516" t="str">
            <v>특 별 인 부</v>
          </cell>
          <cell r="D1516">
            <v>14.118</v>
          </cell>
          <cell r="E1516" t="str">
            <v>인</v>
          </cell>
          <cell r="G1516">
            <v>57379</v>
          </cell>
          <cell r="H1516">
            <v>810076</v>
          </cell>
        </row>
        <row r="1517">
          <cell r="A1517" t="str">
            <v>검 사 및 기 록</v>
          </cell>
        </row>
        <row r="1518">
          <cell r="B1518" t="str">
            <v xml:space="preserve">     측  량</v>
          </cell>
          <cell r="C1518" t="str">
            <v>시공측량기사</v>
          </cell>
          <cell r="D1518">
            <v>2.3530000000000002</v>
          </cell>
          <cell r="E1518" t="str">
            <v>인</v>
          </cell>
          <cell r="G1518">
            <v>58506</v>
          </cell>
          <cell r="H1518">
            <v>137664</v>
          </cell>
        </row>
        <row r="1519">
          <cell r="B1519" t="str">
            <v xml:space="preserve">     측량조수</v>
          </cell>
          <cell r="C1519" t="str">
            <v>시공측량조수</v>
          </cell>
          <cell r="D1519">
            <v>2.3530000000000002</v>
          </cell>
          <cell r="E1519" t="str">
            <v>인</v>
          </cell>
          <cell r="G1519">
            <v>38777</v>
          </cell>
          <cell r="H1519">
            <v>91242</v>
          </cell>
        </row>
        <row r="1520">
          <cell r="B1520" t="str">
            <v xml:space="preserve">     검  측</v>
          </cell>
          <cell r="C1520" t="str">
            <v>프랜트기계설치공</v>
          </cell>
          <cell r="D1520">
            <v>2.3530000000000002</v>
          </cell>
          <cell r="E1520" t="str">
            <v>인</v>
          </cell>
          <cell r="G1520">
            <v>80805</v>
          </cell>
          <cell r="H1520">
            <v>190134</v>
          </cell>
        </row>
        <row r="1521">
          <cell r="A1521" t="str">
            <v>도면대조 및 기록</v>
          </cell>
          <cell r="C1521" t="str">
            <v>프랜트기계설치공</v>
          </cell>
          <cell r="D1521">
            <v>2.3530000000000002</v>
          </cell>
          <cell r="E1521" t="str">
            <v>인</v>
          </cell>
          <cell r="G1521">
            <v>80805</v>
          </cell>
          <cell r="H1521">
            <v>190134</v>
          </cell>
        </row>
        <row r="1522">
          <cell r="B1522" t="str">
            <v xml:space="preserve">     보  조</v>
          </cell>
          <cell r="C1522" t="str">
            <v>특 별 인 부</v>
          </cell>
          <cell r="D1522">
            <v>2.3530000000000002</v>
          </cell>
          <cell r="E1522" t="str">
            <v>인</v>
          </cell>
          <cell r="G1522">
            <v>57379</v>
          </cell>
          <cell r="H1522">
            <v>135012</v>
          </cell>
        </row>
        <row r="1523">
          <cell r="A1523" t="str">
            <v>뒷 정 리,조  작</v>
          </cell>
          <cell r="C1523" t="str">
            <v>특수 비계공</v>
          </cell>
          <cell r="D1523">
            <v>0.624</v>
          </cell>
          <cell r="E1523" t="str">
            <v>인</v>
          </cell>
          <cell r="G1523">
            <v>85884</v>
          </cell>
          <cell r="H1523">
            <v>53591</v>
          </cell>
        </row>
        <row r="1524">
          <cell r="B1524" t="str">
            <v xml:space="preserve">     철  거</v>
          </cell>
          <cell r="C1524" t="str">
            <v>프랜트기계설치공</v>
          </cell>
          <cell r="D1524">
            <v>1.4119999999999999</v>
          </cell>
          <cell r="E1524" t="str">
            <v>인</v>
          </cell>
          <cell r="G1524">
            <v>80805</v>
          </cell>
          <cell r="H1524">
            <v>114096</v>
          </cell>
        </row>
        <row r="1526">
          <cell r="B1526" t="str">
            <v xml:space="preserve">     절  단</v>
          </cell>
          <cell r="C1526" t="str">
            <v>산 소 절 단 공</v>
          </cell>
          <cell r="D1526">
            <v>0.94799999999999995</v>
          </cell>
          <cell r="E1526" t="str">
            <v>인</v>
          </cell>
          <cell r="G1526">
            <v>31794</v>
          </cell>
          <cell r="H1526">
            <v>30140</v>
          </cell>
        </row>
        <row r="1527">
          <cell r="B1527" t="str">
            <v xml:space="preserve">     보  조</v>
          </cell>
          <cell r="C1527" t="str">
            <v>특 별 인 부</v>
          </cell>
          <cell r="D1527">
            <v>2.3530000000000002</v>
          </cell>
          <cell r="E1527" t="str">
            <v>인</v>
          </cell>
          <cell r="G1527">
            <v>57379</v>
          </cell>
          <cell r="H1527">
            <v>135012</v>
          </cell>
        </row>
        <row r="1528">
          <cell r="A1528" t="str">
            <v>전기설비설치유지</v>
          </cell>
        </row>
        <row r="1529">
          <cell r="B1529" t="str">
            <v xml:space="preserve">     철  거</v>
          </cell>
          <cell r="C1529" t="str">
            <v>프 랜 트 전 공</v>
          </cell>
          <cell r="D1529">
            <v>3.5289999999999999</v>
          </cell>
          <cell r="E1529" t="str">
            <v>인</v>
          </cell>
          <cell r="G1529">
            <v>64285</v>
          </cell>
          <cell r="H1529">
            <v>226861</v>
          </cell>
        </row>
        <row r="1530">
          <cell r="B1530" t="str">
            <v xml:space="preserve">     보  조</v>
          </cell>
          <cell r="C1530" t="str">
            <v>특 별 인 부</v>
          </cell>
          <cell r="D1530">
            <v>3.5289999999999999</v>
          </cell>
          <cell r="E1530" t="str">
            <v>인</v>
          </cell>
          <cell r="G1530">
            <v>57379</v>
          </cell>
          <cell r="H1530">
            <v>202490</v>
          </cell>
        </row>
        <row r="1535">
          <cell r="A1535" t="str">
            <v xml:space="preserve">        계</v>
          </cell>
          <cell r="F1535">
            <v>9780858</v>
          </cell>
          <cell r="H1535">
            <v>9780858</v>
          </cell>
        </row>
        <row r="1543">
          <cell r="E1543" t="str">
            <v xml:space="preserve"> </v>
          </cell>
          <cell r="F1543" t="str">
            <v>RADIAL GATE GUIDE FRAME 설치 사용장비 경비</v>
          </cell>
        </row>
        <row r="1544">
          <cell r="E1544" t="str">
            <v xml:space="preserve"> </v>
          </cell>
        </row>
        <row r="1545">
          <cell r="A1545" t="str">
            <v>종       별</v>
          </cell>
          <cell r="C1545" t="str">
            <v>재 료 또 는</v>
          </cell>
          <cell r="D1545" t="str">
            <v xml:space="preserve">원 수 </v>
          </cell>
          <cell r="E1545" t="str">
            <v>단 위</v>
          </cell>
          <cell r="F1545" t="str">
            <v>총   액</v>
          </cell>
          <cell r="G1545" t="str">
            <v>노   무   비</v>
          </cell>
          <cell r="I1545" t="str">
            <v>재   료   비</v>
          </cell>
          <cell r="K1545" t="str">
            <v>경      비</v>
          </cell>
          <cell r="M1545" t="str">
            <v>비   고</v>
          </cell>
        </row>
        <row r="1546">
          <cell r="C1546" t="str">
            <v xml:space="preserve">규       격 </v>
          </cell>
          <cell r="F1546" t="str">
            <v>금   액</v>
          </cell>
          <cell r="G1546" t="str">
            <v>단  가</v>
          </cell>
          <cell r="H1546" t="str">
            <v>금   액</v>
          </cell>
          <cell r="I1546" t="str">
            <v>단  가</v>
          </cell>
          <cell r="J1546" t="str">
            <v>금   액</v>
          </cell>
          <cell r="K1546" t="str">
            <v>단  가</v>
          </cell>
          <cell r="L1546" t="str">
            <v>금   액</v>
          </cell>
        </row>
        <row r="1548">
          <cell r="A1548" t="str">
            <v>A.C WELDER</v>
          </cell>
          <cell r="C1548" t="str">
            <v>10KVA</v>
          </cell>
          <cell r="D1548">
            <v>8</v>
          </cell>
          <cell r="E1548" t="str">
            <v>Hr</v>
          </cell>
          <cell r="K1548">
            <v>155</v>
          </cell>
          <cell r="L1548">
            <v>1240</v>
          </cell>
        </row>
        <row r="1549">
          <cell r="A1549" t="str">
            <v>GAS CUTTING M/C</v>
          </cell>
          <cell r="C1549" t="str">
            <v>중 형</v>
          </cell>
          <cell r="D1549">
            <v>48</v>
          </cell>
          <cell r="E1549" t="str">
            <v>Hr</v>
          </cell>
          <cell r="G1549">
            <v>3974</v>
          </cell>
          <cell r="H1549">
            <v>190752</v>
          </cell>
          <cell r="K1549">
            <v>115</v>
          </cell>
          <cell r="L1549">
            <v>5520</v>
          </cell>
        </row>
        <row r="1550">
          <cell r="A1550" t="str">
            <v>GAS WELDER</v>
          </cell>
          <cell r="C1550" t="str">
            <v>중 형</v>
          </cell>
          <cell r="D1550">
            <v>24</v>
          </cell>
          <cell r="E1550" t="str">
            <v>Hr</v>
          </cell>
          <cell r="K1550">
            <v>115</v>
          </cell>
          <cell r="L1550">
            <v>2760</v>
          </cell>
        </row>
        <row r="1551">
          <cell r="A1551" t="str">
            <v>PORTABLE DRILL</v>
          </cell>
          <cell r="C1551" t="str">
            <v>1.5 HP</v>
          </cell>
          <cell r="D1551">
            <v>16</v>
          </cell>
          <cell r="E1551" t="str">
            <v>Hr</v>
          </cell>
          <cell r="K1551">
            <v>14</v>
          </cell>
          <cell r="L1551">
            <v>224</v>
          </cell>
        </row>
        <row r="1552">
          <cell r="A1552" t="str">
            <v>PORTABLE GRINDER</v>
          </cell>
          <cell r="C1552" t="str">
            <v>0.5 HP</v>
          </cell>
          <cell r="D1552">
            <v>48</v>
          </cell>
          <cell r="E1552" t="str">
            <v>Hr</v>
          </cell>
          <cell r="K1552">
            <v>22</v>
          </cell>
          <cell r="L1552">
            <v>1056</v>
          </cell>
        </row>
        <row r="1554">
          <cell r="A1554" t="str">
            <v>COMPRESSOR</v>
          </cell>
          <cell r="C1554" t="str">
            <v>7.1㎥/min</v>
          </cell>
          <cell r="D1554">
            <v>16</v>
          </cell>
          <cell r="E1554" t="str">
            <v>Hr</v>
          </cell>
          <cell r="G1554">
            <v>9681</v>
          </cell>
          <cell r="H1554">
            <v>154896</v>
          </cell>
          <cell r="I1554">
            <v>8779</v>
          </cell>
          <cell r="J1554">
            <v>140464</v>
          </cell>
          <cell r="K1554">
            <v>6250</v>
          </cell>
          <cell r="L1554">
            <v>100000</v>
          </cell>
        </row>
        <row r="1555">
          <cell r="A1555" t="str">
            <v>리프트 트럭</v>
          </cell>
          <cell r="C1555" t="str">
            <v>5 TON</v>
          </cell>
          <cell r="D1555">
            <v>8</v>
          </cell>
          <cell r="E1555" t="str">
            <v>Hr</v>
          </cell>
          <cell r="G1555">
            <v>9681</v>
          </cell>
          <cell r="H1555">
            <v>77448</v>
          </cell>
          <cell r="I1555">
            <v>5116.08</v>
          </cell>
          <cell r="J1555">
            <v>40928</v>
          </cell>
          <cell r="K1555">
            <v>4863</v>
          </cell>
          <cell r="L1555">
            <v>38904</v>
          </cell>
        </row>
        <row r="1556">
          <cell r="A1556" t="str">
            <v>TRUCK CRANE</v>
          </cell>
          <cell r="C1556" t="str">
            <v>40 TON</v>
          </cell>
          <cell r="D1556">
            <v>8</v>
          </cell>
          <cell r="E1556" t="str">
            <v>Hr</v>
          </cell>
          <cell r="G1556">
            <v>18615</v>
          </cell>
          <cell r="H1556">
            <v>148920</v>
          </cell>
          <cell r="I1556">
            <v>8730</v>
          </cell>
          <cell r="J1556">
            <v>69840</v>
          </cell>
          <cell r="K1556">
            <v>55621</v>
          </cell>
          <cell r="L1556">
            <v>444968</v>
          </cell>
        </row>
        <row r="1557">
          <cell r="A1557" t="str">
            <v>WINCH</v>
          </cell>
          <cell r="C1557" t="str">
            <v>50 HP</v>
          </cell>
          <cell r="D1557">
            <v>8</v>
          </cell>
          <cell r="E1557" t="str">
            <v>Hr</v>
          </cell>
          <cell r="G1557">
            <v>9235</v>
          </cell>
          <cell r="H1557">
            <v>73880</v>
          </cell>
          <cell r="K1557">
            <v>5209</v>
          </cell>
          <cell r="L1557">
            <v>41672</v>
          </cell>
        </row>
        <row r="1560">
          <cell r="B1560" t="str">
            <v xml:space="preserve"> 계</v>
          </cell>
          <cell r="F1560">
            <v>1533472</v>
          </cell>
          <cell r="H1560">
            <v>645896</v>
          </cell>
          <cell r="J1560">
            <v>251232</v>
          </cell>
          <cell r="L1560">
            <v>636344</v>
          </cell>
        </row>
        <row r="1572">
          <cell r="E1572" t="str">
            <v xml:space="preserve"> </v>
          </cell>
          <cell r="F1572" t="str">
            <v>RADIAL GATE GUIDE FRAME 설치 소모 자재비</v>
          </cell>
        </row>
        <row r="1573">
          <cell r="E1573" t="str">
            <v xml:space="preserve"> </v>
          </cell>
        </row>
        <row r="1574">
          <cell r="A1574" t="str">
            <v>종       별</v>
          </cell>
          <cell r="C1574" t="str">
            <v>재 료 또 는</v>
          </cell>
          <cell r="D1574" t="str">
            <v xml:space="preserve">원 수 </v>
          </cell>
          <cell r="E1574" t="str">
            <v>단 위</v>
          </cell>
          <cell r="F1574" t="str">
            <v>총   액</v>
          </cell>
          <cell r="G1574" t="str">
            <v>노   무   비</v>
          </cell>
          <cell r="I1574" t="str">
            <v>재   료   비</v>
          </cell>
          <cell r="K1574" t="str">
            <v>경      비</v>
          </cell>
          <cell r="M1574" t="str">
            <v>비   고</v>
          </cell>
        </row>
        <row r="1575">
          <cell r="C1575" t="str">
            <v xml:space="preserve">규       격 </v>
          </cell>
          <cell r="F1575" t="str">
            <v>금   액</v>
          </cell>
          <cell r="G1575" t="str">
            <v>단  가</v>
          </cell>
          <cell r="H1575" t="str">
            <v>금   액</v>
          </cell>
          <cell r="I1575" t="str">
            <v>단  가</v>
          </cell>
          <cell r="J1575" t="str">
            <v>금   액</v>
          </cell>
          <cell r="K1575" t="str">
            <v>단  가</v>
          </cell>
          <cell r="L1575" t="str">
            <v>금   액</v>
          </cell>
        </row>
        <row r="1576">
          <cell r="A1576" t="str">
            <v>산       소</v>
          </cell>
          <cell r="C1576" t="str">
            <v>6,000L용</v>
          </cell>
          <cell r="D1576">
            <v>0.5</v>
          </cell>
          <cell r="E1576" t="str">
            <v>병</v>
          </cell>
          <cell r="G1576" t="str">
            <v xml:space="preserve"> </v>
          </cell>
          <cell r="I1576">
            <v>12000</v>
          </cell>
          <cell r="J1576">
            <v>6000</v>
          </cell>
        </row>
        <row r="1577">
          <cell r="A1577" t="str">
            <v>아 세 치 렌</v>
          </cell>
          <cell r="C1577" t="str">
            <v>2,100L용</v>
          </cell>
          <cell r="D1577">
            <v>0.05</v>
          </cell>
          <cell r="E1577" t="str">
            <v>병</v>
          </cell>
          <cell r="I1577">
            <v>25849</v>
          </cell>
          <cell r="J1577">
            <v>1292</v>
          </cell>
        </row>
        <row r="1578">
          <cell r="A1578" t="str">
            <v>용   접  봉</v>
          </cell>
          <cell r="C1578" t="str">
            <v>SS41+STS304,4M/M</v>
          </cell>
          <cell r="D1578">
            <v>7</v>
          </cell>
          <cell r="E1578" t="str">
            <v>KG</v>
          </cell>
          <cell r="I1578">
            <v>3360</v>
          </cell>
          <cell r="J1578">
            <v>23520</v>
          </cell>
        </row>
        <row r="1579">
          <cell r="A1579" t="str">
            <v xml:space="preserve"> </v>
          </cell>
          <cell r="D1579" t="str">
            <v xml:space="preserve"> </v>
          </cell>
          <cell r="E1579" t="str">
            <v xml:space="preserve"> </v>
          </cell>
          <cell r="I1579" t="str">
            <v xml:space="preserve"> </v>
          </cell>
          <cell r="J1579" t="str">
            <v xml:space="preserve"> </v>
          </cell>
        </row>
        <row r="1582">
          <cell r="B1582" t="str">
            <v>계</v>
          </cell>
          <cell r="F1582">
            <v>30812</v>
          </cell>
          <cell r="J1582">
            <v>30812</v>
          </cell>
          <cell r="L1582" t="str">
            <v xml:space="preserve"> </v>
          </cell>
        </row>
        <row r="1601">
          <cell r="E1601" t="str">
            <v xml:space="preserve"> </v>
          </cell>
          <cell r="F1601" t="str">
            <v>RADIAL GATE HOIST 설치 사용장비 경비</v>
          </cell>
        </row>
        <row r="1602">
          <cell r="E1602" t="str">
            <v xml:space="preserve"> </v>
          </cell>
        </row>
        <row r="1603">
          <cell r="A1603" t="str">
            <v>종       별</v>
          </cell>
          <cell r="C1603" t="str">
            <v>재 료 또 는</v>
          </cell>
          <cell r="D1603" t="str">
            <v xml:space="preserve">원 수 </v>
          </cell>
          <cell r="E1603" t="str">
            <v>단 위</v>
          </cell>
          <cell r="F1603" t="str">
            <v>총   액</v>
          </cell>
          <cell r="G1603" t="str">
            <v>노   무   비</v>
          </cell>
          <cell r="I1603" t="str">
            <v>재   료   비</v>
          </cell>
          <cell r="K1603" t="str">
            <v>경      비</v>
          </cell>
          <cell r="M1603" t="str">
            <v>비   고</v>
          </cell>
        </row>
        <row r="1604">
          <cell r="C1604" t="str">
            <v xml:space="preserve">규       격 </v>
          </cell>
          <cell r="F1604" t="str">
            <v>금   액</v>
          </cell>
          <cell r="G1604" t="str">
            <v>단  가</v>
          </cell>
          <cell r="H1604" t="str">
            <v>금   액</v>
          </cell>
          <cell r="I1604" t="str">
            <v>단  가</v>
          </cell>
          <cell r="J1604" t="str">
            <v>금   액</v>
          </cell>
          <cell r="K1604" t="str">
            <v>단  가</v>
          </cell>
          <cell r="L1604" t="str">
            <v>금   액</v>
          </cell>
        </row>
        <row r="1607">
          <cell r="A1607" t="str">
            <v>A.C WELDER</v>
          </cell>
          <cell r="C1607" t="str">
            <v>10KVA</v>
          </cell>
          <cell r="D1607">
            <v>8</v>
          </cell>
          <cell r="E1607" t="str">
            <v>Hr</v>
          </cell>
          <cell r="K1607">
            <v>155</v>
          </cell>
          <cell r="L1607">
            <v>1240</v>
          </cell>
        </row>
        <row r="1608">
          <cell r="A1608" t="str">
            <v>GAS CUTTING M/C</v>
          </cell>
          <cell r="C1608" t="str">
            <v>중 형</v>
          </cell>
          <cell r="D1608">
            <v>16</v>
          </cell>
          <cell r="E1608" t="str">
            <v>Hr</v>
          </cell>
          <cell r="G1608">
            <v>3974</v>
          </cell>
          <cell r="H1608">
            <v>63584</v>
          </cell>
          <cell r="K1608">
            <v>115</v>
          </cell>
          <cell r="L1608">
            <v>1840</v>
          </cell>
        </row>
        <row r="1609">
          <cell r="A1609" t="str">
            <v>PORTABLE DRILL</v>
          </cell>
          <cell r="C1609" t="str">
            <v>1.5 HP</v>
          </cell>
          <cell r="D1609">
            <v>8</v>
          </cell>
          <cell r="E1609" t="str">
            <v>Hr</v>
          </cell>
          <cell r="K1609">
            <v>14</v>
          </cell>
          <cell r="L1609">
            <v>112</v>
          </cell>
        </row>
        <row r="1610">
          <cell r="A1610" t="str">
            <v>PORTABLE GRINDER</v>
          </cell>
          <cell r="C1610" t="str">
            <v>0.5 HP</v>
          </cell>
          <cell r="D1610">
            <v>16</v>
          </cell>
          <cell r="E1610" t="str">
            <v>Hr</v>
          </cell>
          <cell r="K1610">
            <v>22</v>
          </cell>
          <cell r="L1610">
            <v>352</v>
          </cell>
        </row>
        <row r="1611">
          <cell r="A1611" t="str">
            <v>TRUCK CRANE</v>
          </cell>
          <cell r="C1611" t="str">
            <v>30 TON</v>
          </cell>
          <cell r="D1611">
            <v>8</v>
          </cell>
          <cell r="E1611" t="str">
            <v>Hr</v>
          </cell>
          <cell r="G1611">
            <v>18615</v>
          </cell>
          <cell r="H1611">
            <v>148920</v>
          </cell>
          <cell r="I1611">
            <v>7046</v>
          </cell>
          <cell r="J1611">
            <v>56368</v>
          </cell>
          <cell r="K1611">
            <v>44939</v>
          </cell>
          <cell r="L1611">
            <v>359512</v>
          </cell>
        </row>
        <row r="1612">
          <cell r="E1612" t="str">
            <v xml:space="preserve"> </v>
          </cell>
          <cell r="G1612" t="str">
            <v xml:space="preserve"> </v>
          </cell>
          <cell r="I1612" t="str">
            <v xml:space="preserve"> </v>
          </cell>
          <cell r="J1612" t="str">
            <v xml:space="preserve"> </v>
          </cell>
          <cell r="K1612" t="str">
            <v xml:space="preserve"> </v>
          </cell>
        </row>
        <row r="1613">
          <cell r="A1613" t="str">
            <v>WINCH</v>
          </cell>
          <cell r="C1613" t="str">
            <v>10 HP</v>
          </cell>
          <cell r="D1613">
            <v>16</v>
          </cell>
          <cell r="E1613" t="str">
            <v>Hr</v>
          </cell>
          <cell r="G1613">
            <v>9235</v>
          </cell>
          <cell r="H1613">
            <v>147760</v>
          </cell>
          <cell r="I1613" t="str">
            <v xml:space="preserve"> </v>
          </cell>
          <cell r="J1613" t="str">
            <v xml:space="preserve"> </v>
          </cell>
          <cell r="K1613">
            <v>850</v>
          </cell>
          <cell r="L1613">
            <v>13600</v>
          </cell>
        </row>
        <row r="1618">
          <cell r="B1618" t="str">
            <v xml:space="preserve"> 계</v>
          </cell>
          <cell r="F1618">
            <v>793288</v>
          </cell>
          <cell r="H1618">
            <v>360264</v>
          </cell>
          <cell r="J1618">
            <v>56368</v>
          </cell>
          <cell r="L1618">
            <v>376656</v>
          </cell>
        </row>
        <row r="1630">
          <cell r="E1630" t="str">
            <v xml:space="preserve"> </v>
          </cell>
          <cell r="F1630" t="str">
            <v>TRASH RACK 제작 인건비</v>
          </cell>
        </row>
        <row r="1631">
          <cell r="E1631" t="str">
            <v xml:space="preserve"> </v>
          </cell>
        </row>
        <row r="1632">
          <cell r="A1632" t="str">
            <v>종       별</v>
          </cell>
          <cell r="C1632" t="str">
            <v>재 료 또 는</v>
          </cell>
          <cell r="D1632" t="str">
            <v xml:space="preserve">원 수 </v>
          </cell>
          <cell r="E1632" t="str">
            <v>단 위</v>
          </cell>
          <cell r="F1632" t="str">
            <v>총   액</v>
          </cell>
          <cell r="G1632" t="str">
            <v>노   무   비</v>
          </cell>
          <cell r="I1632" t="str">
            <v>재   료   비</v>
          </cell>
          <cell r="K1632" t="str">
            <v>경      비</v>
          </cell>
          <cell r="M1632" t="str">
            <v>비   고</v>
          </cell>
        </row>
        <row r="1633">
          <cell r="C1633" t="str">
            <v xml:space="preserve">규       격 </v>
          </cell>
          <cell r="F1633" t="str">
            <v>금   액</v>
          </cell>
          <cell r="G1633" t="str">
            <v>단  가</v>
          </cell>
          <cell r="H1633" t="str">
            <v>금   액</v>
          </cell>
          <cell r="I1633" t="str">
            <v>단  가</v>
          </cell>
          <cell r="J1633" t="str">
            <v>금   액</v>
          </cell>
          <cell r="K1633" t="str">
            <v>단  가</v>
          </cell>
          <cell r="L1633" t="str">
            <v>금   액</v>
          </cell>
        </row>
        <row r="1634">
          <cell r="A1634" t="str">
            <v>기 술 관 리</v>
          </cell>
          <cell r="C1634" t="str">
            <v>기계기사1급</v>
          </cell>
          <cell r="D1634">
            <v>5.2</v>
          </cell>
          <cell r="E1634" t="str">
            <v>인</v>
          </cell>
          <cell r="G1634">
            <v>97488</v>
          </cell>
          <cell r="H1634">
            <v>506937</v>
          </cell>
        </row>
        <row r="1635">
          <cell r="A1635" t="str">
            <v>제 작 정 리</v>
          </cell>
          <cell r="C1635" t="str">
            <v>프랜트 제관공</v>
          </cell>
          <cell r="D1635">
            <v>1.25</v>
          </cell>
          <cell r="E1635" t="str">
            <v>인</v>
          </cell>
          <cell r="G1635">
            <v>81966</v>
          </cell>
          <cell r="H1635">
            <v>102457</v>
          </cell>
        </row>
        <row r="1636">
          <cell r="A1636" t="str">
            <v xml:space="preserve"> </v>
          </cell>
          <cell r="B1636" t="str">
            <v>절    단</v>
          </cell>
          <cell r="C1636" t="str">
            <v>산소 절단공</v>
          </cell>
          <cell r="D1636">
            <v>0.65600000000000003</v>
          </cell>
          <cell r="E1636" t="str">
            <v>인</v>
          </cell>
          <cell r="G1636">
            <v>31794</v>
          </cell>
          <cell r="H1636">
            <v>20856</v>
          </cell>
        </row>
        <row r="1637">
          <cell r="B1637" t="str">
            <v>절    단</v>
          </cell>
          <cell r="C1637" t="str">
            <v>프랜트 제관공</v>
          </cell>
          <cell r="D1637">
            <v>36.902000000000001</v>
          </cell>
          <cell r="E1637" t="str">
            <v>인</v>
          </cell>
          <cell r="G1637">
            <v>81966</v>
          </cell>
          <cell r="H1637">
            <v>3024709</v>
          </cell>
        </row>
        <row r="1638">
          <cell r="A1638" t="str">
            <v>HOLING</v>
          </cell>
          <cell r="C1638" t="str">
            <v>프랜트 제관공</v>
          </cell>
          <cell r="D1638">
            <v>3.22</v>
          </cell>
          <cell r="E1638" t="str">
            <v>인</v>
          </cell>
          <cell r="G1638">
            <v>81966</v>
          </cell>
          <cell r="H1638">
            <v>263930</v>
          </cell>
        </row>
        <row r="1640">
          <cell r="A1640" t="str">
            <v>THREADING</v>
          </cell>
          <cell r="C1640" t="str">
            <v>프랜트 제관공</v>
          </cell>
          <cell r="D1640">
            <v>4.3</v>
          </cell>
          <cell r="E1640" t="str">
            <v>인</v>
          </cell>
          <cell r="G1640">
            <v>81966</v>
          </cell>
          <cell r="H1640">
            <v>352453</v>
          </cell>
        </row>
        <row r="1641">
          <cell r="B1641" t="str">
            <v>끝   손   질</v>
          </cell>
          <cell r="C1641" t="str">
            <v>기계 연마공</v>
          </cell>
          <cell r="D1641">
            <v>18.66</v>
          </cell>
          <cell r="E1641" t="str">
            <v>인</v>
          </cell>
          <cell r="G1641">
            <v>26032</v>
          </cell>
          <cell r="H1641">
            <v>485757</v>
          </cell>
        </row>
        <row r="1642">
          <cell r="B1642" t="str">
            <v>사    도</v>
          </cell>
          <cell r="C1642" t="str">
            <v>제   도   공</v>
          </cell>
          <cell r="D1642">
            <v>0.3</v>
          </cell>
          <cell r="E1642" t="str">
            <v>인</v>
          </cell>
          <cell r="G1642">
            <v>32747</v>
          </cell>
          <cell r="H1642">
            <v>9824</v>
          </cell>
        </row>
        <row r="1643">
          <cell r="B1643" t="str">
            <v>현    도</v>
          </cell>
          <cell r="C1643" t="str">
            <v>현   도   공</v>
          </cell>
          <cell r="D1643">
            <v>8.5999999999999993E-2</v>
          </cell>
          <cell r="E1643" t="str">
            <v>인</v>
          </cell>
          <cell r="G1643">
            <v>28487</v>
          </cell>
          <cell r="H1643">
            <v>2449</v>
          </cell>
        </row>
        <row r="1644">
          <cell r="B1644" t="str">
            <v>괘    서</v>
          </cell>
          <cell r="C1644" t="str">
            <v>마   킹   공</v>
          </cell>
          <cell r="D1644">
            <v>2</v>
          </cell>
          <cell r="E1644" t="str">
            <v>인</v>
          </cell>
          <cell r="G1644">
            <v>26924</v>
          </cell>
          <cell r="H1644">
            <v>53848</v>
          </cell>
        </row>
        <row r="1646">
          <cell r="A1646" t="str">
            <v xml:space="preserve"> </v>
          </cell>
          <cell r="B1646" t="str">
            <v>교    정</v>
          </cell>
          <cell r="C1646" t="str">
            <v>프랜트 제관공</v>
          </cell>
          <cell r="D1646">
            <v>0.5</v>
          </cell>
          <cell r="E1646" t="str">
            <v>인</v>
          </cell>
          <cell r="G1646">
            <v>81966</v>
          </cell>
          <cell r="H1646">
            <v>40983</v>
          </cell>
        </row>
        <row r="1647">
          <cell r="A1647" t="str">
            <v>용        접</v>
          </cell>
          <cell r="C1647" t="str">
            <v>프랜트 용접공</v>
          </cell>
          <cell r="D1647">
            <v>4.46</v>
          </cell>
          <cell r="E1647" t="str">
            <v>인</v>
          </cell>
          <cell r="G1647">
            <v>95379</v>
          </cell>
          <cell r="H1647">
            <v>425390</v>
          </cell>
        </row>
        <row r="1648">
          <cell r="B1648" t="str">
            <v>교    정</v>
          </cell>
          <cell r="C1648" t="str">
            <v>프랜트 제관공</v>
          </cell>
          <cell r="D1648">
            <v>0.75</v>
          </cell>
          <cell r="E1648" t="str">
            <v>인</v>
          </cell>
          <cell r="G1648">
            <v>81966</v>
          </cell>
          <cell r="H1648">
            <v>61474</v>
          </cell>
        </row>
        <row r="1649">
          <cell r="B1649" t="str">
            <v>조    작</v>
          </cell>
          <cell r="C1649" t="str">
            <v>특수 비계공</v>
          </cell>
          <cell r="D1649">
            <v>3.3</v>
          </cell>
          <cell r="E1649" t="str">
            <v>인</v>
          </cell>
          <cell r="G1649">
            <v>85884</v>
          </cell>
          <cell r="H1649">
            <v>283417</v>
          </cell>
        </row>
        <row r="1650">
          <cell r="B1650" t="str">
            <v>소  운  반</v>
          </cell>
          <cell r="C1650" t="str">
            <v>보 통 인 부</v>
          </cell>
          <cell r="D1650">
            <v>1</v>
          </cell>
          <cell r="E1650" t="str">
            <v>인</v>
          </cell>
          <cell r="G1650">
            <v>37736</v>
          </cell>
          <cell r="H1650">
            <v>37736</v>
          </cell>
        </row>
        <row r="1652">
          <cell r="B1652" t="str">
            <v>보  조(기 능)</v>
          </cell>
          <cell r="C1652" t="str">
            <v>특 별 인 부</v>
          </cell>
          <cell r="D1652">
            <v>37.68</v>
          </cell>
          <cell r="G1652">
            <v>57379</v>
          </cell>
          <cell r="H1652">
            <v>2162040</v>
          </cell>
        </row>
        <row r="1656">
          <cell r="B1656" t="str">
            <v xml:space="preserve">    계</v>
          </cell>
          <cell r="F1656">
            <v>7834260</v>
          </cell>
          <cell r="H1656">
            <v>7834260</v>
          </cell>
        </row>
        <row r="1659">
          <cell r="E1659" t="str">
            <v xml:space="preserve"> </v>
          </cell>
          <cell r="F1659" t="str">
            <v>TRASH RACK 제작 소모 자재비</v>
          </cell>
        </row>
        <row r="1660">
          <cell r="E1660" t="str">
            <v xml:space="preserve"> </v>
          </cell>
        </row>
        <row r="1661">
          <cell r="A1661" t="str">
            <v>종       별</v>
          </cell>
          <cell r="C1661" t="str">
            <v>재 료 또 는</v>
          </cell>
          <cell r="D1661" t="str">
            <v xml:space="preserve">원 수 </v>
          </cell>
          <cell r="E1661" t="str">
            <v>단 위</v>
          </cell>
          <cell r="F1661" t="str">
            <v>총   액</v>
          </cell>
          <cell r="G1661" t="str">
            <v>노   무   비</v>
          </cell>
          <cell r="I1661" t="str">
            <v>재   료   비</v>
          </cell>
          <cell r="K1661" t="str">
            <v>경      비</v>
          </cell>
          <cell r="M1661" t="str">
            <v>비   고</v>
          </cell>
        </row>
        <row r="1662">
          <cell r="C1662" t="str">
            <v xml:space="preserve">규       격 </v>
          </cell>
          <cell r="F1662" t="str">
            <v>금   액</v>
          </cell>
          <cell r="G1662" t="str">
            <v>단  가</v>
          </cell>
          <cell r="H1662" t="str">
            <v>금   액</v>
          </cell>
          <cell r="I1662" t="str">
            <v>단  가</v>
          </cell>
          <cell r="J1662" t="str">
            <v>금   액</v>
          </cell>
          <cell r="K1662" t="str">
            <v>단  가</v>
          </cell>
          <cell r="L1662" t="str">
            <v>금   액</v>
          </cell>
        </row>
        <row r="1663">
          <cell r="A1663" t="str">
            <v>산       소</v>
          </cell>
          <cell r="C1663" t="str">
            <v>6,000L용</v>
          </cell>
          <cell r="D1663">
            <v>1.8049999999999999</v>
          </cell>
          <cell r="E1663" t="str">
            <v>병</v>
          </cell>
          <cell r="G1663" t="str">
            <v xml:space="preserve"> </v>
          </cell>
          <cell r="I1663">
            <v>12000</v>
          </cell>
          <cell r="J1663">
            <v>21660</v>
          </cell>
        </row>
        <row r="1664">
          <cell r="A1664" t="str">
            <v>아 세 치 렌</v>
          </cell>
          <cell r="C1664" t="str">
            <v>2,100L용</v>
          </cell>
          <cell r="D1664">
            <v>1.2749999999999999</v>
          </cell>
          <cell r="E1664" t="str">
            <v>병</v>
          </cell>
          <cell r="I1664">
            <v>25849</v>
          </cell>
          <cell r="J1664">
            <v>32957</v>
          </cell>
        </row>
        <row r="1665">
          <cell r="A1665" t="str">
            <v>함       석</v>
          </cell>
          <cell r="C1665" t="str">
            <v>#32 x 3' x 6'</v>
          </cell>
          <cell r="D1665">
            <v>0.53</v>
          </cell>
          <cell r="E1665" t="str">
            <v>매</v>
          </cell>
          <cell r="I1665">
            <v>2597</v>
          </cell>
          <cell r="J1665">
            <v>1376</v>
          </cell>
        </row>
        <row r="1666">
          <cell r="A1666" t="str">
            <v>용   접  봉</v>
          </cell>
          <cell r="C1666" t="str">
            <v>SS400, 4M/Mx350L</v>
          </cell>
          <cell r="D1666">
            <v>20.7</v>
          </cell>
          <cell r="E1666" t="str">
            <v>KG</v>
          </cell>
          <cell r="I1666">
            <v>1260</v>
          </cell>
          <cell r="J1666">
            <v>26082</v>
          </cell>
        </row>
        <row r="1667">
          <cell r="A1667" t="str">
            <v xml:space="preserve"> </v>
          </cell>
          <cell r="D1667" t="str">
            <v xml:space="preserve"> </v>
          </cell>
          <cell r="E1667" t="str">
            <v xml:space="preserve"> </v>
          </cell>
          <cell r="K1667" t="str">
            <v xml:space="preserve"> </v>
          </cell>
          <cell r="L1667" t="str">
            <v xml:space="preserve"> </v>
          </cell>
        </row>
        <row r="1668">
          <cell r="A1668" t="str">
            <v>그라인다돌</v>
          </cell>
          <cell r="C1668" t="str">
            <v>300m/mΦ</v>
          </cell>
          <cell r="D1668">
            <v>1.55</v>
          </cell>
          <cell r="E1668" t="str">
            <v>개</v>
          </cell>
          <cell r="I1668">
            <v>3380</v>
          </cell>
          <cell r="J1668">
            <v>5239</v>
          </cell>
          <cell r="K1668" t="str">
            <v xml:space="preserve"> </v>
          </cell>
        </row>
        <row r="1670">
          <cell r="B1670" t="str">
            <v>계</v>
          </cell>
          <cell r="F1670">
            <v>87314</v>
          </cell>
          <cell r="J1670">
            <v>87314</v>
          </cell>
          <cell r="L1670" t="str">
            <v xml:space="preserve"> </v>
          </cell>
        </row>
        <row r="1672">
          <cell r="M1672" t="str">
            <v xml:space="preserve"> </v>
          </cell>
        </row>
        <row r="1673">
          <cell r="M1673" t="str">
            <v xml:space="preserve"> </v>
          </cell>
        </row>
        <row r="1674">
          <cell r="M1674" t="str">
            <v xml:space="preserve"> </v>
          </cell>
        </row>
        <row r="1675">
          <cell r="M1675" t="str">
            <v xml:space="preserve"> </v>
          </cell>
        </row>
        <row r="1676">
          <cell r="M1676" t="str">
            <v xml:space="preserve"> </v>
          </cell>
        </row>
        <row r="1677">
          <cell r="M1677" t="str">
            <v xml:space="preserve"> </v>
          </cell>
        </row>
        <row r="1678">
          <cell r="M1678" t="str">
            <v xml:space="preserve"> </v>
          </cell>
        </row>
        <row r="1679">
          <cell r="M1679" t="str">
            <v xml:space="preserve"> </v>
          </cell>
        </row>
        <row r="1680">
          <cell r="M1680" t="str">
            <v xml:space="preserve"> </v>
          </cell>
        </row>
        <row r="1681">
          <cell r="M1681" t="str">
            <v xml:space="preserve"> </v>
          </cell>
        </row>
        <row r="1682">
          <cell r="M1682" t="str">
            <v xml:space="preserve"> </v>
          </cell>
        </row>
        <row r="1683">
          <cell r="M1683" t="str">
            <v xml:space="preserve"> </v>
          </cell>
        </row>
        <row r="1684">
          <cell r="M1684" t="str">
            <v xml:space="preserve"> </v>
          </cell>
        </row>
        <row r="1685">
          <cell r="M1685" t="str">
            <v xml:space="preserve"> </v>
          </cell>
        </row>
        <row r="1686">
          <cell r="M1686" t="str">
            <v xml:space="preserve"> </v>
          </cell>
        </row>
        <row r="1687">
          <cell r="M1687" t="str">
            <v xml:space="preserve"> </v>
          </cell>
        </row>
        <row r="1688">
          <cell r="E1688" t="str">
            <v xml:space="preserve"> </v>
          </cell>
          <cell r="F1688" t="str">
            <v>TRASH RACK 설치 인건비</v>
          </cell>
        </row>
        <row r="1689">
          <cell r="E1689" t="str">
            <v xml:space="preserve"> </v>
          </cell>
        </row>
        <row r="1690">
          <cell r="A1690" t="str">
            <v>종       별</v>
          </cell>
          <cell r="C1690" t="str">
            <v>재 료 또 는</v>
          </cell>
          <cell r="D1690" t="str">
            <v xml:space="preserve">원 수 </v>
          </cell>
          <cell r="E1690" t="str">
            <v>단 위</v>
          </cell>
          <cell r="F1690" t="str">
            <v>총   액</v>
          </cell>
          <cell r="G1690" t="str">
            <v>노   무   비</v>
          </cell>
          <cell r="I1690" t="str">
            <v>재   료   비</v>
          </cell>
          <cell r="K1690" t="str">
            <v>경      비</v>
          </cell>
          <cell r="M1690" t="str">
            <v>비   고</v>
          </cell>
        </row>
        <row r="1691">
          <cell r="C1691" t="str">
            <v xml:space="preserve">규       격 </v>
          </cell>
          <cell r="F1691" t="str">
            <v>금   액</v>
          </cell>
          <cell r="G1691" t="str">
            <v>단  가</v>
          </cell>
          <cell r="H1691" t="str">
            <v>금   액</v>
          </cell>
          <cell r="I1691" t="str">
            <v>단  가</v>
          </cell>
          <cell r="J1691" t="str">
            <v>금   액</v>
          </cell>
          <cell r="K1691" t="str">
            <v>단  가</v>
          </cell>
          <cell r="L1691" t="str">
            <v>금   액</v>
          </cell>
        </row>
        <row r="1692">
          <cell r="A1692" t="str">
            <v>기 술 관 리</v>
          </cell>
          <cell r="C1692" t="str">
            <v>기계기사1급</v>
          </cell>
          <cell r="D1692">
            <v>1.66</v>
          </cell>
          <cell r="E1692" t="str">
            <v>인</v>
          </cell>
          <cell r="G1692">
            <v>97488</v>
          </cell>
          <cell r="H1692">
            <v>161830</v>
          </cell>
        </row>
        <row r="1693">
          <cell r="A1693" t="str">
            <v>운 반 검 측</v>
          </cell>
          <cell r="C1693" t="str">
            <v>프랜트기계설치공</v>
          </cell>
          <cell r="D1693">
            <v>0.05</v>
          </cell>
          <cell r="E1693" t="str">
            <v>인</v>
          </cell>
          <cell r="G1693">
            <v>80805</v>
          </cell>
          <cell r="H1693">
            <v>4040</v>
          </cell>
        </row>
        <row r="1694">
          <cell r="C1694" t="str">
            <v>특 별 인 부</v>
          </cell>
          <cell r="D1694">
            <v>0.05</v>
          </cell>
          <cell r="E1694" t="str">
            <v>인</v>
          </cell>
          <cell r="G1694">
            <v>57379</v>
          </cell>
          <cell r="H1694">
            <v>2868</v>
          </cell>
        </row>
        <row r="1695">
          <cell r="A1695" t="str">
            <v>수      정</v>
          </cell>
          <cell r="C1695" t="str">
            <v>산소 절단공</v>
          </cell>
          <cell r="D1695">
            <v>0.05</v>
          </cell>
          <cell r="E1695" t="str">
            <v>인</v>
          </cell>
          <cell r="G1695">
            <v>31794</v>
          </cell>
          <cell r="H1695">
            <v>1589</v>
          </cell>
        </row>
        <row r="1696">
          <cell r="A1696" t="str">
            <v xml:space="preserve"> </v>
          </cell>
          <cell r="C1696" t="str">
            <v>프랜트기계설치공</v>
          </cell>
          <cell r="D1696">
            <v>0.05</v>
          </cell>
          <cell r="E1696" t="str">
            <v>인</v>
          </cell>
          <cell r="G1696">
            <v>80805</v>
          </cell>
          <cell r="H1696">
            <v>4040</v>
          </cell>
        </row>
        <row r="1698">
          <cell r="A1698" t="str">
            <v xml:space="preserve"> </v>
          </cell>
          <cell r="C1698" t="str">
            <v>특 별 인 부</v>
          </cell>
          <cell r="D1698">
            <v>0.1</v>
          </cell>
          <cell r="E1698" t="str">
            <v>인</v>
          </cell>
          <cell r="G1698">
            <v>57379</v>
          </cell>
          <cell r="H1698">
            <v>5737</v>
          </cell>
        </row>
        <row r="1699">
          <cell r="A1699" t="str">
            <v>설치준비 철근정리</v>
          </cell>
          <cell r="C1699" t="str">
            <v>산 소 절 단 공</v>
          </cell>
          <cell r="D1699">
            <v>4.7E-2</v>
          </cell>
          <cell r="E1699" t="str">
            <v>인</v>
          </cell>
          <cell r="G1699">
            <v>31794</v>
          </cell>
          <cell r="H1699">
            <v>1494</v>
          </cell>
        </row>
        <row r="1700">
          <cell r="C1700" t="str">
            <v>특 별 인 부</v>
          </cell>
          <cell r="D1700">
            <v>4.7E-2</v>
          </cell>
          <cell r="E1700" t="str">
            <v>인</v>
          </cell>
          <cell r="G1700">
            <v>57379</v>
          </cell>
          <cell r="H1700">
            <v>2696</v>
          </cell>
        </row>
        <row r="1701">
          <cell r="A1701" t="str">
            <v>CHIPPING</v>
          </cell>
          <cell r="C1701" t="str">
            <v>석      공</v>
          </cell>
          <cell r="D1701">
            <v>0.1</v>
          </cell>
          <cell r="E1701" t="str">
            <v>인</v>
          </cell>
          <cell r="G1701">
            <v>77005</v>
          </cell>
          <cell r="H1701">
            <v>7700</v>
          </cell>
        </row>
        <row r="1702">
          <cell r="C1702" t="str">
            <v>특 별 인 부</v>
          </cell>
          <cell r="D1702">
            <v>0.05</v>
          </cell>
          <cell r="E1702" t="str">
            <v>인</v>
          </cell>
          <cell r="G1702">
            <v>57379</v>
          </cell>
          <cell r="H1702">
            <v>2868</v>
          </cell>
        </row>
        <row r="1704">
          <cell r="A1704" t="str">
            <v>BEAM설치,CRANE</v>
          </cell>
          <cell r="C1704" t="str">
            <v>특 별 인 부</v>
          </cell>
          <cell r="D1704">
            <v>0.17499999999999999</v>
          </cell>
          <cell r="E1704" t="str">
            <v>인</v>
          </cell>
          <cell r="G1704">
            <v>57379</v>
          </cell>
          <cell r="H1704">
            <v>10041</v>
          </cell>
        </row>
        <row r="1705">
          <cell r="A1705" t="str">
            <v xml:space="preserve"> </v>
          </cell>
          <cell r="B1705" t="str">
            <v>작업</v>
          </cell>
          <cell r="C1705" t="str">
            <v>특수 비계공</v>
          </cell>
          <cell r="D1705">
            <v>0.18</v>
          </cell>
          <cell r="E1705" t="str">
            <v>인</v>
          </cell>
          <cell r="G1705">
            <v>85884</v>
          </cell>
          <cell r="H1705">
            <v>15459</v>
          </cell>
        </row>
        <row r="1706">
          <cell r="A1706" t="str">
            <v>BEAM설치,CRANE</v>
          </cell>
          <cell r="C1706" t="str">
            <v>측   량   사</v>
          </cell>
          <cell r="D1706">
            <v>0.14000000000000001</v>
          </cell>
          <cell r="E1706" t="str">
            <v>인</v>
          </cell>
          <cell r="G1706">
            <v>58506</v>
          </cell>
          <cell r="H1706">
            <v>8190</v>
          </cell>
        </row>
        <row r="1707">
          <cell r="A1707" t="str">
            <v>작업,1차 쎈타링</v>
          </cell>
          <cell r="C1707" t="str">
            <v>측 량 조 수</v>
          </cell>
          <cell r="D1707">
            <v>0.14000000000000001</v>
          </cell>
          <cell r="E1707" t="str">
            <v>인</v>
          </cell>
          <cell r="G1707">
            <v>38777</v>
          </cell>
          <cell r="H1707">
            <v>5428</v>
          </cell>
        </row>
        <row r="1708">
          <cell r="C1708" t="str">
            <v>특수 비계공</v>
          </cell>
          <cell r="D1708">
            <v>0.14000000000000001</v>
          </cell>
          <cell r="E1708" t="str">
            <v>인</v>
          </cell>
          <cell r="G1708">
            <v>85884</v>
          </cell>
          <cell r="H1708">
            <v>12023</v>
          </cell>
        </row>
        <row r="1709">
          <cell r="A1709" t="str">
            <v xml:space="preserve"> </v>
          </cell>
          <cell r="B1709" t="str">
            <v xml:space="preserve"> </v>
          </cell>
        </row>
        <row r="1710">
          <cell r="A1710" t="str">
            <v xml:space="preserve"> </v>
          </cell>
          <cell r="B1710" t="str">
            <v xml:space="preserve"> </v>
          </cell>
          <cell r="C1710" t="str">
            <v>특 별 인 부</v>
          </cell>
          <cell r="D1710">
            <v>0.28000000000000003</v>
          </cell>
          <cell r="E1710" t="str">
            <v>인</v>
          </cell>
          <cell r="G1710">
            <v>57379</v>
          </cell>
          <cell r="H1710">
            <v>16066</v>
          </cell>
        </row>
        <row r="1711">
          <cell r="A1711" t="str">
            <v xml:space="preserve"> </v>
          </cell>
          <cell r="B1711" t="str">
            <v xml:space="preserve"> </v>
          </cell>
          <cell r="C1711" t="str">
            <v>프랜트기계설치공</v>
          </cell>
          <cell r="D1711">
            <v>0.14000000000000001</v>
          </cell>
          <cell r="E1711" t="str">
            <v>인</v>
          </cell>
          <cell r="G1711">
            <v>80805</v>
          </cell>
          <cell r="H1711">
            <v>11312</v>
          </cell>
        </row>
        <row r="1712">
          <cell r="A1712" t="str">
            <v>턴 바 클 용 접</v>
          </cell>
          <cell r="C1712" t="str">
            <v xml:space="preserve">프랜트 용접공 </v>
          </cell>
          <cell r="D1712">
            <v>0.21</v>
          </cell>
          <cell r="E1712" t="str">
            <v>인</v>
          </cell>
          <cell r="G1712">
            <v>95379</v>
          </cell>
          <cell r="H1712">
            <v>20029</v>
          </cell>
        </row>
        <row r="1713">
          <cell r="A1713" t="str">
            <v xml:space="preserve"> </v>
          </cell>
          <cell r="B1713" t="str">
            <v xml:space="preserve"> </v>
          </cell>
          <cell r="C1713" t="str">
            <v>특 별 인 부</v>
          </cell>
          <cell r="D1713">
            <v>0.21</v>
          </cell>
          <cell r="E1713" t="str">
            <v>인</v>
          </cell>
          <cell r="G1713">
            <v>57379</v>
          </cell>
          <cell r="H1713">
            <v>12049</v>
          </cell>
        </row>
        <row r="1714">
          <cell r="A1714" t="str">
            <v>BEAM 완전고정</v>
          </cell>
          <cell r="C1714" t="str">
            <v>산소 절단공</v>
          </cell>
          <cell r="D1714">
            <v>1.4999999999999999E-2</v>
          </cell>
          <cell r="E1714" t="str">
            <v>인</v>
          </cell>
          <cell r="G1714">
            <v>31794</v>
          </cell>
          <cell r="H1714">
            <v>476</v>
          </cell>
        </row>
        <row r="1717">
          <cell r="A1717" t="str">
            <v>종       별</v>
          </cell>
          <cell r="C1717" t="str">
            <v>재 료 또 는</v>
          </cell>
          <cell r="D1717" t="str">
            <v xml:space="preserve">원 수 </v>
          </cell>
          <cell r="E1717" t="str">
            <v>단 위</v>
          </cell>
          <cell r="F1717" t="str">
            <v>총   액</v>
          </cell>
          <cell r="G1717" t="str">
            <v>노   무   비</v>
          </cell>
          <cell r="I1717" t="str">
            <v>재   료   비</v>
          </cell>
          <cell r="K1717" t="str">
            <v>경      비</v>
          </cell>
          <cell r="M1717" t="str">
            <v>비   고</v>
          </cell>
        </row>
        <row r="1718">
          <cell r="C1718" t="str">
            <v xml:space="preserve">규       격 </v>
          </cell>
          <cell r="F1718" t="str">
            <v>금   액</v>
          </cell>
          <cell r="G1718" t="str">
            <v>단  가</v>
          </cell>
          <cell r="H1718" t="str">
            <v>금   액</v>
          </cell>
          <cell r="I1718" t="str">
            <v>단  가</v>
          </cell>
          <cell r="J1718" t="str">
            <v>금   액</v>
          </cell>
          <cell r="K1718" t="str">
            <v>단  가</v>
          </cell>
          <cell r="L1718" t="str">
            <v>금   액</v>
          </cell>
        </row>
        <row r="1719">
          <cell r="C1719" t="str">
            <v>프랜트 용접공</v>
          </cell>
          <cell r="D1719">
            <v>2.7</v>
          </cell>
          <cell r="E1719" t="str">
            <v>인</v>
          </cell>
          <cell r="G1719">
            <v>95379</v>
          </cell>
          <cell r="H1719">
            <v>257523</v>
          </cell>
        </row>
        <row r="1720">
          <cell r="A1720" t="str">
            <v xml:space="preserve"> </v>
          </cell>
          <cell r="C1720" t="str">
            <v>특 별 인 부</v>
          </cell>
          <cell r="D1720">
            <v>2.7</v>
          </cell>
          <cell r="E1720" t="str">
            <v>인</v>
          </cell>
          <cell r="G1720">
            <v>57379</v>
          </cell>
          <cell r="H1720">
            <v>154923</v>
          </cell>
        </row>
        <row r="1721">
          <cell r="A1721" t="str">
            <v>TRASH RACK 설치</v>
          </cell>
          <cell r="C1721" t="str">
            <v>특 별 인 부</v>
          </cell>
          <cell r="D1721">
            <v>0.67</v>
          </cell>
          <cell r="E1721" t="str">
            <v>인</v>
          </cell>
          <cell r="G1721">
            <v>57379</v>
          </cell>
          <cell r="H1721">
            <v>38443</v>
          </cell>
        </row>
        <row r="1722">
          <cell r="A1722" t="str">
            <v>1 차 조 립</v>
          </cell>
          <cell r="C1722" t="str">
            <v>특수 비계공</v>
          </cell>
          <cell r="D1722">
            <v>0.59</v>
          </cell>
          <cell r="E1722" t="str">
            <v>인</v>
          </cell>
          <cell r="G1722">
            <v>85884</v>
          </cell>
          <cell r="H1722">
            <v>50671</v>
          </cell>
        </row>
        <row r="1723">
          <cell r="B1723" t="str">
            <v xml:space="preserve"> </v>
          </cell>
          <cell r="C1723" t="str">
            <v>프랜트기계설치공</v>
          </cell>
          <cell r="D1723">
            <v>0.45</v>
          </cell>
          <cell r="E1723" t="str">
            <v>인</v>
          </cell>
          <cell r="G1723">
            <v>80805</v>
          </cell>
          <cell r="H1723">
            <v>36362</v>
          </cell>
        </row>
        <row r="1724">
          <cell r="A1724" t="str">
            <v>2차 쎈 타 링</v>
          </cell>
          <cell r="C1724" t="str">
            <v>측   량   사</v>
          </cell>
          <cell r="D1724">
            <v>8.6999999999999994E-2</v>
          </cell>
          <cell r="E1724" t="str">
            <v>인</v>
          </cell>
          <cell r="G1724">
            <v>58506</v>
          </cell>
          <cell r="H1724">
            <v>5090</v>
          </cell>
        </row>
        <row r="1725">
          <cell r="B1725" t="str">
            <v xml:space="preserve"> </v>
          </cell>
          <cell r="C1725" t="str">
            <v>측 량 조 수</v>
          </cell>
          <cell r="D1725">
            <v>8.6999999999999994E-2</v>
          </cell>
          <cell r="E1725" t="str">
            <v>인</v>
          </cell>
          <cell r="G1725">
            <v>38777</v>
          </cell>
          <cell r="H1725">
            <v>3373</v>
          </cell>
        </row>
        <row r="1726">
          <cell r="C1726" t="str">
            <v>프랜트기계설치공</v>
          </cell>
          <cell r="D1726">
            <v>8.6999999999999994E-2</v>
          </cell>
          <cell r="E1726" t="str">
            <v>인</v>
          </cell>
          <cell r="G1726">
            <v>80805</v>
          </cell>
          <cell r="H1726">
            <v>7030</v>
          </cell>
        </row>
        <row r="1727">
          <cell r="C1727" t="str">
            <v>특 별 인 부</v>
          </cell>
          <cell r="D1727">
            <v>0.16600000000000001</v>
          </cell>
          <cell r="E1727" t="str">
            <v>인</v>
          </cell>
          <cell r="G1727">
            <v>57379</v>
          </cell>
          <cell r="H1727">
            <v>9524</v>
          </cell>
        </row>
        <row r="1728">
          <cell r="C1728" t="str">
            <v>프랜트 용접공</v>
          </cell>
          <cell r="D1728">
            <v>0.79</v>
          </cell>
          <cell r="E1728" t="str">
            <v>인</v>
          </cell>
          <cell r="G1728">
            <v>95379</v>
          </cell>
          <cell r="H1728">
            <v>75349</v>
          </cell>
        </row>
        <row r="1729">
          <cell r="B1729" t="str">
            <v xml:space="preserve"> </v>
          </cell>
        </row>
        <row r="1730">
          <cell r="A1730" t="str">
            <v>검        사</v>
          </cell>
          <cell r="C1730" t="str">
            <v>프랜트기계설치공</v>
          </cell>
          <cell r="D1730">
            <v>3.5000000000000003E-2</v>
          </cell>
          <cell r="E1730" t="str">
            <v>인</v>
          </cell>
          <cell r="G1730">
            <v>80805</v>
          </cell>
          <cell r="H1730">
            <v>2828</v>
          </cell>
        </row>
        <row r="1731">
          <cell r="A1731" t="str">
            <v xml:space="preserve"> </v>
          </cell>
          <cell r="C1731" t="str">
            <v>특 별 인 부</v>
          </cell>
          <cell r="D1731">
            <v>3.5000000000000003E-2</v>
          </cell>
          <cell r="E1731" t="str">
            <v>인</v>
          </cell>
          <cell r="G1731">
            <v>57379</v>
          </cell>
          <cell r="H1731">
            <v>2008</v>
          </cell>
        </row>
        <row r="1732">
          <cell r="A1732" t="str">
            <v>강제거푸집철거</v>
          </cell>
          <cell r="C1732" t="str">
            <v>프랜트 용접공</v>
          </cell>
          <cell r="D1732">
            <v>1.7000000000000001E-2</v>
          </cell>
          <cell r="E1732" t="str">
            <v>인</v>
          </cell>
          <cell r="G1732">
            <v>95379</v>
          </cell>
          <cell r="H1732">
            <v>1621</v>
          </cell>
        </row>
        <row r="1733">
          <cell r="B1733" t="str">
            <v xml:space="preserve"> </v>
          </cell>
          <cell r="C1733" t="str">
            <v>특 별 인 부</v>
          </cell>
          <cell r="D1733">
            <v>1.7000000000000001E-2</v>
          </cell>
          <cell r="E1733" t="str">
            <v>인</v>
          </cell>
          <cell r="G1733">
            <v>57379</v>
          </cell>
          <cell r="H1733">
            <v>975</v>
          </cell>
        </row>
        <row r="1734">
          <cell r="A1734" t="str">
            <v>뒷    정    리</v>
          </cell>
          <cell r="C1734" t="str">
            <v>프랜트기계설치공</v>
          </cell>
          <cell r="D1734">
            <v>3.5000000000000003E-2</v>
          </cell>
          <cell r="E1734" t="str">
            <v>인</v>
          </cell>
          <cell r="G1734">
            <v>80805</v>
          </cell>
          <cell r="H1734">
            <v>2828</v>
          </cell>
        </row>
        <row r="1735">
          <cell r="B1735" t="str">
            <v xml:space="preserve"> </v>
          </cell>
        </row>
        <row r="1736">
          <cell r="C1736" t="str">
            <v>산소 절단공</v>
          </cell>
          <cell r="D1736">
            <v>1.7000000000000001E-2</v>
          </cell>
          <cell r="E1736" t="str">
            <v>인</v>
          </cell>
          <cell r="G1736">
            <v>31794</v>
          </cell>
          <cell r="H1736">
            <v>540</v>
          </cell>
        </row>
        <row r="1737">
          <cell r="C1737" t="str">
            <v>특 별 인 부</v>
          </cell>
          <cell r="D1737">
            <v>3.5000000000000003E-2</v>
          </cell>
          <cell r="E1737" t="str">
            <v>인</v>
          </cell>
          <cell r="G1737">
            <v>57379</v>
          </cell>
          <cell r="H1737">
            <v>2008</v>
          </cell>
        </row>
        <row r="1738">
          <cell r="A1738" t="str">
            <v>전 원 조 작</v>
          </cell>
          <cell r="C1738" t="str">
            <v>프랜트 전공</v>
          </cell>
          <cell r="D1738">
            <v>0.52</v>
          </cell>
          <cell r="E1738" t="str">
            <v>인</v>
          </cell>
          <cell r="G1738">
            <v>64285</v>
          </cell>
          <cell r="H1738">
            <v>33428</v>
          </cell>
        </row>
        <row r="1739">
          <cell r="C1739" t="str">
            <v>특 별 인 부</v>
          </cell>
          <cell r="D1739">
            <v>0.52</v>
          </cell>
          <cell r="E1739" t="str">
            <v>인</v>
          </cell>
          <cell r="G1739">
            <v>57379</v>
          </cell>
          <cell r="H1739">
            <v>29837</v>
          </cell>
        </row>
        <row r="1743">
          <cell r="B1743" t="str">
            <v xml:space="preserve">    계</v>
          </cell>
          <cell r="F1743">
            <v>1020296</v>
          </cell>
          <cell r="H1743">
            <v>1020296</v>
          </cell>
        </row>
        <row r="1746">
          <cell r="E1746" t="str">
            <v xml:space="preserve"> </v>
          </cell>
          <cell r="F1746" t="str">
            <v>TRASH RACK 설치 소모 자재비</v>
          </cell>
        </row>
        <row r="1747">
          <cell r="E1747" t="str">
            <v xml:space="preserve"> </v>
          </cell>
        </row>
        <row r="1748">
          <cell r="A1748" t="str">
            <v>종       별</v>
          </cell>
          <cell r="C1748" t="str">
            <v>재 료 또 는</v>
          </cell>
          <cell r="D1748" t="str">
            <v xml:space="preserve">원 수 </v>
          </cell>
          <cell r="E1748" t="str">
            <v>단 위</v>
          </cell>
          <cell r="F1748" t="str">
            <v>총   액</v>
          </cell>
          <cell r="G1748" t="str">
            <v>노   무   비</v>
          </cell>
          <cell r="I1748" t="str">
            <v>재   료   비</v>
          </cell>
          <cell r="K1748" t="str">
            <v>경      비</v>
          </cell>
          <cell r="M1748" t="str">
            <v>비   고</v>
          </cell>
        </row>
        <row r="1749">
          <cell r="C1749" t="str">
            <v xml:space="preserve">규       격 </v>
          </cell>
          <cell r="F1749" t="str">
            <v>금   액</v>
          </cell>
          <cell r="G1749" t="str">
            <v>단  가</v>
          </cell>
          <cell r="H1749" t="str">
            <v>금   액</v>
          </cell>
          <cell r="I1749" t="str">
            <v>단  가</v>
          </cell>
          <cell r="J1749" t="str">
            <v>금   액</v>
          </cell>
          <cell r="K1749" t="str">
            <v>단  가</v>
          </cell>
          <cell r="L1749" t="str">
            <v>금   액</v>
          </cell>
        </row>
        <row r="1750">
          <cell r="A1750" t="str">
            <v>산       소</v>
          </cell>
          <cell r="C1750" t="str">
            <v>6,000L용</v>
          </cell>
          <cell r="D1750">
            <v>2.9000000000000001E-2</v>
          </cell>
          <cell r="E1750" t="str">
            <v>병</v>
          </cell>
          <cell r="G1750" t="str">
            <v xml:space="preserve"> </v>
          </cell>
          <cell r="I1750">
            <v>12000</v>
          </cell>
          <cell r="J1750">
            <v>348</v>
          </cell>
        </row>
        <row r="1751">
          <cell r="A1751" t="str">
            <v>아 세 치 렌</v>
          </cell>
          <cell r="C1751" t="str">
            <v>2,100L용</v>
          </cell>
          <cell r="D1751">
            <v>1.2E-2</v>
          </cell>
          <cell r="E1751" t="str">
            <v>병</v>
          </cell>
          <cell r="I1751">
            <v>25849</v>
          </cell>
          <cell r="J1751">
            <v>310</v>
          </cell>
        </row>
        <row r="1752">
          <cell r="A1752" t="str">
            <v>용   접  봉</v>
          </cell>
          <cell r="C1752" t="str">
            <v>SS400, 4M/Mx350L</v>
          </cell>
          <cell r="D1752">
            <v>5.95</v>
          </cell>
          <cell r="E1752" t="str">
            <v>KG</v>
          </cell>
          <cell r="I1752">
            <v>1260</v>
          </cell>
          <cell r="J1752">
            <v>7497</v>
          </cell>
        </row>
        <row r="1754">
          <cell r="A1754" t="str">
            <v xml:space="preserve"> </v>
          </cell>
          <cell r="D1754" t="str">
            <v xml:space="preserve"> </v>
          </cell>
          <cell r="E1754" t="str">
            <v xml:space="preserve"> </v>
          </cell>
        </row>
        <row r="1755">
          <cell r="B1755" t="str">
            <v>계</v>
          </cell>
          <cell r="F1755">
            <v>8155</v>
          </cell>
          <cell r="J1755">
            <v>8155</v>
          </cell>
        </row>
        <row r="1757">
          <cell r="A1757" t="str">
            <v xml:space="preserve"> </v>
          </cell>
          <cell r="D1757" t="str">
            <v xml:space="preserve"> </v>
          </cell>
          <cell r="E1757" t="str">
            <v xml:space="preserve"> </v>
          </cell>
        </row>
        <row r="1758">
          <cell r="A1758" t="str">
            <v xml:space="preserve"> </v>
          </cell>
          <cell r="D1758" t="str">
            <v xml:space="preserve"> </v>
          </cell>
          <cell r="E1758" t="str">
            <v xml:space="preserve"> </v>
          </cell>
        </row>
        <row r="1759">
          <cell r="A1759" t="str">
            <v xml:space="preserve"> </v>
          </cell>
          <cell r="D1759" t="str">
            <v xml:space="preserve"> </v>
          </cell>
          <cell r="E1759" t="str">
            <v xml:space="preserve"> </v>
          </cell>
        </row>
        <row r="1760">
          <cell r="A1760" t="str">
            <v xml:space="preserve"> </v>
          </cell>
          <cell r="D1760" t="str">
            <v xml:space="preserve"> </v>
          </cell>
          <cell r="E1760" t="str">
            <v xml:space="preserve"> </v>
          </cell>
        </row>
        <row r="1761">
          <cell r="A1761" t="str">
            <v xml:space="preserve"> </v>
          </cell>
          <cell r="D1761" t="str">
            <v xml:space="preserve"> </v>
          </cell>
          <cell r="E1761" t="str">
            <v xml:space="preserve"> </v>
          </cell>
        </row>
        <row r="1762">
          <cell r="A1762" t="str">
            <v xml:space="preserve"> </v>
          </cell>
          <cell r="D1762" t="str">
            <v xml:space="preserve"> </v>
          </cell>
          <cell r="E1762" t="str">
            <v xml:space="preserve"> </v>
          </cell>
        </row>
        <row r="1763">
          <cell r="A1763" t="str">
            <v xml:space="preserve"> </v>
          </cell>
          <cell r="D1763" t="str">
            <v xml:space="preserve"> </v>
          </cell>
          <cell r="E1763" t="str">
            <v xml:space="preserve"> </v>
          </cell>
        </row>
        <row r="1764">
          <cell r="A1764" t="str">
            <v xml:space="preserve"> </v>
          </cell>
          <cell r="D1764" t="str">
            <v xml:space="preserve"> </v>
          </cell>
          <cell r="E1764" t="str">
            <v xml:space="preserve"> </v>
          </cell>
        </row>
        <row r="1765">
          <cell r="A1765" t="str">
            <v xml:space="preserve"> </v>
          </cell>
          <cell r="D1765" t="str">
            <v xml:space="preserve"> </v>
          </cell>
          <cell r="E1765" t="str">
            <v xml:space="preserve"> </v>
          </cell>
        </row>
        <row r="1766">
          <cell r="A1766" t="str">
            <v xml:space="preserve"> </v>
          </cell>
          <cell r="D1766" t="str">
            <v xml:space="preserve"> </v>
          </cell>
          <cell r="E1766" t="str">
            <v xml:space="preserve"> </v>
          </cell>
        </row>
        <row r="1767">
          <cell r="A1767" t="str">
            <v xml:space="preserve"> </v>
          </cell>
          <cell r="D1767" t="str">
            <v xml:space="preserve"> </v>
          </cell>
          <cell r="E1767" t="str">
            <v xml:space="preserve"> </v>
          </cell>
        </row>
        <row r="1768">
          <cell r="A1768" t="str">
            <v xml:space="preserve"> </v>
          </cell>
          <cell r="D1768" t="str">
            <v xml:space="preserve"> </v>
          </cell>
          <cell r="E1768" t="str">
            <v xml:space="preserve"> </v>
          </cell>
        </row>
        <row r="1769">
          <cell r="A1769" t="str">
            <v xml:space="preserve"> </v>
          </cell>
          <cell r="D1769" t="str">
            <v xml:space="preserve"> </v>
          </cell>
          <cell r="E1769" t="str">
            <v xml:space="preserve"> </v>
          </cell>
        </row>
        <row r="1770">
          <cell r="A1770" t="str">
            <v xml:space="preserve"> </v>
          </cell>
          <cell r="D1770" t="str">
            <v xml:space="preserve"> </v>
          </cell>
          <cell r="E1770" t="str">
            <v xml:space="preserve"> </v>
          </cell>
        </row>
        <row r="1771">
          <cell r="A1771" t="str">
            <v xml:space="preserve"> </v>
          </cell>
          <cell r="D1771" t="str">
            <v xml:space="preserve"> </v>
          </cell>
          <cell r="E1771" t="str">
            <v xml:space="preserve"> </v>
          </cell>
        </row>
        <row r="1772">
          <cell r="A1772" t="str">
            <v xml:space="preserve"> </v>
          </cell>
          <cell r="D1772" t="str">
            <v xml:space="preserve"> </v>
          </cell>
          <cell r="E1772" t="str">
            <v xml:space="preserve"> </v>
          </cell>
        </row>
        <row r="1773">
          <cell r="A1773" t="str">
            <v xml:space="preserve"> </v>
          </cell>
          <cell r="D1773" t="str">
            <v xml:space="preserve"> </v>
          </cell>
          <cell r="E1773" t="str">
            <v xml:space="preserve"> </v>
          </cell>
        </row>
        <row r="1774">
          <cell r="A1774" t="str">
            <v xml:space="preserve"> </v>
          </cell>
          <cell r="D1774" t="str">
            <v xml:space="preserve"> </v>
          </cell>
          <cell r="E1774" t="str">
            <v xml:space="preserve"> </v>
          </cell>
        </row>
        <row r="1775">
          <cell r="A1775" t="str">
            <v>잡철물 제작,설치(SCREEN등)</v>
          </cell>
        </row>
        <row r="1776">
          <cell r="E1776" t="str">
            <v xml:space="preserve"> </v>
          </cell>
        </row>
        <row r="1777">
          <cell r="A1777" t="str">
            <v>종       별</v>
          </cell>
          <cell r="C1777" t="str">
            <v>재 료 또 는</v>
          </cell>
          <cell r="D1777" t="str">
            <v xml:space="preserve">원 수 </v>
          </cell>
          <cell r="E1777" t="str">
            <v>단 위</v>
          </cell>
          <cell r="F1777" t="str">
            <v>총   액</v>
          </cell>
          <cell r="G1777" t="str">
            <v>노   무   비</v>
          </cell>
          <cell r="I1777" t="str">
            <v>재   료   비</v>
          </cell>
          <cell r="K1777" t="str">
            <v>경      비</v>
          </cell>
          <cell r="M1777" t="str">
            <v>비   고</v>
          </cell>
        </row>
        <row r="1778">
          <cell r="C1778" t="str">
            <v xml:space="preserve">규       격 </v>
          </cell>
          <cell r="F1778" t="str">
            <v>금   액</v>
          </cell>
          <cell r="G1778" t="str">
            <v>단  가</v>
          </cell>
          <cell r="H1778" t="str">
            <v>금   액</v>
          </cell>
          <cell r="I1778" t="str">
            <v>단  가</v>
          </cell>
          <cell r="J1778" t="str">
            <v>금   액</v>
          </cell>
          <cell r="K1778" t="str">
            <v>단  가</v>
          </cell>
          <cell r="L1778" t="str">
            <v>금   액</v>
          </cell>
        </row>
        <row r="1779">
          <cell r="A1779" t="str">
            <v>용  접  봉</v>
          </cell>
          <cell r="C1779" t="str">
            <v>KSE4301  3.2Φ</v>
          </cell>
          <cell r="D1779">
            <v>18.48</v>
          </cell>
          <cell r="E1779" t="str">
            <v>KG</v>
          </cell>
          <cell r="I1779">
            <v>1260</v>
          </cell>
          <cell r="J1779">
            <v>23284</v>
          </cell>
        </row>
        <row r="1780">
          <cell r="A1780" t="str">
            <v>산      소</v>
          </cell>
          <cell r="C1780" t="str">
            <v>6,000L</v>
          </cell>
          <cell r="D1780">
            <v>1.05</v>
          </cell>
          <cell r="E1780" t="str">
            <v>병</v>
          </cell>
          <cell r="I1780">
            <v>12000</v>
          </cell>
          <cell r="J1780">
            <v>12600</v>
          </cell>
        </row>
        <row r="1781">
          <cell r="A1781" t="str">
            <v>아 세 치 렌</v>
          </cell>
          <cell r="C1781" t="str">
            <v>4,500L</v>
          </cell>
          <cell r="D1781">
            <v>2.8</v>
          </cell>
          <cell r="E1781" t="str">
            <v>KG</v>
          </cell>
          <cell r="I1781">
            <v>10500</v>
          </cell>
          <cell r="J1781">
            <v>29400</v>
          </cell>
        </row>
        <row r="1782">
          <cell r="A1782" t="str">
            <v>철      공</v>
          </cell>
          <cell r="D1782">
            <v>27.65</v>
          </cell>
          <cell r="E1782" t="str">
            <v>인</v>
          </cell>
          <cell r="G1782">
            <v>72430</v>
          </cell>
          <cell r="H1782">
            <v>2002689</v>
          </cell>
        </row>
        <row r="1783">
          <cell r="A1783" t="str">
            <v>비  계   공</v>
          </cell>
          <cell r="D1783">
            <v>4.71</v>
          </cell>
          <cell r="E1783" t="str">
            <v>인</v>
          </cell>
          <cell r="G1783">
            <v>79467</v>
          </cell>
          <cell r="H1783">
            <v>374289</v>
          </cell>
        </row>
        <row r="1785">
          <cell r="A1785" t="str">
            <v>보 통 인 부</v>
          </cell>
          <cell r="D1785">
            <v>0.66</v>
          </cell>
          <cell r="E1785" t="str">
            <v>인</v>
          </cell>
          <cell r="G1785">
            <v>37736</v>
          </cell>
          <cell r="H1785">
            <v>24905</v>
          </cell>
        </row>
        <row r="1786">
          <cell r="A1786" t="str">
            <v>용  접  공</v>
          </cell>
          <cell r="D1786">
            <v>2.6</v>
          </cell>
          <cell r="E1786" t="str">
            <v>인</v>
          </cell>
          <cell r="G1786">
            <v>74016</v>
          </cell>
          <cell r="H1786">
            <v>192441</v>
          </cell>
        </row>
        <row r="1787">
          <cell r="A1787" t="str">
            <v>특 별 인 부</v>
          </cell>
          <cell r="D1787">
            <v>0.74</v>
          </cell>
          <cell r="E1787" t="str">
            <v>인</v>
          </cell>
          <cell r="G1787">
            <v>57379</v>
          </cell>
          <cell r="H1787">
            <v>42460</v>
          </cell>
        </row>
        <row r="1788">
          <cell r="A1788" t="str">
            <v>용접기 손료</v>
          </cell>
          <cell r="D1788">
            <v>20.83</v>
          </cell>
          <cell r="E1788" t="str">
            <v>Hr</v>
          </cell>
          <cell r="K1788">
            <v>155</v>
          </cell>
          <cell r="L1788">
            <v>3228</v>
          </cell>
        </row>
        <row r="1789">
          <cell r="A1789" t="str">
            <v>전력 소요량</v>
          </cell>
          <cell r="D1789">
            <v>126</v>
          </cell>
          <cell r="E1789" t="str">
            <v>KWH</v>
          </cell>
          <cell r="K1789">
            <v>61.6</v>
          </cell>
          <cell r="L1789">
            <v>7761</v>
          </cell>
        </row>
        <row r="1790">
          <cell r="A1790" t="str">
            <v>공 구 손 료</v>
          </cell>
          <cell r="C1790" t="str">
            <v>인건비의 3%</v>
          </cell>
          <cell r="L1790">
            <v>79103</v>
          </cell>
        </row>
        <row r="1792">
          <cell r="A1792" t="str">
            <v>소    계</v>
          </cell>
          <cell r="F1792">
            <v>2792160</v>
          </cell>
          <cell r="H1792">
            <v>2636784</v>
          </cell>
          <cell r="J1792">
            <v>65284</v>
          </cell>
          <cell r="L1792">
            <v>90092</v>
          </cell>
        </row>
        <row r="1794">
          <cell r="A1794" t="str">
            <v>계 ( 간단한구조 )</v>
          </cell>
          <cell r="C1794" t="str">
            <v>100 %</v>
          </cell>
          <cell r="F1794">
            <v>2792160</v>
          </cell>
          <cell r="H1794">
            <v>2636784</v>
          </cell>
          <cell r="J1794">
            <v>65284</v>
          </cell>
          <cell r="L1794">
            <v>90092</v>
          </cell>
        </row>
        <row r="1796">
          <cell r="A1796" t="str">
            <v>계 ( 복잡한구조 )</v>
          </cell>
          <cell r="C1796" t="str">
            <v>140 %</v>
          </cell>
          <cell r="F1796">
            <v>3909022</v>
          </cell>
          <cell r="H1796">
            <v>3691497</v>
          </cell>
          <cell r="J1796">
            <v>91397</v>
          </cell>
          <cell r="L1796">
            <v>126128</v>
          </cell>
        </row>
        <row r="1799">
          <cell r="F1799" t="str">
            <v xml:space="preserve"> </v>
          </cell>
        </row>
        <row r="1800">
          <cell r="F1800" t="str">
            <v xml:space="preserve"> </v>
          </cell>
        </row>
        <row r="1801">
          <cell r="F1801" t="str">
            <v xml:space="preserve"> </v>
          </cell>
        </row>
        <row r="1802">
          <cell r="F1802" t="str">
            <v xml:space="preserve"> </v>
          </cell>
        </row>
        <row r="1803">
          <cell r="B1803" t="str">
            <v>기존도장 방식을 채택할 경우</v>
          </cell>
          <cell r="E1803" t="str">
            <v xml:space="preserve"> </v>
          </cell>
          <cell r="F1803" t="str">
            <v>도 장 비 (M²당) 일 위 대 가</v>
          </cell>
        </row>
        <row r="1805">
          <cell r="A1805" t="str">
            <v>종       별</v>
          </cell>
          <cell r="C1805" t="str">
            <v>재 료 또 는</v>
          </cell>
          <cell r="D1805" t="str">
            <v xml:space="preserve">원 수 </v>
          </cell>
          <cell r="E1805" t="str">
            <v>단 위</v>
          </cell>
          <cell r="F1805" t="str">
            <v>총   액</v>
          </cell>
          <cell r="G1805" t="str">
            <v>노   무   비</v>
          </cell>
          <cell r="I1805" t="str">
            <v>재   료   비</v>
          </cell>
          <cell r="K1805" t="str">
            <v>경      비</v>
          </cell>
          <cell r="M1805" t="str">
            <v>비   고</v>
          </cell>
        </row>
        <row r="1806">
          <cell r="C1806" t="str">
            <v xml:space="preserve">규       격 </v>
          </cell>
          <cell r="F1806" t="str">
            <v>금   액</v>
          </cell>
          <cell r="G1806" t="str">
            <v>단  가</v>
          </cell>
          <cell r="H1806" t="str">
            <v>금   액</v>
          </cell>
          <cell r="I1806" t="str">
            <v>단  가</v>
          </cell>
          <cell r="J1806" t="str">
            <v>금   액</v>
          </cell>
          <cell r="K1806" t="str">
            <v>단  가</v>
          </cell>
          <cell r="L1806" t="str">
            <v>금   액</v>
          </cell>
        </row>
        <row r="1807">
          <cell r="A1807" t="str">
            <v>1. SAND BLASTING</v>
          </cell>
        </row>
        <row r="1808">
          <cell r="B1808" t="str">
            <v>모      래</v>
          </cell>
          <cell r="D1808">
            <v>5.0799999999999998E-2</v>
          </cell>
          <cell r="E1808" t="str">
            <v>㎥</v>
          </cell>
          <cell r="G1808">
            <v>17799.248685199098</v>
          </cell>
          <cell r="H1808">
            <v>904</v>
          </cell>
          <cell r="I1808">
            <v>10845.529676934633</v>
          </cell>
          <cell r="J1808">
            <v>550</v>
          </cell>
          <cell r="K1808">
            <v>13551.915852742301</v>
          </cell>
          <cell r="L1808">
            <v>688</v>
          </cell>
        </row>
        <row r="1809">
          <cell r="B1809" t="str">
            <v>계  령  공</v>
          </cell>
          <cell r="D1809">
            <v>3.2899999999999999E-2</v>
          </cell>
          <cell r="E1809" t="str">
            <v>인</v>
          </cell>
          <cell r="G1809">
            <v>41937</v>
          </cell>
          <cell r="H1809">
            <v>1379</v>
          </cell>
        </row>
        <row r="1810">
          <cell r="B1810" t="str">
            <v>보 통 인 부</v>
          </cell>
          <cell r="D1810">
            <v>3.5999999999999997E-2</v>
          </cell>
          <cell r="E1810" t="str">
            <v>인</v>
          </cell>
          <cell r="G1810">
            <v>37736</v>
          </cell>
          <cell r="H1810">
            <v>1358</v>
          </cell>
        </row>
        <row r="1811">
          <cell r="B1811" t="str">
            <v>COMPRESSOR</v>
          </cell>
          <cell r="C1811" t="str">
            <v>7.1㎥/min</v>
          </cell>
          <cell r="D1811">
            <v>0.13300000000000001</v>
          </cell>
          <cell r="E1811" t="str">
            <v>Hr</v>
          </cell>
          <cell r="G1811">
            <v>9681</v>
          </cell>
          <cell r="H1811">
            <v>1287</v>
          </cell>
          <cell r="I1811">
            <v>8779</v>
          </cell>
          <cell r="J1811">
            <v>1167</v>
          </cell>
          <cell r="K1811">
            <v>6250</v>
          </cell>
          <cell r="L1811">
            <v>831</v>
          </cell>
        </row>
        <row r="1812">
          <cell r="B1812" t="str">
            <v>AIR HOSE</v>
          </cell>
          <cell r="C1812" t="str">
            <v>3/4" ,1"</v>
          </cell>
          <cell r="D1812">
            <v>0.13300000000000001</v>
          </cell>
          <cell r="E1812" t="str">
            <v>Hr</v>
          </cell>
          <cell r="K1812">
            <v>48</v>
          </cell>
          <cell r="L1812">
            <v>6</v>
          </cell>
        </row>
        <row r="1813">
          <cell r="B1813" t="str">
            <v>브라스트기</v>
          </cell>
          <cell r="D1813">
            <v>0.13300000000000001</v>
          </cell>
          <cell r="E1813" t="str">
            <v>Hr</v>
          </cell>
          <cell r="K1813">
            <v>659</v>
          </cell>
          <cell r="L1813">
            <v>87</v>
          </cell>
        </row>
        <row r="1814">
          <cell r="B1814" t="str">
            <v>건  조  기</v>
          </cell>
          <cell r="D1814">
            <v>0.13300000000000001</v>
          </cell>
          <cell r="E1814" t="str">
            <v>Hr</v>
          </cell>
          <cell r="K1814">
            <v>211</v>
          </cell>
          <cell r="L1814">
            <v>28</v>
          </cell>
        </row>
        <row r="1815">
          <cell r="B1815" t="str">
            <v>방  진  복</v>
          </cell>
          <cell r="D1815">
            <v>0.13300000000000001</v>
          </cell>
          <cell r="E1815" t="str">
            <v>Hr</v>
          </cell>
          <cell r="K1815">
            <v>107</v>
          </cell>
          <cell r="L1815">
            <v>14</v>
          </cell>
        </row>
        <row r="1816">
          <cell r="B1816" t="str">
            <v>방  진  모</v>
          </cell>
          <cell r="D1816">
            <v>0.13300000000000001</v>
          </cell>
          <cell r="E1816" t="str">
            <v>Hr</v>
          </cell>
          <cell r="K1816">
            <v>21</v>
          </cell>
          <cell r="L1816">
            <v>2</v>
          </cell>
        </row>
        <row r="1817">
          <cell r="B1817" t="str">
            <v>건  조  유</v>
          </cell>
          <cell r="D1817">
            <v>0.33300000000000002</v>
          </cell>
          <cell r="E1817" t="str">
            <v>L</v>
          </cell>
          <cell r="I1817">
            <v>526.4</v>
          </cell>
          <cell r="J1817">
            <v>175</v>
          </cell>
        </row>
        <row r="1818">
          <cell r="B1818" t="str">
            <v>노      즐</v>
          </cell>
          <cell r="D1818">
            <v>0.03</v>
          </cell>
          <cell r="E1818" t="str">
            <v>개</v>
          </cell>
          <cell r="I1818">
            <v>32000</v>
          </cell>
          <cell r="J1818">
            <v>960</v>
          </cell>
        </row>
        <row r="1819">
          <cell r="B1819" t="str">
            <v>소      계</v>
          </cell>
          <cell r="F1819">
            <v>9436</v>
          </cell>
          <cell r="H1819">
            <v>4928</v>
          </cell>
          <cell r="J1819">
            <v>2852</v>
          </cell>
          <cell r="L1819">
            <v>1656</v>
          </cell>
        </row>
        <row r="1821">
          <cell r="A1821" t="str">
            <v>2. PRIMERY COATING (20μ)</v>
          </cell>
        </row>
        <row r="1822">
          <cell r="B1822" t="str">
            <v>ZINC RICH PRIMER</v>
          </cell>
          <cell r="D1822">
            <v>8.1000000000000003E-2</v>
          </cell>
          <cell r="E1822" t="str">
            <v>Liter</v>
          </cell>
          <cell r="I1822">
            <v>7945</v>
          </cell>
          <cell r="J1822">
            <v>643</v>
          </cell>
        </row>
        <row r="1823">
          <cell r="B1823" t="str">
            <v>신      나</v>
          </cell>
          <cell r="D1823">
            <v>0.01</v>
          </cell>
          <cell r="E1823" t="str">
            <v>Liter</v>
          </cell>
          <cell r="I1823">
            <v>2111</v>
          </cell>
          <cell r="J1823">
            <v>21</v>
          </cell>
        </row>
        <row r="1824">
          <cell r="B1824" t="str">
            <v>도  장  공</v>
          </cell>
          <cell r="D1824">
            <v>1.4999999999999999E-2</v>
          </cell>
          <cell r="E1824" t="str">
            <v>인</v>
          </cell>
          <cell r="G1824">
            <v>63038</v>
          </cell>
          <cell r="H1824">
            <v>945</v>
          </cell>
        </row>
        <row r="1825">
          <cell r="B1825" t="str">
            <v>공 구 손 료</v>
          </cell>
          <cell r="C1825" t="str">
            <v>2%</v>
          </cell>
          <cell r="D1825" t="str">
            <v>1</v>
          </cell>
          <cell r="E1825" t="str">
            <v>식</v>
          </cell>
          <cell r="L1825">
            <v>18</v>
          </cell>
        </row>
        <row r="1826">
          <cell r="B1826" t="str">
            <v>소      계</v>
          </cell>
          <cell r="F1826">
            <v>1627</v>
          </cell>
          <cell r="H1826">
            <v>945</v>
          </cell>
          <cell r="J1826">
            <v>664</v>
          </cell>
          <cell r="L1826">
            <v>18</v>
          </cell>
        </row>
        <row r="1828">
          <cell r="A1828" t="str">
            <v>3. COVER COATING (280μ)</v>
          </cell>
        </row>
        <row r="1829">
          <cell r="B1829" t="str">
            <v>PURE EPOXY</v>
          </cell>
          <cell r="D1829">
            <v>0.48299999999999998</v>
          </cell>
          <cell r="E1829" t="str">
            <v>Liter</v>
          </cell>
          <cell r="I1829">
            <v>4010</v>
          </cell>
          <cell r="J1829">
            <v>1936</v>
          </cell>
        </row>
        <row r="1830">
          <cell r="B1830" t="str">
            <v>신      나</v>
          </cell>
          <cell r="D1830">
            <v>4.8000000000000001E-2</v>
          </cell>
          <cell r="E1830" t="str">
            <v>Liter</v>
          </cell>
          <cell r="I1830">
            <v>2111</v>
          </cell>
          <cell r="J1830">
            <v>101</v>
          </cell>
        </row>
        <row r="1831">
          <cell r="B1831" t="str">
            <v>도  장  공</v>
          </cell>
          <cell r="D1831">
            <v>0.108</v>
          </cell>
          <cell r="E1831" t="str">
            <v>인</v>
          </cell>
          <cell r="G1831">
            <v>63038</v>
          </cell>
          <cell r="H1831">
            <v>6808</v>
          </cell>
        </row>
        <row r="1832">
          <cell r="A1832" t="str">
            <v>종       별</v>
          </cell>
          <cell r="C1832" t="str">
            <v>재 료 또 는</v>
          </cell>
          <cell r="D1832" t="str">
            <v xml:space="preserve">원 수 </v>
          </cell>
          <cell r="E1832" t="str">
            <v>단 위</v>
          </cell>
          <cell r="F1832" t="str">
            <v>총   액</v>
          </cell>
          <cell r="G1832" t="str">
            <v>노   무   비</v>
          </cell>
          <cell r="I1832" t="str">
            <v>재   료   비</v>
          </cell>
          <cell r="K1832" t="str">
            <v>경      비</v>
          </cell>
          <cell r="M1832" t="str">
            <v>비   고</v>
          </cell>
        </row>
        <row r="1833">
          <cell r="C1833" t="str">
            <v xml:space="preserve">규       격 </v>
          </cell>
          <cell r="F1833" t="str">
            <v>금   액</v>
          </cell>
          <cell r="G1833" t="str">
            <v>단  가</v>
          </cell>
          <cell r="H1833" t="str">
            <v>금   액</v>
          </cell>
          <cell r="I1833" t="str">
            <v>단  가</v>
          </cell>
          <cell r="J1833" t="str">
            <v>금   액</v>
          </cell>
          <cell r="K1833" t="str">
            <v>단  가</v>
          </cell>
          <cell r="L1833" t="str">
            <v>금   액</v>
          </cell>
        </row>
        <row r="1834">
          <cell r="B1834" t="str">
            <v>공 구 손 료</v>
          </cell>
          <cell r="C1834" t="str">
            <v>2%</v>
          </cell>
          <cell r="D1834" t="str">
            <v>1</v>
          </cell>
          <cell r="E1834" t="str">
            <v>식</v>
          </cell>
          <cell r="L1834">
            <v>136</v>
          </cell>
        </row>
        <row r="1835">
          <cell r="B1835" t="str">
            <v>소      계</v>
          </cell>
          <cell r="F1835">
            <v>8981</v>
          </cell>
          <cell r="H1835">
            <v>6808</v>
          </cell>
          <cell r="J1835">
            <v>2037</v>
          </cell>
          <cell r="L1835">
            <v>136</v>
          </cell>
        </row>
        <row r="1837">
          <cell r="A1837" t="str">
            <v>4. COVER COATING (280μ)</v>
          </cell>
        </row>
        <row r="1838">
          <cell r="B1838" t="str">
            <v>TAL  EPOXY</v>
          </cell>
          <cell r="D1838">
            <v>0.48299999999999998</v>
          </cell>
          <cell r="E1838" t="str">
            <v>Liter</v>
          </cell>
          <cell r="I1838">
            <v>3570</v>
          </cell>
          <cell r="J1838">
            <v>1724</v>
          </cell>
        </row>
        <row r="1839">
          <cell r="B1839" t="str">
            <v>신      나</v>
          </cell>
          <cell r="D1839">
            <v>4.8000000000000001E-2</v>
          </cell>
          <cell r="E1839" t="str">
            <v>Liter</v>
          </cell>
          <cell r="I1839">
            <v>2111</v>
          </cell>
          <cell r="J1839">
            <v>101</v>
          </cell>
        </row>
        <row r="1840">
          <cell r="B1840" t="str">
            <v>도  장  공</v>
          </cell>
          <cell r="D1840">
            <v>0.108</v>
          </cell>
          <cell r="E1840" t="str">
            <v>인</v>
          </cell>
          <cell r="G1840">
            <v>63038</v>
          </cell>
          <cell r="H1840">
            <v>6808</v>
          </cell>
        </row>
        <row r="1841">
          <cell r="B1841" t="str">
            <v>공 구 손 료</v>
          </cell>
          <cell r="C1841" t="str">
            <v>2%</v>
          </cell>
          <cell r="D1841" t="str">
            <v>1</v>
          </cell>
          <cell r="E1841" t="str">
            <v>식</v>
          </cell>
          <cell r="L1841">
            <v>136</v>
          </cell>
        </row>
        <row r="1843">
          <cell r="B1843" t="str">
            <v>소      계</v>
          </cell>
          <cell r="F1843">
            <v>8769</v>
          </cell>
          <cell r="H1843">
            <v>6808</v>
          </cell>
          <cell r="J1843">
            <v>1825</v>
          </cell>
          <cell r="L1843">
            <v>136</v>
          </cell>
        </row>
        <row r="1845">
          <cell r="A1845" t="str">
            <v>5. 방 오 도 료</v>
          </cell>
        </row>
        <row r="1846">
          <cell r="B1846" t="str">
            <v>방 오 도 료</v>
          </cell>
          <cell r="D1846">
            <v>0.154</v>
          </cell>
          <cell r="E1846" t="str">
            <v>Liter</v>
          </cell>
          <cell r="I1846">
            <v>9231</v>
          </cell>
          <cell r="J1846">
            <v>1421</v>
          </cell>
        </row>
        <row r="1847">
          <cell r="B1847" t="str">
            <v>신      나(ANTI FOULING)</v>
          </cell>
          <cell r="D1847">
            <v>8.0000000000000002E-3</v>
          </cell>
          <cell r="E1847" t="str">
            <v>Liter</v>
          </cell>
          <cell r="I1847">
            <v>1530</v>
          </cell>
          <cell r="J1847">
            <v>12</v>
          </cell>
        </row>
        <row r="1848">
          <cell r="B1848" t="str">
            <v>도  장  공</v>
          </cell>
          <cell r="D1848">
            <v>0.3</v>
          </cell>
          <cell r="E1848" t="str">
            <v>인</v>
          </cell>
          <cell r="G1848">
            <v>63038</v>
          </cell>
          <cell r="H1848">
            <v>18911</v>
          </cell>
        </row>
        <row r="1849">
          <cell r="B1849" t="str">
            <v>공 구 손 료</v>
          </cell>
          <cell r="C1849" t="str">
            <v>2%</v>
          </cell>
          <cell r="D1849" t="str">
            <v>1</v>
          </cell>
          <cell r="E1849" t="str">
            <v>식</v>
          </cell>
          <cell r="L1849">
            <v>378</v>
          </cell>
        </row>
        <row r="1850">
          <cell r="B1850" t="str">
            <v>소      계</v>
          </cell>
          <cell r="F1850">
            <v>20722</v>
          </cell>
          <cell r="H1850">
            <v>18911</v>
          </cell>
          <cell r="J1850">
            <v>1433</v>
          </cell>
          <cell r="L1850">
            <v>378</v>
          </cell>
        </row>
        <row r="1861">
          <cell r="B1861" t="str">
            <v>신공법 도장방식을 채택할 경우</v>
          </cell>
          <cell r="F1861" t="str">
            <v>도 장 비 (M²당) 일 위 대 가</v>
          </cell>
        </row>
        <row r="1862">
          <cell r="E1862" t="str">
            <v xml:space="preserve"> </v>
          </cell>
        </row>
        <row r="1863">
          <cell r="A1863" t="str">
            <v>종       별</v>
          </cell>
          <cell r="C1863" t="str">
            <v>재 료 또 는</v>
          </cell>
          <cell r="D1863" t="str">
            <v xml:space="preserve">원 수 </v>
          </cell>
          <cell r="E1863" t="str">
            <v>단 위</v>
          </cell>
          <cell r="F1863" t="str">
            <v>총   액</v>
          </cell>
          <cell r="G1863" t="str">
            <v>노   무   비</v>
          </cell>
          <cell r="I1863" t="str">
            <v>재   료   비</v>
          </cell>
          <cell r="K1863" t="str">
            <v>경      비</v>
          </cell>
          <cell r="M1863" t="str">
            <v>비   고</v>
          </cell>
        </row>
        <row r="1864">
          <cell r="C1864" t="str">
            <v xml:space="preserve">규       격 </v>
          </cell>
          <cell r="F1864" t="str">
            <v>금   액</v>
          </cell>
          <cell r="G1864" t="str">
            <v>단  가</v>
          </cell>
          <cell r="H1864" t="str">
            <v>금   액</v>
          </cell>
          <cell r="I1864" t="str">
            <v>단  가</v>
          </cell>
          <cell r="J1864" t="str">
            <v>금   액</v>
          </cell>
          <cell r="K1864" t="str">
            <v>단  가</v>
          </cell>
          <cell r="L1864" t="str">
            <v>금   액</v>
          </cell>
        </row>
        <row r="1865">
          <cell r="A1865" t="str">
            <v>1. 전처리 ( 육상용 ) (WATER SAND JET 공법) : BLAST CLEANINING  SA 2½</v>
          </cell>
        </row>
        <row r="1866">
          <cell r="B1866" t="str">
            <v>WATER JET</v>
          </cell>
          <cell r="C1866" t="str">
            <v>500 KG/㎡</v>
          </cell>
          <cell r="D1866">
            <v>1</v>
          </cell>
          <cell r="E1866" t="str">
            <v>㎡</v>
          </cell>
          <cell r="K1866">
            <v>1400</v>
          </cell>
          <cell r="L1866">
            <v>1400</v>
          </cell>
        </row>
        <row r="1867">
          <cell r="B1867" t="str">
            <v>시 리 카</v>
          </cell>
          <cell r="D1867">
            <v>10</v>
          </cell>
          <cell r="E1867" t="str">
            <v>kg</v>
          </cell>
          <cell r="I1867">
            <v>130</v>
          </cell>
          <cell r="J1867">
            <v>1300</v>
          </cell>
        </row>
        <row r="1868">
          <cell r="B1868" t="str">
            <v>경    유</v>
          </cell>
          <cell r="D1868">
            <v>4</v>
          </cell>
          <cell r="E1868" t="str">
            <v>L</v>
          </cell>
          <cell r="I1868">
            <v>526.4</v>
          </cell>
          <cell r="J1868">
            <v>2105</v>
          </cell>
        </row>
        <row r="1869">
          <cell r="B1869" t="str">
            <v>특별인부</v>
          </cell>
          <cell r="D1869">
            <v>0.1</v>
          </cell>
          <cell r="E1869" t="str">
            <v>인</v>
          </cell>
          <cell r="G1869">
            <v>57379</v>
          </cell>
          <cell r="H1869">
            <v>5737</v>
          </cell>
        </row>
        <row r="1870">
          <cell r="B1870" t="str">
            <v>보통인부</v>
          </cell>
          <cell r="D1870">
            <v>0.08</v>
          </cell>
          <cell r="E1870" t="str">
            <v>"</v>
          </cell>
          <cell r="G1870">
            <v>37736</v>
          </cell>
          <cell r="H1870">
            <v>3018</v>
          </cell>
        </row>
        <row r="1871">
          <cell r="B1871" t="str">
            <v>공구손료</v>
          </cell>
          <cell r="C1871" t="str">
            <v>10 %</v>
          </cell>
          <cell r="D1871" t="str">
            <v>1</v>
          </cell>
          <cell r="E1871" t="str">
            <v>식</v>
          </cell>
          <cell r="L1871">
            <v>875</v>
          </cell>
          <cell r="M1871" t="str">
            <v>열풍기,발청억</v>
          </cell>
        </row>
        <row r="1872">
          <cell r="B1872" t="str">
            <v>소      계</v>
          </cell>
          <cell r="F1872">
            <v>14435</v>
          </cell>
          <cell r="H1872">
            <v>8755</v>
          </cell>
          <cell r="J1872">
            <v>3405</v>
          </cell>
          <cell r="L1872">
            <v>2275</v>
          </cell>
        </row>
        <row r="1874">
          <cell r="A1874" t="str">
            <v>2. 전처리 ( 수중용 ) (WATER SAND JET 공법) : BLAST CLEANINING  ST 2</v>
          </cell>
        </row>
        <row r="1875">
          <cell r="B1875" t="str">
            <v>WATER JET</v>
          </cell>
          <cell r="C1875" t="str">
            <v>500 KG/㎡</v>
          </cell>
          <cell r="D1875">
            <v>1</v>
          </cell>
          <cell r="E1875" t="str">
            <v>㎡</v>
          </cell>
          <cell r="K1875">
            <v>2000</v>
          </cell>
          <cell r="L1875">
            <v>2000</v>
          </cell>
        </row>
        <row r="1876">
          <cell r="B1876" t="str">
            <v>시 리 카</v>
          </cell>
          <cell r="D1876">
            <v>10</v>
          </cell>
          <cell r="E1876" t="str">
            <v>kg</v>
          </cell>
          <cell r="I1876">
            <v>130</v>
          </cell>
          <cell r="J1876">
            <v>1300</v>
          </cell>
        </row>
        <row r="1877">
          <cell r="B1877" t="str">
            <v>경    유</v>
          </cell>
          <cell r="D1877">
            <v>6</v>
          </cell>
          <cell r="E1877" t="str">
            <v>L</v>
          </cell>
          <cell r="I1877">
            <v>526.4</v>
          </cell>
          <cell r="J1877">
            <v>3158</v>
          </cell>
        </row>
        <row r="1878">
          <cell r="B1878" t="str">
            <v>잠 수 부</v>
          </cell>
          <cell r="D1878">
            <v>0.7</v>
          </cell>
          <cell r="E1878" t="str">
            <v>인</v>
          </cell>
          <cell r="G1878">
            <v>81832</v>
          </cell>
          <cell r="H1878">
            <v>57282</v>
          </cell>
        </row>
        <row r="1879">
          <cell r="B1879" t="str">
            <v>보통인부</v>
          </cell>
          <cell r="D1879">
            <v>0.7</v>
          </cell>
          <cell r="E1879" t="str">
            <v>"</v>
          </cell>
          <cell r="G1879">
            <v>37736</v>
          </cell>
          <cell r="H1879">
            <v>26415</v>
          </cell>
        </row>
        <row r="1880">
          <cell r="B1880" t="str">
            <v>선    부</v>
          </cell>
          <cell r="D1880">
            <v>0.7</v>
          </cell>
          <cell r="E1880" t="str">
            <v>"</v>
          </cell>
          <cell r="G1880">
            <v>40088</v>
          </cell>
          <cell r="H1880">
            <v>28061</v>
          </cell>
        </row>
        <row r="1881">
          <cell r="B1881" t="str">
            <v>도선임대료</v>
          </cell>
          <cell r="D1881" t="str">
            <v>1</v>
          </cell>
          <cell r="E1881" t="str">
            <v>식</v>
          </cell>
          <cell r="L1881">
            <v>12000</v>
          </cell>
        </row>
        <row r="1882">
          <cell r="B1882" t="str">
            <v>공구손료</v>
          </cell>
          <cell r="C1882" t="str">
            <v>10 %</v>
          </cell>
          <cell r="D1882" t="str">
            <v>1</v>
          </cell>
          <cell r="E1882" t="str">
            <v>식</v>
          </cell>
          <cell r="L1882">
            <v>11175</v>
          </cell>
          <cell r="M1882" t="str">
            <v>열풍기,발청억</v>
          </cell>
        </row>
        <row r="1883">
          <cell r="B1883" t="str">
            <v>소      계</v>
          </cell>
          <cell r="F1883">
            <v>141391</v>
          </cell>
          <cell r="H1883">
            <v>111758</v>
          </cell>
          <cell r="J1883">
            <v>4458</v>
          </cell>
          <cell r="L1883">
            <v>25175</v>
          </cell>
        </row>
        <row r="1884">
          <cell r="F1884" t="str">
            <v xml:space="preserve"> </v>
          </cell>
        </row>
        <row r="1885">
          <cell r="A1885" t="str">
            <v>3. 도장 SYSTEM 1 : 상시 물속에 잠기는 구조물</v>
          </cell>
        </row>
        <row r="1886">
          <cell r="B1886" t="str">
            <v xml:space="preserve">소지처리 </v>
          </cell>
          <cell r="C1886" t="str">
            <v>BLASTING 작업으로서 SIS Sa2½ 이상</v>
          </cell>
        </row>
        <row r="1887">
          <cell r="B1887" t="str">
            <v>하    도</v>
          </cell>
          <cell r="C1887" t="str">
            <v>무기질 징크리치 푸라이머</v>
          </cell>
          <cell r="F1887" t="str">
            <v xml:space="preserve"> 75 μ</v>
          </cell>
        </row>
        <row r="1888">
          <cell r="B1888" t="str">
            <v>중    도</v>
          </cell>
          <cell r="C1888" t="str">
            <v>중도용 엑폭시 수지도료</v>
          </cell>
          <cell r="F1888" t="str">
            <v xml:space="preserve"> 45 μ</v>
          </cell>
        </row>
        <row r="1889">
          <cell r="B1889" t="str">
            <v>상    도</v>
          </cell>
          <cell r="C1889" t="str">
            <v>상도용 엑폭시</v>
          </cell>
          <cell r="F1889" t="str">
            <v>400 μ</v>
          </cell>
        </row>
        <row r="1890">
          <cell r="A1890" t="str">
            <v>종       별</v>
          </cell>
          <cell r="C1890" t="str">
            <v>재 료 또 는</v>
          </cell>
          <cell r="D1890" t="str">
            <v xml:space="preserve">원 수 </v>
          </cell>
          <cell r="E1890" t="str">
            <v>단 위</v>
          </cell>
          <cell r="F1890" t="str">
            <v>총   액</v>
          </cell>
          <cell r="G1890" t="str">
            <v>노   무   비</v>
          </cell>
          <cell r="I1890" t="str">
            <v>재   료   비</v>
          </cell>
          <cell r="K1890" t="str">
            <v>경      비</v>
          </cell>
          <cell r="M1890" t="str">
            <v>비   고</v>
          </cell>
        </row>
        <row r="1891">
          <cell r="C1891" t="str">
            <v xml:space="preserve">규       격 </v>
          </cell>
          <cell r="F1891" t="str">
            <v>금   액</v>
          </cell>
          <cell r="G1891" t="str">
            <v>단  가</v>
          </cell>
          <cell r="H1891" t="str">
            <v>금   액</v>
          </cell>
          <cell r="I1891" t="str">
            <v>단  가</v>
          </cell>
          <cell r="J1891" t="str">
            <v>금   액</v>
          </cell>
          <cell r="K1891" t="str">
            <v>단  가</v>
          </cell>
          <cell r="L1891" t="str">
            <v>금   액</v>
          </cell>
        </row>
        <row r="1892">
          <cell r="A1892" t="str">
            <v>공사비 산출</v>
          </cell>
          <cell r="F1892" t="str">
            <v xml:space="preserve"> </v>
          </cell>
        </row>
        <row r="1893">
          <cell r="B1893" t="str">
            <v>무기질 징크리치 푸라이머</v>
          </cell>
          <cell r="D1893">
            <v>0.2</v>
          </cell>
          <cell r="E1893" t="str">
            <v>L</v>
          </cell>
          <cell r="F1893" t="str">
            <v xml:space="preserve"> </v>
          </cell>
          <cell r="I1893">
            <v>7945</v>
          </cell>
          <cell r="J1893">
            <v>1589</v>
          </cell>
        </row>
        <row r="1894">
          <cell r="B1894" t="str">
            <v>중도용 엑폭시 수지도료</v>
          </cell>
          <cell r="D1894">
            <v>0.2</v>
          </cell>
          <cell r="E1894" t="str">
            <v>L</v>
          </cell>
          <cell r="F1894" t="str">
            <v xml:space="preserve"> </v>
          </cell>
          <cell r="I1894">
            <v>7500</v>
          </cell>
          <cell r="J1894">
            <v>1500</v>
          </cell>
        </row>
        <row r="1895">
          <cell r="B1895" t="str">
            <v>상도용 엑폭시</v>
          </cell>
          <cell r="D1895">
            <v>0.68</v>
          </cell>
          <cell r="E1895" t="str">
            <v>L</v>
          </cell>
          <cell r="F1895" t="str">
            <v xml:space="preserve"> </v>
          </cell>
          <cell r="I1895">
            <v>18000</v>
          </cell>
          <cell r="J1895">
            <v>12240</v>
          </cell>
        </row>
        <row r="1896">
          <cell r="B1896" t="str">
            <v>희 석 제</v>
          </cell>
          <cell r="D1896">
            <v>0.3</v>
          </cell>
          <cell r="E1896" t="str">
            <v>L</v>
          </cell>
          <cell r="F1896" t="str">
            <v xml:space="preserve"> </v>
          </cell>
          <cell r="I1896">
            <v>2111</v>
          </cell>
          <cell r="J1896">
            <v>633</v>
          </cell>
        </row>
        <row r="1897">
          <cell r="B1897" t="str">
            <v>도  장  공</v>
          </cell>
          <cell r="D1897">
            <v>0.1</v>
          </cell>
          <cell r="E1897" t="str">
            <v>인</v>
          </cell>
          <cell r="F1897" t="str">
            <v xml:space="preserve"> </v>
          </cell>
          <cell r="G1897">
            <v>63038</v>
          </cell>
          <cell r="H1897">
            <v>6303</v>
          </cell>
        </row>
        <row r="1898">
          <cell r="B1898" t="str">
            <v>보 통 인 부</v>
          </cell>
          <cell r="D1898">
            <v>0.1</v>
          </cell>
          <cell r="E1898" t="str">
            <v>인</v>
          </cell>
          <cell r="F1898" t="str">
            <v xml:space="preserve"> </v>
          </cell>
          <cell r="G1898">
            <v>37736</v>
          </cell>
          <cell r="H1898">
            <v>3773</v>
          </cell>
        </row>
        <row r="1899">
          <cell r="B1899" t="str">
            <v>공 구 손 료</v>
          </cell>
          <cell r="C1899" t="str">
            <v>노임의 2%</v>
          </cell>
          <cell r="D1899" t="str">
            <v>1</v>
          </cell>
          <cell r="E1899" t="str">
            <v>식</v>
          </cell>
          <cell r="F1899" t="str">
            <v xml:space="preserve"> </v>
          </cell>
          <cell r="L1899">
            <v>201</v>
          </cell>
        </row>
        <row r="1900">
          <cell r="B1900" t="str">
            <v>소      계</v>
          </cell>
          <cell r="F1900">
            <v>26239</v>
          </cell>
          <cell r="H1900">
            <v>10076</v>
          </cell>
          <cell r="J1900">
            <v>15962</v>
          </cell>
          <cell r="L1900">
            <v>201</v>
          </cell>
        </row>
        <row r="1901">
          <cell r="F1901" t="str">
            <v xml:space="preserve"> </v>
          </cell>
        </row>
        <row r="1902">
          <cell r="A1902" t="str">
            <v>4. 도장 SYSTEM 2 : 해수 가까이 상시 노출되어있는 구조물</v>
          </cell>
        </row>
        <row r="1903">
          <cell r="B1903" t="str">
            <v xml:space="preserve">소지처리 </v>
          </cell>
          <cell r="C1903" t="str">
            <v>BLASTING 작업으로서 SIS Sa2½ 이상</v>
          </cell>
        </row>
        <row r="1904">
          <cell r="B1904" t="str">
            <v>하    도</v>
          </cell>
          <cell r="C1904" t="str">
            <v>무기질 징크리치 푸라이머</v>
          </cell>
          <cell r="F1904" t="str">
            <v xml:space="preserve"> 75 μ</v>
          </cell>
        </row>
        <row r="1905">
          <cell r="B1905" t="str">
            <v>중    도 1</v>
          </cell>
          <cell r="C1905" t="str">
            <v>중도용 엑폭시 수지도료</v>
          </cell>
          <cell r="F1905" t="str">
            <v xml:space="preserve"> 45 μ</v>
          </cell>
        </row>
        <row r="1906">
          <cell r="B1906" t="str">
            <v>중    도 2</v>
          </cell>
          <cell r="C1906" t="str">
            <v>중도용 엑폭시 수지도료</v>
          </cell>
          <cell r="F1906" t="str">
            <v>355 μ</v>
          </cell>
        </row>
        <row r="1907">
          <cell r="B1907" t="str">
            <v>상    도</v>
          </cell>
          <cell r="C1907" t="str">
            <v>상도용 엑폭시</v>
          </cell>
          <cell r="F1907" t="str">
            <v xml:space="preserve"> 45 μ</v>
          </cell>
        </row>
        <row r="1908">
          <cell r="F1908" t="str">
            <v xml:space="preserve"> </v>
          </cell>
        </row>
        <row r="1909">
          <cell r="A1909" t="str">
            <v>공사비 산출</v>
          </cell>
          <cell r="F1909" t="str">
            <v xml:space="preserve"> </v>
          </cell>
        </row>
        <row r="1910">
          <cell r="B1910" t="str">
            <v>무기질 징크리치 푸라이머</v>
          </cell>
          <cell r="D1910">
            <v>0.2</v>
          </cell>
          <cell r="E1910" t="str">
            <v>L</v>
          </cell>
          <cell r="F1910" t="str">
            <v xml:space="preserve"> </v>
          </cell>
          <cell r="I1910">
            <v>7945</v>
          </cell>
          <cell r="J1910">
            <v>1589</v>
          </cell>
        </row>
        <row r="1911">
          <cell r="B1911" t="str">
            <v>중도용 엑폭시 수지도료 1</v>
          </cell>
          <cell r="D1911">
            <v>0.2</v>
          </cell>
          <cell r="E1911" t="str">
            <v>L</v>
          </cell>
          <cell r="F1911" t="str">
            <v xml:space="preserve"> </v>
          </cell>
          <cell r="I1911">
            <v>7500</v>
          </cell>
          <cell r="J1911">
            <v>1500</v>
          </cell>
        </row>
        <row r="1912">
          <cell r="B1912" t="str">
            <v>중도용 엑폭시 수지도료 2</v>
          </cell>
          <cell r="D1912">
            <v>0.6</v>
          </cell>
          <cell r="E1912" t="str">
            <v>L</v>
          </cell>
          <cell r="F1912" t="str">
            <v xml:space="preserve"> </v>
          </cell>
          <cell r="I1912">
            <v>18000</v>
          </cell>
          <cell r="J1912">
            <v>10800</v>
          </cell>
        </row>
        <row r="1913">
          <cell r="B1913" t="str">
            <v>상도용 엑폭시</v>
          </cell>
          <cell r="D1913">
            <v>0.2</v>
          </cell>
          <cell r="E1913" t="str">
            <v>L</v>
          </cell>
          <cell r="F1913" t="str">
            <v xml:space="preserve"> </v>
          </cell>
          <cell r="I1913">
            <v>5900</v>
          </cell>
          <cell r="J1913">
            <v>1180</v>
          </cell>
        </row>
        <row r="1914">
          <cell r="B1914" t="str">
            <v>희 석 제</v>
          </cell>
          <cell r="D1914">
            <v>0.36</v>
          </cell>
          <cell r="E1914" t="str">
            <v>L</v>
          </cell>
          <cell r="F1914" t="str">
            <v xml:space="preserve"> </v>
          </cell>
          <cell r="I1914">
            <v>2111</v>
          </cell>
          <cell r="J1914">
            <v>759</v>
          </cell>
        </row>
        <row r="1915">
          <cell r="B1915" t="str">
            <v>도  장  공</v>
          </cell>
          <cell r="D1915">
            <v>0.13</v>
          </cell>
          <cell r="E1915" t="str">
            <v>인</v>
          </cell>
          <cell r="F1915" t="str">
            <v xml:space="preserve"> </v>
          </cell>
          <cell r="G1915">
            <v>63038</v>
          </cell>
          <cell r="H1915">
            <v>8194</v>
          </cell>
        </row>
        <row r="1916">
          <cell r="B1916" t="str">
            <v>보 통 인 부</v>
          </cell>
          <cell r="D1916">
            <v>0.13</v>
          </cell>
          <cell r="E1916" t="str">
            <v>인</v>
          </cell>
          <cell r="F1916" t="str">
            <v xml:space="preserve"> </v>
          </cell>
          <cell r="G1916">
            <v>37736</v>
          </cell>
          <cell r="H1916">
            <v>4905</v>
          </cell>
        </row>
        <row r="1917">
          <cell r="B1917" t="str">
            <v>공 구 손 료</v>
          </cell>
          <cell r="C1917" t="str">
            <v>노임의 2%</v>
          </cell>
          <cell r="D1917" t="str">
            <v>1</v>
          </cell>
          <cell r="E1917" t="str">
            <v>식</v>
          </cell>
          <cell r="F1917" t="str">
            <v xml:space="preserve"> </v>
          </cell>
          <cell r="L1917">
            <v>261</v>
          </cell>
        </row>
        <row r="1918">
          <cell r="B1918" t="str">
            <v>소      계</v>
          </cell>
          <cell r="F1918">
            <v>29188</v>
          </cell>
          <cell r="H1918">
            <v>13099</v>
          </cell>
          <cell r="J1918">
            <v>15828</v>
          </cell>
          <cell r="L1918">
            <v>261</v>
          </cell>
        </row>
        <row r="1919">
          <cell r="A1919" t="str">
            <v>종       별</v>
          </cell>
          <cell r="C1919" t="str">
            <v>재 료 또 는</v>
          </cell>
          <cell r="D1919" t="str">
            <v xml:space="preserve">원 수 </v>
          </cell>
          <cell r="E1919" t="str">
            <v>단 위</v>
          </cell>
          <cell r="F1919" t="str">
            <v>총   액</v>
          </cell>
          <cell r="G1919" t="str">
            <v>노   무   비</v>
          </cell>
          <cell r="I1919" t="str">
            <v>재   료   비</v>
          </cell>
          <cell r="K1919" t="str">
            <v>경      비</v>
          </cell>
          <cell r="M1919" t="str">
            <v>비   고</v>
          </cell>
        </row>
        <row r="1920">
          <cell r="C1920" t="str">
            <v xml:space="preserve">규       격 </v>
          </cell>
          <cell r="F1920" t="str">
            <v>금   액</v>
          </cell>
          <cell r="G1920" t="str">
            <v>단  가</v>
          </cell>
          <cell r="H1920" t="str">
            <v>금   액</v>
          </cell>
          <cell r="I1920" t="str">
            <v>단  가</v>
          </cell>
          <cell r="J1920" t="str">
            <v>금   액</v>
          </cell>
          <cell r="K1920" t="str">
            <v>단  가</v>
          </cell>
          <cell r="L1920" t="str">
            <v>금   액</v>
          </cell>
        </row>
        <row r="1921">
          <cell r="A1921" t="str">
            <v>5. 도장 SYSTEM 3 : 해중에서 작업해야하는 구조물</v>
          </cell>
        </row>
        <row r="1922">
          <cell r="B1922" t="str">
            <v xml:space="preserve">소지처리 </v>
          </cell>
          <cell r="C1922" t="str">
            <v>WATER SAND JET나 WATER JET로써 피도면의 밀스케일등 이물질을 완전 제거하여 SIS ST 2 이상되게 할것.</v>
          </cell>
        </row>
        <row r="1923">
          <cell r="B1923" t="str">
            <v>하    도</v>
          </cell>
          <cell r="C1923" t="str">
            <v>수중용 엑폭시</v>
          </cell>
          <cell r="F1923" t="str">
            <v>1,000 μ</v>
          </cell>
        </row>
        <row r="1924">
          <cell r="F1924" t="str">
            <v xml:space="preserve"> </v>
          </cell>
        </row>
        <row r="1925">
          <cell r="A1925" t="str">
            <v>공사비 산출</v>
          </cell>
          <cell r="F1925" t="str">
            <v xml:space="preserve"> </v>
          </cell>
        </row>
        <row r="1926">
          <cell r="B1926" t="str">
            <v>상도용 엑폭시</v>
          </cell>
          <cell r="D1926">
            <v>1.74</v>
          </cell>
          <cell r="E1926" t="str">
            <v>L</v>
          </cell>
          <cell r="F1926" t="str">
            <v xml:space="preserve"> </v>
          </cell>
          <cell r="I1926">
            <v>26000</v>
          </cell>
          <cell r="J1926">
            <v>45240</v>
          </cell>
        </row>
        <row r="1927">
          <cell r="B1927" t="str">
            <v>잠  수  부</v>
          </cell>
          <cell r="D1927">
            <v>0.5</v>
          </cell>
          <cell r="E1927" t="str">
            <v>인</v>
          </cell>
          <cell r="F1927" t="str">
            <v xml:space="preserve"> </v>
          </cell>
          <cell r="G1927">
            <v>81832</v>
          </cell>
          <cell r="H1927">
            <v>40916</v>
          </cell>
        </row>
        <row r="1928">
          <cell r="B1928" t="str">
            <v>공 구 손 료</v>
          </cell>
          <cell r="C1928" t="str">
            <v>노임의 2%</v>
          </cell>
          <cell r="D1928" t="str">
            <v>1</v>
          </cell>
          <cell r="E1928" t="str">
            <v>식</v>
          </cell>
          <cell r="F1928" t="str">
            <v xml:space="preserve"> </v>
          </cell>
          <cell r="L1928">
            <v>818</v>
          </cell>
        </row>
        <row r="1929">
          <cell r="B1929" t="str">
            <v>소      계</v>
          </cell>
          <cell r="F1929">
            <v>86974</v>
          </cell>
          <cell r="H1929">
            <v>40916</v>
          </cell>
          <cell r="J1929">
            <v>45240</v>
          </cell>
          <cell r="L1929">
            <v>818</v>
          </cell>
        </row>
        <row r="1930">
          <cell r="F1930" t="str">
            <v xml:space="preserve"> </v>
          </cell>
        </row>
        <row r="1931">
          <cell r="A1931" t="str">
            <v>6. CERAMIC COATING (ATO) 200μ</v>
          </cell>
        </row>
        <row r="1932">
          <cell r="B1932" t="str">
            <v>6-1. 바탕만들기</v>
          </cell>
        </row>
        <row r="1933">
          <cell r="B1933" t="str">
            <v>SNAD</v>
          </cell>
          <cell r="D1933">
            <v>5.0799999999999998E-2</v>
          </cell>
          <cell r="E1933" t="str">
            <v>㎥</v>
          </cell>
          <cell r="F1933">
            <v>355</v>
          </cell>
          <cell r="I1933">
            <v>7000</v>
          </cell>
          <cell r="J1933">
            <v>355</v>
          </cell>
        </row>
        <row r="1934">
          <cell r="B1934" t="str">
            <v>계 령 공</v>
          </cell>
          <cell r="D1934">
            <v>0.05</v>
          </cell>
          <cell r="E1934" t="str">
            <v>인</v>
          </cell>
          <cell r="F1934">
            <v>2096</v>
          </cell>
          <cell r="G1934">
            <v>41937</v>
          </cell>
          <cell r="H1934">
            <v>2096</v>
          </cell>
        </row>
        <row r="1935">
          <cell r="B1935" t="str">
            <v>보 통 인 부</v>
          </cell>
          <cell r="D1935">
            <v>0.1</v>
          </cell>
          <cell r="E1935" t="str">
            <v>인</v>
          </cell>
          <cell r="F1935">
            <v>3773</v>
          </cell>
          <cell r="G1935">
            <v>37736</v>
          </cell>
          <cell r="H1935">
            <v>3773</v>
          </cell>
        </row>
        <row r="1936">
          <cell r="B1936" t="str">
            <v>POWER BRUSH</v>
          </cell>
          <cell r="D1936">
            <v>0.03</v>
          </cell>
          <cell r="E1936" t="str">
            <v>KG</v>
          </cell>
          <cell r="F1936">
            <v>150</v>
          </cell>
          <cell r="I1936">
            <v>5000</v>
          </cell>
          <cell r="J1936">
            <v>150</v>
          </cell>
        </row>
        <row r="1937">
          <cell r="B1937" t="str">
            <v>WIRE BRUSH</v>
          </cell>
          <cell r="D1937">
            <v>1.6E-2</v>
          </cell>
          <cell r="E1937" t="str">
            <v>KG</v>
          </cell>
          <cell r="F1937">
            <v>32</v>
          </cell>
          <cell r="I1937">
            <v>2000</v>
          </cell>
          <cell r="J1937">
            <v>32</v>
          </cell>
        </row>
        <row r="1938">
          <cell r="B1938" t="str">
            <v>기 계 공</v>
          </cell>
          <cell r="D1938">
            <v>0.13300000000000001</v>
          </cell>
          <cell r="E1938" t="str">
            <v>인</v>
          </cell>
          <cell r="F1938">
            <v>7834</v>
          </cell>
          <cell r="G1938">
            <v>58906</v>
          </cell>
          <cell r="H1938">
            <v>7834</v>
          </cell>
        </row>
        <row r="1939">
          <cell r="B1939" t="str">
            <v>조 력 공</v>
          </cell>
          <cell r="D1939">
            <v>0.05</v>
          </cell>
          <cell r="E1939" t="str">
            <v>인</v>
          </cell>
          <cell r="F1939">
            <v>2445</v>
          </cell>
          <cell r="G1939">
            <v>48912</v>
          </cell>
          <cell r="H1939">
            <v>2445</v>
          </cell>
        </row>
        <row r="1940">
          <cell r="B1940" t="str">
            <v>품질관리공(시험사1급)</v>
          </cell>
          <cell r="D1940">
            <v>1.6E-2</v>
          </cell>
          <cell r="E1940" t="str">
            <v>인</v>
          </cell>
          <cell r="F1940">
            <v>765</v>
          </cell>
          <cell r="G1940">
            <v>47867</v>
          </cell>
          <cell r="H1940">
            <v>765</v>
          </cell>
        </row>
        <row r="1941">
          <cell r="B1941" t="str">
            <v>공 구 손 료</v>
          </cell>
          <cell r="C1941" t="str">
            <v>노임의 2%</v>
          </cell>
          <cell r="D1941" t="str">
            <v>1</v>
          </cell>
          <cell r="E1941" t="str">
            <v>식</v>
          </cell>
          <cell r="F1941">
            <v>338</v>
          </cell>
          <cell r="L1941">
            <v>338</v>
          </cell>
        </row>
        <row r="1942">
          <cell r="B1942" t="str">
            <v>소      계</v>
          </cell>
          <cell r="F1942">
            <v>17788</v>
          </cell>
          <cell r="H1942">
            <v>16913</v>
          </cell>
          <cell r="J1942">
            <v>537</v>
          </cell>
          <cell r="L1942">
            <v>338</v>
          </cell>
        </row>
        <row r="1943">
          <cell r="F1943" t="str">
            <v xml:space="preserve"> </v>
          </cell>
        </row>
        <row r="1944">
          <cell r="B1944" t="str">
            <v>6-2. CERAMIC COATING (200μ)</v>
          </cell>
        </row>
        <row r="1945">
          <cell r="B1945" t="str">
            <v>세 척 제</v>
          </cell>
          <cell r="D1945">
            <v>0.05</v>
          </cell>
          <cell r="E1945" t="str">
            <v>통</v>
          </cell>
          <cell r="F1945">
            <v>525</v>
          </cell>
          <cell r="I1945">
            <v>10500</v>
          </cell>
          <cell r="J1945">
            <v>525</v>
          </cell>
        </row>
        <row r="1946">
          <cell r="B1946" t="str">
            <v>세 척 공(보통인부)</v>
          </cell>
          <cell r="D1946">
            <v>1.6E-2</v>
          </cell>
          <cell r="E1946" t="str">
            <v>인</v>
          </cell>
          <cell r="F1946">
            <v>603</v>
          </cell>
          <cell r="G1946">
            <v>37736</v>
          </cell>
          <cell r="H1946">
            <v>603</v>
          </cell>
        </row>
        <row r="1947">
          <cell r="B1947" t="str">
            <v>넝    마</v>
          </cell>
          <cell r="D1947">
            <v>0.01</v>
          </cell>
          <cell r="E1947" t="str">
            <v>KG</v>
          </cell>
          <cell r="F1947">
            <v>13</v>
          </cell>
          <cell r="I1947">
            <v>1363</v>
          </cell>
          <cell r="J1947">
            <v>13</v>
          </cell>
        </row>
        <row r="1948">
          <cell r="A1948" t="str">
            <v>종       별</v>
          </cell>
          <cell r="C1948" t="str">
            <v>재 료 또 는</v>
          </cell>
          <cell r="D1948" t="str">
            <v xml:space="preserve">원 수 </v>
          </cell>
          <cell r="E1948" t="str">
            <v>단 위</v>
          </cell>
          <cell r="F1948" t="str">
            <v>총   액</v>
          </cell>
          <cell r="G1948" t="str">
            <v>노   무   비</v>
          </cell>
          <cell r="I1948" t="str">
            <v>재   료   비</v>
          </cell>
          <cell r="K1948" t="str">
            <v>경      비</v>
          </cell>
          <cell r="M1948" t="str">
            <v>비   고</v>
          </cell>
        </row>
        <row r="1949">
          <cell r="C1949" t="str">
            <v xml:space="preserve">규       격 </v>
          </cell>
          <cell r="F1949" t="str">
            <v>금   액</v>
          </cell>
          <cell r="G1949" t="str">
            <v>단  가</v>
          </cell>
          <cell r="H1949" t="str">
            <v>금   액</v>
          </cell>
          <cell r="I1949" t="str">
            <v>단  가</v>
          </cell>
          <cell r="J1949" t="str">
            <v>금   액</v>
          </cell>
          <cell r="K1949" t="str">
            <v>단  가</v>
          </cell>
          <cell r="L1949" t="str">
            <v>금   액</v>
          </cell>
        </row>
        <row r="1950">
          <cell r="B1950" t="str">
            <v>세라믹코팅제</v>
          </cell>
          <cell r="D1950">
            <v>0.36</v>
          </cell>
          <cell r="E1950" t="str">
            <v>KG</v>
          </cell>
          <cell r="F1950">
            <v>60588</v>
          </cell>
          <cell r="I1950">
            <v>168300</v>
          </cell>
          <cell r="J1950">
            <v>60588</v>
          </cell>
        </row>
        <row r="1951">
          <cell r="B1951" t="str">
            <v>희 석 제</v>
          </cell>
          <cell r="D1951">
            <v>0.188</v>
          </cell>
          <cell r="E1951" t="str">
            <v>통</v>
          </cell>
          <cell r="F1951">
            <v>962</v>
          </cell>
          <cell r="I1951">
            <v>5120</v>
          </cell>
          <cell r="J1951">
            <v>962</v>
          </cell>
        </row>
        <row r="1952">
          <cell r="B1952" t="str">
            <v>도 장 공</v>
          </cell>
          <cell r="D1952">
            <v>6.6000000000000003E-2</v>
          </cell>
          <cell r="E1952" t="str">
            <v>인</v>
          </cell>
          <cell r="F1952">
            <v>4160</v>
          </cell>
          <cell r="G1952">
            <v>63038</v>
          </cell>
          <cell r="H1952">
            <v>4160</v>
          </cell>
        </row>
        <row r="1953">
          <cell r="B1953" t="str">
            <v>규    사</v>
          </cell>
          <cell r="D1953">
            <v>3.5999999999999997E-2</v>
          </cell>
          <cell r="E1953" t="str">
            <v>㎥</v>
          </cell>
          <cell r="F1953">
            <v>900</v>
          </cell>
          <cell r="I1953">
            <v>25000</v>
          </cell>
          <cell r="J1953">
            <v>900</v>
          </cell>
        </row>
        <row r="1954">
          <cell r="B1954" t="str">
            <v>장비사용료</v>
          </cell>
          <cell r="C1954" t="str">
            <v>TRUCK CRANE 
40TON x 2대</v>
          </cell>
          <cell r="D1954">
            <v>0.02</v>
          </cell>
          <cell r="E1954" t="str">
            <v>HR</v>
          </cell>
          <cell r="F1954">
            <v>3317</v>
          </cell>
          <cell r="G1954">
            <v>37230</v>
          </cell>
          <cell r="H1954">
            <v>744</v>
          </cell>
          <cell r="I1954">
            <v>17460</v>
          </cell>
          <cell r="J1954">
            <v>349</v>
          </cell>
          <cell r="K1954">
            <v>111242</v>
          </cell>
          <cell r="L1954">
            <v>2224</v>
          </cell>
        </row>
        <row r="1955">
          <cell r="B1955" t="str">
            <v>공 구 손 료</v>
          </cell>
          <cell r="C1955" t="str">
            <v>노임의 2%</v>
          </cell>
          <cell r="D1955">
            <v>1</v>
          </cell>
          <cell r="E1955" t="str">
            <v>식</v>
          </cell>
          <cell r="F1955">
            <v>110</v>
          </cell>
          <cell r="L1955">
            <v>110</v>
          </cell>
        </row>
        <row r="1956">
          <cell r="B1956" t="str">
            <v>소     계</v>
          </cell>
          <cell r="F1956">
            <v>71178</v>
          </cell>
          <cell r="H1956">
            <v>5507</v>
          </cell>
          <cell r="J1956">
            <v>63337</v>
          </cell>
          <cell r="L1956">
            <v>2334</v>
          </cell>
        </row>
        <row r="1958">
          <cell r="B1958" t="str">
            <v>합     계</v>
          </cell>
          <cell r="F1958">
            <v>88966</v>
          </cell>
          <cell r="H1958">
            <v>22420</v>
          </cell>
          <cell r="J1958">
            <v>63874</v>
          </cell>
          <cell r="L1958">
            <v>2672</v>
          </cell>
        </row>
        <row r="1971">
          <cell r="F1971" t="str">
            <v xml:space="preserve"> </v>
          </cell>
        </row>
        <row r="1976">
          <cell r="E1976" t="str">
            <v xml:space="preserve"> </v>
          </cell>
          <cell r="F1976" t="str">
            <v>S.T.S 잡철물 제작,설치(SCREEN등)</v>
          </cell>
        </row>
        <row r="1977">
          <cell r="E1977" t="str">
            <v xml:space="preserve"> </v>
          </cell>
        </row>
        <row r="1978">
          <cell r="A1978" t="str">
            <v>종       별</v>
          </cell>
          <cell r="C1978" t="str">
            <v>재 료 또 는</v>
          </cell>
          <cell r="D1978" t="str">
            <v xml:space="preserve">원 수 </v>
          </cell>
          <cell r="E1978" t="str">
            <v>단 위</v>
          </cell>
          <cell r="F1978" t="str">
            <v>총   액</v>
          </cell>
          <cell r="G1978" t="str">
            <v>노   무   비</v>
          </cell>
          <cell r="I1978" t="str">
            <v>재   료   비</v>
          </cell>
          <cell r="K1978" t="str">
            <v>경      비</v>
          </cell>
          <cell r="M1978" t="str">
            <v>비   고</v>
          </cell>
        </row>
        <row r="1979">
          <cell r="C1979" t="str">
            <v xml:space="preserve">규       격 </v>
          </cell>
          <cell r="F1979" t="str">
            <v>금   액</v>
          </cell>
          <cell r="G1979" t="str">
            <v>단  가</v>
          </cell>
          <cell r="H1979" t="str">
            <v>금   액</v>
          </cell>
          <cell r="I1979" t="str">
            <v>단  가</v>
          </cell>
          <cell r="J1979" t="str">
            <v>금   액</v>
          </cell>
          <cell r="K1979" t="str">
            <v>단  가</v>
          </cell>
          <cell r="L1979" t="str">
            <v>금   액</v>
          </cell>
        </row>
        <row r="1980">
          <cell r="A1980" t="str">
            <v>용  접  봉</v>
          </cell>
          <cell r="C1980" t="str">
            <v>AWSE 306-16 4Φ</v>
          </cell>
          <cell r="D1980">
            <v>18.48</v>
          </cell>
          <cell r="E1980" t="str">
            <v>KG</v>
          </cell>
          <cell r="I1980">
            <v>5460</v>
          </cell>
          <cell r="J1980">
            <v>100900</v>
          </cell>
        </row>
        <row r="1981">
          <cell r="A1981" t="str">
            <v>산      소</v>
          </cell>
          <cell r="C1981" t="str">
            <v>6,000L</v>
          </cell>
          <cell r="D1981">
            <v>1.05</v>
          </cell>
          <cell r="E1981" t="str">
            <v>병</v>
          </cell>
          <cell r="I1981">
            <v>12000</v>
          </cell>
          <cell r="J1981">
            <v>12600</v>
          </cell>
        </row>
        <row r="1982">
          <cell r="A1982" t="str">
            <v>아 세 치 렌</v>
          </cell>
          <cell r="C1982" t="str">
            <v>4,500L</v>
          </cell>
          <cell r="D1982">
            <v>2.8</v>
          </cell>
          <cell r="E1982" t="str">
            <v>KG</v>
          </cell>
          <cell r="I1982">
            <v>10500</v>
          </cell>
          <cell r="J1982">
            <v>29400</v>
          </cell>
        </row>
        <row r="1983">
          <cell r="A1983" t="str">
            <v>철      공</v>
          </cell>
          <cell r="D1983">
            <v>27.65</v>
          </cell>
          <cell r="E1983" t="str">
            <v>인</v>
          </cell>
          <cell r="G1983">
            <v>72430</v>
          </cell>
          <cell r="H1983">
            <v>2002689</v>
          </cell>
        </row>
        <row r="1984">
          <cell r="A1984" t="str">
            <v>비  계   공</v>
          </cell>
          <cell r="D1984">
            <v>4.71</v>
          </cell>
          <cell r="E1984" t="str">
            <v>인</v>
          </cell>
          <cell r="G1984">
            <v>79467</v>
          </cell>
          <cell r="H1984">
            <v>374289</v>
          </cell>
        </row>
        <row r="1986">
          <cell r="A1986" t="str">
            <v>보 통 인 부</v>
          </cell>
          <cell r="D1986">
            <v>0.66</v>
          </cell>
          <cell r="E1986" t="str">
            <v>인</v>
          </cell>
          <cell r="G1986">
            <v>37736</v>
          </cell>
          <cell r="H1986">
            <v>24905</v>
          </cell>
        </row>
        <row r="1987">
          <cell r="A1987" t="str">
            <v>용  접  공</v>
          </cell>
          <cell r="D1987">
            <v>2.6</v>
          </cell>
          <cell r="E1987" t="str">
            <v>인</v>
          </cell>
          <cell r="G1987">
            <v>74016</v>
          </cell>
          <cell r="H1987">
            <v>192441</v>
          </cell>
        </row>
        <row r="1988">
          <cell r="A1988" t="str">
            <v>특 별 인 부</v>
          </cell>
          <cell r="D1988">
            <v>0.74</v>
          </cell>
          <cell r="E1988" t="str">
            <v>인</v>
          </cell>
          <cell r="G1988">
            <v>57379</v>
          </cell>
          <cell r="H1988">
            <v>42460</v>
          </cell>
        </row>
        <row r="1989">
          <cell r="A1989" t="str">
            <v>용접기 손료</v>
          </cell>
          <cell r="D1989">
            <v>20.83</v>
          </cell>
          <cell r="E1989" t="str">
            <v>Hr</v>
          </cell>
          <cell r="K1989">
            <v>155</v>
          </cell>
          <cell r="L1989">
            <v>3228</v>
          </cell>
        </row>
        <row r="1990">
          <cell r="A1990" t="str">
            <v>전력 소요량</v>
          </cell>
          <cell r="D1990">
            <v>126</v>
          </cell>
          <cell r="E1990" t="str">
            <v>KWH</v>
          </cell>
          <cell r="K1990">
            <v>61.6</v>
          </cell>
          <cell r="L1990">
            <v>7761</v>
          </cell>
        </row>
        <row r="1991">
          <cell r="A1991" t="str">
            <v>공 구 손 료</v>
          </cell>
          <cell r="C1991" t="str">
            <v>인건비의 3%</v>
          </cell>
          <cell r="L1991">
            <v>79103</v>
          </cell>
        </row>
        <row r="1993">
          <cell r="A1993" t="str">
            <v>소    계</v>
          </cell>
          <cell r="F1993">
            <v>2869776</v>
          </cell>
          <cell r="H1993">
            <v>2636784</v>
          </cell>
          <cell r="J1993">
            <v>142900</v>
          </cell>
          <cell r="L1993">
            <v>90092</v>
          </cell>
        </row>
        <row r="1995">
          <cell r="A1995" t="str">
            <v>계 ( 간단한구조 )</v>
          </cell>
          <cell r="C1995" t="str">
            <v>100 %</v>
          </cell>
          <cell r="F1995">
            <v>2869776</v>
          </cell>
          <cell r="H1995">
            <v>2636784</v>
          </cell>
          <cell r="J1995">
            <v>142900</v>
          </cell>
          <cell r="L1995">
            <v>90092</v>
          </cell>
        </row>
        <row r="1997">
          <cell r="A1997" t="str">
            <v>계 ( 복잡한구조 )</v>
          </cell>
          <cell r="C1997" t="str">
            <v>140 %</v>
          </cell>
          <cell r="F1997">
            <v>4017685</v>
          </cell>
          <cell r="H1997">
            <v>3691497</v>
          </cell>
          <cell r="J1997">
            <v>200060</v>
          </cell>
          <cell r="L1997">
            <v>126128</v>
          </cell>
        </row>
        <row r="2000">
          <cell r="F2000" t="str">
            <v xml:space="preserve"> </v>
          </cell>
        </row>
        <row r="2001">
          <cell r="F2001" t="str">
            <v xml:space="preserve"> </v>
          </cell>
        </row>
        <row r="2002">
          <cell r="F2002" t="str">
            <v xml:space="preserve"> </v>
          </cell>
        </row>
        <row r="2004">
          <cell r="F2004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일위대가목록"/>
      <sheetName val="일위대가_호표"/>
      <sheetName val="일위대가_산근"/>
      <sheetName val="중기사용료목록"/>
      <sheetName val="중기사용료"/>
      <sheetName val="중기기초자료"/>
      <sheetName val="자재"/>
      <sheetName val="노임"/>
      <sheetName val="경비"/>
      <sheetName val="자재조서"/>
      <sheetName val="전역변수"/>
      <sheetName val="중기전역변수"/>
      <sheetName val="Sheet3"/>
    </sheetNames>
    <sheetDataSet>
      <sheetData sheetId="0"/>
      <sheetData sheetId="1">
        <row r="3">
          <cell r="F3">
            <v>13648</v>
          </cell>
          <cell r="G3">
            <v>3042</v>
          </cell>
          <cell r="H3">
            <v>6804</v>
          </cell>
        </row>
        <row r="4">
          <cell r="F4">
            <v>2541</v>
          </cell>
          <cell r="G4">
            <v>813</v>
          </cell>
          <cell r="H4">
            <v>1057</v>
          </cell>
        </row>
        <row r="5">
          <cell r="F5">
            <v>350</v>
          </cell>
          <cell r="G5">
            <v>1000</v>
          </cell>
          <cell r="H5">
            <v>379</v>
          </cell>
        </row>
        <row r="6">
          <cell r="F6">
            <v>2429</v>
          </cell>
          <cell r="G6">
            <v>227</v>
          </cell>
          <cell r="H6">
            <v>295</v>
          </cell>
        </row>
        <row r="7">
          <cell r="F7">
            <v>1229</v>
          </cell>
          <cell r="G7">
            <v>393</v>
          </cell>
          <cell r="H7">
            <v>511</v>
          </cell>
        </row>
        <row r="8">
          <cell r="F8">
            <v>26626</v>
          </cell>
          <cell r="G8">
            <v>3103</v>
          </cell>
          <cell r="H8">
            <v>3568</v>
          </cell>
        </row>
        <row r="9">
          <cell r="F9">
            <v>23245</v>
          </cell>
          <cell r="G9">
            <v>2710</v>
          </cell>
          <cell r="H9">
            <v>3115</v>
          </cell>
        </row>
        <row r="11">
          <cell r="F11">
            <v>31880</v>
          </cell>
          <cell r="G11">
            <v>4755</v>
          </cell>
          <cell r="H11">
            <v>0</v>
          </cell>
        </row>
        <row r="12">
          <cell r="F12">
            <v>244157</v>
          </cell>
          <cell r="G12">
            <v>21974</v>
          </cell>
          <cell r="H12">
            <v>0</v>
          </cell>
        </row>
        <row r="13">
          <cell r="F13">
            <v>644037</v>
          </cell>
          <cell r="G13">
            <v>26960</v>
          </cell>
          <cell r="H13">
            <v>0</v>
          </cell>
        </row>
        <row r="14">
          <cell r="F14">
            <v>19011</v>
          </cell>
          <cell r="G14">
            <v>5040</v>
          </cell>
          <cell r="H14">
            <v>0</v>
          </cell>
        </row>
        <row r="15">
          <cell r="F15">
            <v>2560</v>
          </cell>
          <cell r="G15">
            <v>51200</v>
          </cell>
          <cell r="H15">
            <v>0</v>
          </cell>
        </row>
        <row r="16">
          <cell r="F16">
            <v>0</v>
          </cell>
          <cell r="G16">
            <v>760</v>
          </cell>
          <cell r="H16">
            <v>0</v>
          </cell>
        </row>
        <row r="17">
          <cell r="F17">
            <v>0</v>
          </cell>
          <cell r="G17">
            <v>1220</v>
          </cell>
          <cell r="H17">
            <v>0</v>
          </cell>
        </row>
        <row r="18">
          <cell r="F18">
            <v>2521</v>
          </cell>
          <cell r="G18">
            <v>2143</v>
          </cell>
          <cell r="H18">
            <v>76</v>
          </cell>
        </row>
        <row r="19">
          <cell r="F19">
            <v>0</v>
          </cell>
          <cell r="G19">
            <v>0</v>
          </cell>
          <cell r="H19">
            <v>140781</v>
          </cell>
        </row>
        <row r="20">
          <cell r="F20">
            <v>0</v>
          </cell>
          <cell r="G20">
            <v>0</v>
          </cell>
          <cell r="H20">
            <v>15668</v>
          </cell>
        </row>
      </sheetData>
      <sheetData sheetId="2"/>
      <sheetData sheetId="3"/>
      <sheetData sheetId="4"/>
      <sheetData sheetId="5"/>
      <sheetData sheetId="6"/>
      <sheetData sheetId="7">
        <row r="17">
          <cell r="D17">
            <v>108900</v>
          </cell>
        </row>
        <row r="18">
          <cell r="D18">
            <v>120210</v>
          </cell>
        </row>
        <row r="19">
          <cell r="D19">
            <v>822700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</sheetNames>
    <definedNames>
      <definedName name="수식입력매크로"/>
      <definedName name="일위코드입력매크로"/>
      <definedName name="일위화면복귀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djdg"/>
    </sheetNames>
    <definedNames>
      <definedName name="수식입력매크로"/>
      <definedName name="일위화면복귀매크로"/>
    </defined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DATE"/>
      <sheetName val="Sheet1"/>
      <sheetName val="수량산출"/>
      <sheetName val="DATA"/>
      <sheetName val="단가"/>
      <sheetName val="발주내역"/>
      <sheetName val="설계개요"/>
      <sheetName val="실행철강하도"/>
      <sheetName val="사리부설"/>
      <sheetName val="#REF"/>
      <sheetName val="계약일반사항"/>
      <sheetName val="사유서(출)"/>
      <sheetName val="ABUT수량-A1"/>
      <sheetName val="재료값"/>
      <sheetName val="내역"/>
      <sheetName val="도로구조공사비"/>
      <sheetName val="도로토공공사비"/>
      <sheetName val="여수토공사비"/>
      <sheetName val="한전납입금"/>
      <sheetName val="집계표"/>
      <sheetName val="제경비요율"/>
      <sheetName val="unit"/>
      <sheetName val="예가표"/>
      <sheetName val="철집"/>
      <sheetName val="결과조달"/>
      <sheetName val="내역서"/>
      <sheetName val="자재견적 (대왕) (2)"/>
      <sheetName val="재료비"/>
      <sheetName val="약품설비"/>
      <sheetName val="노무비"/>
      <sheetName val="총괄표"/>
      <sheetName val="입상내역"/>
      <sheetName val="부안일위"/>
      <sheetName val="내역표지"/>
      <sheetName val="현장관리비 산출내역"/>
      <sheetName val="참조"/>
      <sheetName val="산출근거"/>
      <sheetName val="날개벽(시점좌측)"/>
      <sheetName val="구조물철거타공정이월"/>
      <sheetName val="공사비집계"/>
      <sheetName val="입찰안"/>
      <sheetName val="품셈(기초)"/>
      <sheetName val="전기"/>
      <sheetName val="1.동력공사"/>
      <sheetName val="남양내역"/>
      <sheetName val="CCTV내역서"/>
      <sheetName val="전차선로 물량표"/>
      <sheetName val="밸브설치"/>
      <sheetName val="SG"/>
      <sheetName val="공사비"/>
      <sheetName val="98NS-N"/>
      <sheetName val="공사비총괄표"/>
      <sheetName val="VXXXXX"/>
      <sheetName val="반중력식옹벽"/>
      <sheetName val="당초명세(평)"/>
      <sheetName val="작업일보"/>
      <sheetName val="표준계약서"/>
      <sheetName val="매립"/>
      <sheetName val="교각계산"/>
      <sheetName val="수토공단위당"/>
      <sheetName val="NYS"/>
      <sheetName val="년도별"/>
      <sheetName val="산수배수"/>
      <sheetName val="조경일람"/>
      <sheetName val="일위대가"/>
      <sheetName val="단위가격 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일위대가(가설)"/>
      <sheetName val="1,2공구원가계산서"/>
      <sheetName val="2공구산출내역"/>
      <sheetName val="1공구산출내역서"/>
      <sheetName val="투찰내역"/>
      <sheetName val="상 부"/>
      <sheetName val="계화배수"/>
      <sheetName val="양수장내역"/>
      <sheetName val="양수장"/>
      <sheetName val="토적"/>
      <sheetName val="공내역"/>
      <sheetName val="중기비"/>
      <sheetName val="일위집계표"/>
      <sheetName val="횡배수관집현황(2공구)"/>
      <sheetName val="일위대가표"/>
      <sheetName val="날개벽"/>
      <sheetName val="PIPE내역_FCN_"/>
      <sheetName val="대치판정"/>
      <sheetName val="조명시설"/>
      <sheetName val="제출내역 (2)"/>
      <sheetName val="98수문일위"/>
      <sheetName val="PAD TR보호대기초"/>
      <sheetName val="가로등기초"/>
      <sheetName val="HANDHOLE(2)"/>
      <sheetName val="일위대가(계측기설치)"/>
      <sheetName val="Sheet2"/>
      <sheetName val="요율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설명"/>
      <sheetName val="시공여유율"/>
      <sheetName val="1.토공"/>
      <sheetName val="전선 및 전선관"/>
      <sheetName val="찍기"/>
      <sheetName val="P-산#1-1(WOWA1)"/>
      <sheetName val="고창방향"/>
      <sheetName val="일위대가(목록)"/>
      <sheetName val="자원리스트"/>
      <sheetName val="조건표"/>
      <sheetName val="금액내역서"/>
      <sheetName val="전기혼잡제경비(45)"/>
      <sheetName val="유림골조"/>
      <sheetName val="가설공사비"/>
      <sheetName val="공사비예산서(토목분)"/>
      <sheetName val="대비"/>
      <sheetName val="터파기및재료"/>
      <sheetName val="설계"/>
      <sheetName val="1단계"/>
      <sheetName val="단면가정"/>
      <sheetName val="부대내역"/>
      <sheetName val="별첨1-임식"/>
      <sheetName val="기본자료"/>
      <sheetName val="총괄내역서"/>
      <sheetName val="Sheet1 (2)"/>
      <sheetName val="천방교접속"/>
      <sheetName val="일위_파일"/>
      <sheetName val="견적대비"/>
      <sheetName val="지급자재"/>
      <sheetName val="변경집계표"/>
      <sheetName val="단면 (2)"/>
      <sheetName val="1호맨홀토공"/>
      <sheetName val="원가계산서 "/>
      <sheetName val="고용보험료"/>
      <sheetName val="예산내역서"/>
      <sheetName val="9509"/>
      <sheetName val="배수내역"/>
      <sheetName val="96보완계획7.12"/>
      <sheetName val="업무처리전"/>
      <sheetName val="설계내역서"/>
      <sheetName val="INPUT"/>
      <sheetName val="건              축"/>
      <sheetName val="참조자료"/>
      <sheetName val="BID"/>
      <sheetName val="설계조건"/>
      <sheetName val="안정계산"/>
      <sheetName val="단면검토"/>
      <sheetName val="가공비"/>
      <sheetName val="일위"/>
      <sheetName val="관급수량총"/>
      <sheetName val="원가계산서(집계)"/>
      <sheetName val="자재단가비교표"/>
      <sheetName val="MACRO(MCC)"/>
      <sheetName val="공장유"/>
      <sheetName val="청하배수"/>
      <sheetName val="계산근거"/>
      <sheetName val="_x0000__x000c__x0000__x000c__x0000__x0000_耀僵䅛_x0000__x0000__x0000__x0000__x0001__x0000__x0000__x0000_‎ӥ_x001b__x0000__x000c__x0000__x000c__x0000__x0000_"/>
      <sheetName val="설치중량_"/>
      <sheetName val="수문일위_"/>
      <sheetName val="_x0000__x000c__x0000__x000c__x0000__x0000_렀హ䆍_x0000__x0000__x0000__x0000__x0001__x0000__x0000__x0000_2_x0000__x0000__x0000__x0000__x0000__x001c__x0000__x000c__x0000_"/>
      <sheetName val="8.PILE  (돌출)"/>
      <sheetName val="입력단가"/>
      <sheetName val="200"/>
      <sheetName val="시행후면적"/>
      <sheetName val="수지예산"/>
      <sheetName val="단면설계"/>
      <sheetName val="안정검토"/>
      <sheetName val="문학간접"/>
      <sheetName val="TOTAL3"/>
      <sheetName val="지장물C"/>
      <sheetName val="원형1호맨홀토공수량"/>
      <sheetName val="1NYS(당)"/>
      <sheetName val="자재견적_(대왕)_(2)"/>
      <sheetName val="A-4"/>
      <sheetName val="공문"/>
      <sheetName val="6PILE  (돌출)"/>
      <sheetName val="갑지"/>
      <sheetName val="부표총괄"/>
      <sheetName val="COPING"/>
      <sheetName val="단가산출내역(노임부분수정)"/>
      <sheetName val="원가계산서"/>
      <sheetName val="본선 토공 분배표"/>
      <sheetName val="장비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자재대"/>
      <sheetName val="현경"/>
      <sheetName val="간선계산"/>
      <sheetName val="점수계산1-2"/>
      <sheetName val="전화번호DATA (2001)"/>
      <sheetName val="노무"/>
      <sheetName val="자압"/>
      <sheetName val="주형"/>
      <sheetName val="자재"/>
      <sheetName val="내역서1"/>
      <sheetName val="차액보증"/>
      <sheetName val="1.설계조건"/>
      <sheetName val="현산지구200420"/>
      <sheetName val="교각1"/>
      <sheetName val="CODE"/>
      <sheetName val="기초공"/>
      <sheetName val="기둥(원형)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본지점중"/>
      <sheetName val="단가일람"/>
      <sheetName val="기계경비일람"/>
      <sheetName val="단위수량"/>
      <sheetName val="cal"/>
      <sheetName val="바닥판"/>
      <sheetName val="포장물량집계"/>
      <sheetName val="약품공급2"/>
      <sheetName val="NAI"/>
      <sheetName val="연결관산출조서"/>
      <sheetName val="U-TYPE(1)"/>
      <sheetName val="일위대가목차"/>
      <sheetName val="계화총괄"/>
      <sheetName val="계화배수(3대)"/>
      <sheetName val="공통"/>
      <sheetName val="장문교(대전)"/>
      <sheetName val="주재료비"/>
      <sheetName val="수지예산서(세부) (2)"/>
      <sheetName val="석탄2.3물량"/>
      <sheetName val="수문일위(2012)"/>
      <sheetName val="대부예산서"/>
      <sheetName val="MOTOR"/>
      <sheetName val="샌딩 에폭시 도장"/>
      <sheetName val="스텐문틀설치"/>
      <sheetName val="일반문틀 설치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가도공"/>
      <sheetName val="분전함신설"/>
      <sheetName val="접지1종"/>
      <sheetName val="기존구조물철거집계계표"/>
      <sheetName val="INPUT(덕도방향-시점)"/>
      <sheetName val="건축"/>
      <sheetName val="건축-물가변동"/>
      <sheetName val="주beam"/>
      <sheetName val="1.설계기준"/>
      <sheetName val="DATA-UPS"/>
      <sheetName val="유입량"/>
      <sheetName val=" 냉각수펌프"/>
      <sheetName val="9GNG운반"/>
      <sheetName val="내역서01"/>
      <sheetName val="tggwan(mac)"/>
      <sheetName val="각형맨홀"/>
      <sheetName val="1TL종점(1)"/>
      <sheetName val="착공내역서"/>
      <sheetName val="순공사비"/>
      <sheetName val="일_방수"/>
      <sheetName val="대상1"/>
      <sheetName val="설계서을"/>
      <sheetName val="CAT_5"/>
      <sheetName val="Y-WORK"/>
      <sheetName val="기기리스트"/>
      <sheetName val="COPING-1"/>
      <sheetName val="역T형교대-2수량"/>
      <sheetName val="Macro2"/>
      <sheetName val="새공통"/>
      <sheetName val="화해(함평)"/>
      <sheetName val="화해(장성)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자재일위(경)"/>
      <sheetName val="M-EQPT-Z"/>
      <sheetName val="경비2내역"/>
      <sheetName val="아파트 "/>
      <sheetName val="A(Rev.3)"/>
      <sheetName val="Macro"/>
      <sheetName val="Taux"/>
      <sheetName val="공통비총괄표"/>
      <sheetName val="재개발"/>
      <sheetName val="토총괄 (2)"/>
      <sheetName val="음봉방향"/>
      <sheetName val="D-623D"/>
      <sheetName val="국내"/>
      <sheetName val="입력시트"/>
      <sheetName val="3.하중산정4.지지력"/>
      <sheetName val="증감내역서"/>
      <sheetName val="충돌 내용"/>
      <sheetName val="제진기"/>
      <sheetName val="수량이동"/>
      <sheetName val="단가산출"/>
      <sheetName val="설계명세서"/>
      <sheetName val="예산명세서"/>
      <sheetName val="자료입력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토공총괄표"/>
      <sheetName val="TYPE-A"/>
      <sheetName val="기자재비"/>
      <sheetName val="EP0618"/>
      <sheetName val="옹벽"/>
      <sheetName val="맨홀수량산출"/>
      <sheetName val="TARGET"/>
      <sheetName val="계수시트"/>
      <sheetName val="(A)내역서"/>
      <sheetName val="데이타"/>
      <sheetName val="식재인부"/>
      <sheetName val="기계경비"/>
      <sheetName val="정공공사"/>
      <sheetName val="기계경비(시간당)"/>
      <sheetName val="램머"/>
      <sheetName val="단가조사"/>
      <sheetName val="Baby일위대가"/>
      <sheetName val="조건"/>
      <sheetName val="전체도급"/>
      <sheetName val="부대대비"/>
      <sheetName val="냉연집계"/>
      <sheetName val=""/>
      <sheetName val="다곡2교"/>
      <sheetName val="1-1"/>
      <sheetName val="석문"/>
      <sheetName val="손익분석"/>
      <sheetName val="공사비증감"/>
      <sheetName val="총괄내역"/>
      <sheetName val="Sheet4"/>
      <sheetName val="노견단위수량"/>
      <sheetName val="Macro1"/>
      <sheetName val="48일위(기존)"/>
      <sheetName val="인부신상자료"/>
      <sheetName val="BLOCK(1)"/>
      <sheetName val="위치조서"/>
      <sheetName val="준검 내역서"/>
      <sheetName val="strut type"/>
      <sheetName val="DATA1"/>
      <sheetName val="간접비"/>
      <sheetName val="SHL"/>
      <sheetName val="소일위대가코드표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Total"/>
      <sheetName val="전기원가"/>
      <sheetName val="전기집계"/>
      <sheetName val="하수처리장-전기집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000000"/>
      <sheetName val="3.공통공사대비"/>
      <sheetName val="갑지(추정)"/>
      <sheetName val="일반부표"/>
      <sheetName val="이설도로유용토"/>
      <sheetName val="소산진입"/>
      <sheetName val="사업수지"/>
      <sheetName val="DHEQSUPT"/>
      <sheetName val="3도로"/>
      <sheetName val="견적"/>
      <sheetName val="공사비내역서"/>
      <sheetName val="산근터빈"/>
      <sheetName val="실행예산(97.12.17)"/>
      <sheetName val="집계표(육상)"/>
      <sheetName val="TOWER 12TON"/>
      <sheetName val="TOWER 10TON"/>
      <sheetName val="단위가격"/>
      <sheetName val="단가보완"/>
      <sheetName val="플랜트 설치"/>
      <sheetName val="교량하부공"/>
      <sheetName val="제수변수량"/>
      <sheetName val="b_balju_cho"/>
      <sheetName val="투찰"/>
      <sheetName val="I一般比"/>
      <sheetName val="도근좌표"/>
      <sheetName val="노무비계"/>
      <sheetName val="차집관로, 중계펌프장"/>
      <sheetName val="중계펌프장-건축"/>
      <sheetName val="중계펌프장-사급자재대"/>
      <sheetName val="JUCK"/>
      <sheetName val="연결관암거"/>
      <sheetName val="PIPE내역(FCN)"/>
      <sheetName val="DANGA"/>
      <sheetName val="관로조서"/>
      <sheetName val="토사(PE)"/>
      <sheetName val="노임,재료비"/>
      <sheetName val="1062-X방향 "/>
      <sheetName val="IW-LIST"/>
      <sheetName val="견적대비표"/>
      <sheetName val="A1"/>
      <sheetName val="집수정(600-700)"/>
      <sheetName val="신표지1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2000전체분"/>
      <sheetName val="공통부대비"/>
      <sheetName val="가격조사서"/>
      <sheetName val="호안블럭단가"/>
      <sheetName val="MODELING"/>
      <sheetName val="국공유지및사유지"/>
      <sheetName val="와동수량"/>
      <sheetName val="입력정보"/>
      <sheetName val="철근단면적"/>
      <sheetName val="전기일위대가"/>
      <sheetName val="수로단위수량"/>
      <sheetName val="산근(PE,300)"/>
      <sheetName val="특2호부관하천산근"/>
      <sheetName val="S.중기사용료"/>
      <sheetName val="입력란"/>
      <sheetName val="97노임단가"/>
      <sheetName val="말뚝지지력산정"/>
      <sheetName val="입력값"/>
      <sheetName val="설계기준 및 하중계산"/>
      <sheetName val="횡배수관설치현황"/>
      <sheetName val="사  업  비  수  지  예  산  서"/>
      <sheetName val="자료"/>
      <sheetName val="무근깨기"/>
      <sheetName val="공사총원가계多⾊"/>
      <sheetName val="골조시행"/>
      <sheetName val="연면적(평)단가"/>
      <sheetName val="간접비총계"/>
      <sheetName val="부안변전"/>
      <sheetName val="다곡땭⾘"/>
      <sheetName val="수문보고"/>
      <sheetName val="CTEMCOST"/>
      <sheetName val="S0"/>
      <sheetName val="집계"/>
      <sheetName val="CC16-내역서"/>
      <sheetName val="대로근거"/>
      <sheetName val="중로근거"/>
      <sheetName val="총집계표"/>
      <sheetName val="진로도급"/>
      <sheetName val="백호우계수"/>
      <sheetName val="구의33고"/>
      <sheetName val="대림경상68억"/>
      <sheetName val="내역적용"/>
      <sheetName val="Eq. Mobilization"/>
      <sheetName val="PI"/>
      <sheetName val="용수간선"/>
      <sheetName val="ESC(K치)"/>
      <sheetName val="Sheet3"/>
      <sheetName val="BSD (2)"/>
      <sheetName val="B.O.M"/>
      <sheetName val="DT"/>
      <sheetName val="롤러"/>
      <sheetName val="BH"/>
      <sheetName val="펌프차타설"/>
      <sheetName val="1.레미콘집계"/>
      <sheetName val="2.아스콘집계"/>
      <sheetName val="3.보도집계"/>
      <sheetName val="4.보차도경계석및 도로경계블럭"/>
      <sheetName val="Ⅰ.골재집계 "/>
      <sheetName val="총괄집계표"/>
      <sheetName val="list"/>
      <sheetName val="공구원가계산"/>
      <sheetName val="AHU집계"/>
      <sheetName val="공조기휀"/>
      <sheetName val="공조기"/>
      <sheetName val="목표세부명세"/>
      <sheetName val="토적계산서(전체)"/>
      <sheetName val="종단유용(전체)"/>
      <sheetName val="3련 BOX"/>
      <sheetName val="YES-T"/>
      <sheetName val="Macro(전선)"/>
      <sheetName val="Requirement(Work Crew)"/>
      <sheetName val="직원유류수불현황"/>
      <sheetName val="포장공위치조서"/>
      <sheetName val="건축내역서"/>
      <sheetName val="설비내역서"/>
      <sheetName val="전기내역서"/>
      <sheetName val="우수공"/>
      <sheetName val="왕십리방향"/>
      <sheetName val="N賃率-職"/>
      <sheetName val="연돌일위집계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케이슨Type-A(제원)"/>
      <sheetName val="LRT Style BOQ"/>
      <sheetName val="3.바닥판설계"/>
      <sheetName val="아울렛박스"/>
      <sheetName val="환경기계공정표 (3)"/>
      <sheetName val="깨기"/>
      <sheetName val="내역서적용집계표"/>
      <sheetName val="용역비내역-진짜"/>
      <sheetName val="96노임기준"/>
      <sheetName val="보온 회사분"/>
      <sheetName val="RING WALL"/>
      <sheetName val="평균H"/>
      <sheetName val="수량산출서 갑지"/>
      <sheetName val="인지"/>
      <sheetName val="신흑2"/>
      <sheetName val="괴산"/>
      <sheetName val="단월"/>
      <sheetName val="산척"/>
      <sheetName val="바인드"/>
      <sheetName val="횡배수관"/>
      <sheetName val="설치중량_1"/>
      <sheetName val="수문일위_1"/>
      <sheetName val="현장관리비_산출내역"/>
      <sheetName val="전차선로_물량표"/>
      <sheetName val="자재견적_(대왕)_(2)1"/>
      <sheetName val="1_동력공사"/>
      <sheetName val="제출내역_(2)"/>
      <sheetName val="1_토공"/>
      <sheetName val="전선_및_전선관"/>
      <sheetName val="내역서_(변경)"/>
      <sheetName val="_U형배수관"/>
      <sheetName val="집수정_(우오수)"/>
      <sheetName val="Sheet1_(2)"/>
      <sheetName val="단위가격_"/>
      <sheetName val="PAD_TR보호대기초"/>
      <sheetName val="건______________축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일반문틀_설치"/>
      <sheetName val="샌딩_에폭시_도장"/>
      <sheetName val="단면_(2)"/>
      <sheetName val="1_설계조건"/>
      <sheetName val="원가계산서_"/>
      <sheetName val="96보완계획7_12"/>
      <sheetName val="8_PILE__(돌출)"/>
      <sheetName val="석탄2_3물량"/>
      <sheetName val="본선_토공_분배표"/>
      <sheetName val="전화번호DATA_(2001)"/>
      <sheetName val="아파트_"/>
      <sheetName val="공__종__별__집__계__표"/>
      <sheetName val="일__위__대__가__목__록"/>
      <sheetName val="일_위_대_가_표"/>
      <sheetName val="단__가__대__비__표"/>
      <sheetName val="1공구_건정토건_철콘"/>
      <sheetName val="충돌_내용"/>
      <sheetName val="6PILE__(돌출)"/>
      <sheetName val="토총괄_(2)"/>
      <sheetName val="상_부"/>
      <sheetName val="1공구8_개소"/>
      <sheetName val="조립식_가설건물"/>
      <sheetName val="1공구원가계산서"/>
      <sheetName val="TEST1"/>
      <sheetName val="산출2-기기동력"/>
      <sheetName val="시설물일위"/>
      <sheetName val="청구서 (별지)(3차분)"/>
      <sheetName val="기성내역서(전체,3차)"/>
      <sheetName val="자재일람"/>
      <sheetName val="기계원가계_xd800_"/>
      <sheetName val="data2"/>
      <sheetName val="세골재  T2 변경 현황"/>
      <sheetName val="옹벽수량집계"/>
      <sheetName val="배관배선 단가조사"/>
      <sheetName val="일위대가집계"/>
      <sheetName val="데리네이타현황"/>
      <sheetName val="3.공통공사_x0000__x0000_"/>
      <sheetName val="FOOTING단면력"/>
      <sheetName val="관리비"/>
      <sheetName val="1차네트공정"/>
      <sheetName val="공종단가"/>
      <sheetName val="3BL공동구 수량"/>
      <sheetName val="제직재"/>
      <sheetName val="설직재-1"/>
      <sheetName val="제-노임"/>
      <sheetName val="신고분기설정참고"/>
      <sheetName val="정_x0000__x0000__x0005_"/>
      <sheetName val="Electricity"/>
      <sheetName val="송라터널총괄"/>
      <sheetName val="COVER"/>
      <sheetName val="인건비"/>
      <sheetName val="전력"/>
      <sheetName val="woo(mac)"/>
      <sheetName val="설계예시"/>
      <sheetName val="화설내"/>
      <sheetName val="정부노임단가"/>
      <sheetName val="P.M 별"/>
      <sheetName val="빗물받이(910-510-410)"/>
      <sheetName val="날개벽(TYPE1)"/>
      <sheetName val="PKG"/>
      <sheetName val="본부소개"/>
      <sheetName val="최적단면"/>
      <sheetName val="교대(A1)"/>
      <sheetName val="GI-LIST"/>
      <sheetName val="주행"/>
      <sheetName val="4.포장집계"/>
      <sheetName val="요약서"/>
      <sheetName val="단"/>
      <sheetName val="견"/>
      <sheetName val="집계표(OPTION)"/>
      <sheetName val="우수"/>
      <sheetName val="SLAB"/>
      <sheetName val="공종"/>
      <sheetName val="외주비"/>
      <sheetName val="전체내역서"/>
      <sheetName val="6.7.8.우물통"/>
      <sheetName val="견적조건"/>
      <sheetName val="30신설일위대가"/>
      <sheetName val="30집계표"/>
      <sheetName val="2.단면가정"/>
      <sheetName val="평가데이터"/>
      <sheetName val="비탈면보호공수량산출"/>
      <sheetName val="C3"/>
      <sheetName val="B"/>
      <sheetName val="본체"/>
      <sheetName val="내역(한신APT)"/>
      <sheetName val="수량산출표"/>
      <sheetName val="옹벽식측구단위"/>
      <sheetName val="곡관산근원본"/>
      <sheetName val="수지예산서(세부)_(2)"/>
      <sheetName val="수로교깨기"/>
      <sheetName val="깨기 총괄"/>
      <sheetName val="용산1(해보)"/>
      <sheetName val="지선량"/>
      <sheetName val="산출내역서"/>
      <sheetName val="간접재료비산출표-27-30"/>
      <sheetName val="범례"/>
      <sheetName val="외주내역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산출(1)"/>
      <sheetName val="일위산출(2)"/>
      <sheetName val="일위산출(3)"/>
      <sheetName val="laroux"/>
      <sheetName val="단가조사표"/>
      <sheetName val="전관방송"/>
      <sheetName val="공연장"/>
      <sheetName val="배관,배선"/>
      <sheetName val="한국정보기술"/>
      <sheetName val="BREAKDOWN"/>
      <sheetName val="SUMMARY "/>
      <sheetName val="SUMMARY  (2)"/>
      <sheetName val="현금"/>
      <sheetName val="1.설_x0000__x0000_Ā"/>
      <sheetName val="1.설_x0000__x0000__x0005_"/>
      <sheetName val="1.설壆⿜_x0000_"/>
      <sheetName val="포장복구집계"/>
      <sheetName val="옵션"/>
      <sheetName val="합산자재"/>
      <sheetName val="노임근거"/>
      <sheetName val="옵션1"/>
      <sheetName val="합산자재1"/>
      <sheetName val="3. GROUNDING SYSTEM"/>
      <sheetName val="1.경관조명산출"/>
      <sheetName val="1.경관조명산출집계"/>
      <sheetName val="저리조양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신당동집계표"/>
      <sheetName val="신규일위대가"/>
      <sheetName val="Baby일_x0000__x0000__x0005_"/>
      <sheetName val="Baby일鄀谏Û"/>
      <sheetName val="산업_x0000__x0000__x0005_"/>
      <sheetName val="시운전연료"/>
      <sheetName val="01"/>
      <sheetName val="マージン"/>
      <sheetName val="설명(1~8) 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날개벽수량표"/>
      <sheetName val="견적의뢰"/>
      <sheetName val="EACT10"/>
      <sheetName val="EKOG10 (2)"/>
      <sheetName val="EKOG10건축"/>
      <sheetName val="노원열병합  건축공사기성내역서"/>
      <sheetName val="조경"/>
      <sheetName val="판"/>
      <sheetName val="CLAUSE"/>
      <sheetName val="소비자가"/>
      <sheetName val="건축원가계산서"/>
      <sheetName val="hvac(제어동)"/>
      <sheetName val="수입"/>
      <sheetName val="도급잔고내역"/>
      <sheetName val="단락전류-A"/>
      <sheetName val="차수"/>
      <sheetName val="type-F"/>
      <sheetName val="금액집계"/>
      <sheetName val="내역서(총)"/>
      <sheetName val="T13(P68~72,78)"/>
      <sheetName val="Baby일닑⾸_x0005_"/>
      <sheetName val="마-2.전화"/>
      <sheetName val="구천"/>
      <sheetName val="이토변실(A3-LINE)"/>
      <sheetName val="유효성검사"/>
      <sheetName val="이형관중량"/>
      <sheetName val="산근(목록)"/>
      <sheetName val="경비"/>
      <sheetName val="bm(CIcable)"/>
      <sheetName val="_x005f_x0000__x005f_x000c__x005f_x0000__x005f_x000c__x0"/>
      <sheetName val="공사총원가계_x0000__x0000_"/>
      <sheetName val="공사총원가계芨-"/>
      <sheetName val="예산총괄표"/>
      <sheetName val="설치중량_2"/>
      <sheetName val="수문일위_2"/>
      <sheetName val="1_동력공사1"/>
      <sheetName val="자재견적_(대왕)_(2)2"/>
      <sheetName val="전차선로_물량표1"/>
      <sheetName val="단위가격_1"/>
      <sheetName val="Sheet1_(2)1"/>
      <sheetName val="내역서_(변경)1"/>
      <sheetName val="_U형배수관1"/>
      <sheetName val="집수정_(우오수)1"/>
      <sheetName val="단면_(2)1"/>
      <sheetName val="제출내역_(2)1"/>
      <sheetName val="현장관리비_산출내역1"/>
      <sheetName val="1_토공1"/>
      <sheetName val="전선_및_전선관1"/>
      <sheetName val="6PILE__(돌출)1"/>
      <sheetName val="1_설계기준1"/>
      <sheetName val="PAD_TR보호대기초1"/>
      <sheetName val="건______________축1"/>
      <sheetName val="원가근거_1"/>
      <sheetName val="내역서(1__옥외전력_및_수변전설비)1"/>
      <sheetName val="내역서(2__접지_및_피뢰침_설비)1"/>
      <sheetName val="내역서(3__CABLE_TRAY)1"/>
      <sheetName val="내역서(4__가압장_동력)1"/>
      <sheetName val="내역서(5__약품투입동,응집침전지_동력)1"/>
      <sheetName val="내역서(6__여과지_동력)1"/>
      <sheetName val="내역서(7__농축조,농축분배조_동력)1"/>
      <sheetName val="내역서(8__조정농축조,조정농축분배조_동력)1"/>
      <sheetName val="내역서(9__탈리액농축조,탈리액농축분배조_동력)1"/>
      <sheetName val="내역서(10__탈수기동,회수펌프동_동력)1"/>
      <sheetName val="내역서(11__식당_및_창고_전력간선,전열)1"/>
      <sheetName val="내역서(12__식당_및_창고_전등)1"/>
      <sheetName val="내역서(13__가압장_전력간선,전열)1"/>
      <sheetName val="내역서(14__가압장_전등)1"/>
      <sheetName val="내역서(15__여과지_전력간선,전열)1"/>
      <sheetName val="내역서(16__여과지_전등)1"/>
      <sheetName val="내역서(17__각_농축분배조_전등_전열)1"/>
      <sheetName val="내역서(18__옥외_약전_및_방송)1"/>
      <sheetName val="내역서(19__각동_약전_및_방송)1"/>
      <sheetName val="분전반설치비_일위대가1"/>
      <sheetName val="공량(1__옥외전력_및_수변전,_외등설비)1"/>
      <sheetName val="공량(2__접지_및_피뢰침_설비)1"/>
      <sheetName val="공량(3__CABLE_TRAY)1"/>
      <sheetName val="공량(4__가압장_동력)1"/>
      <sheetName val="공량(5__약품투입동,응집침전지_동력)1"/>
      <sheetName val="공량(6__여과지_동력)1"/>
      <sheetName val="공량(7__농축조,농축분배조_동력)1"/>
      <sheetName val="공량(8__조정농축조,조정농축분배조_동력)1"/>
      <sheetName val="공량(9__탈리액농축조,탈리액농축분배조_동력)1"/>
      <sheetName val="공량(10__탈수기동,회수펌프동_동력)1"/>
      <sheetName val="공량(11__식당_및_창고_전력간선,전열)1"/>
      <sheetName val="공량(12__식당_및_창고_전등)1"/>
      <sheetName val="공량(13__가압장_전력간선,전열)1"/>
      <sheetName val="공량(14__가압장_전등)1"/>
      <sheetName val="공량(15__여과지_전력간선,전열)1"/>
      <sheetName val="공량(16__여과지_전등)1"/>
      <sheetName val="공량(17__각_농축분배조_전등_전열)1"/>
      <sheetName val="공량(18__옥외_약전_및_방송)1"/>
      <sheetName val="공량(19__각동_약전_및_방송1"/>
      <sheetName val="산출조서(1_옥외전력_및_수변전,_외등설비)1"/>
      <sheetName val="산출조서(2__접지_및_피뢰침_설비)1"/>
      <sheetName val="산출조서(3__CABLE_TRAY)1"/>
      <sheetName val="산출조서(4__가압장_동력)1"/>
      <sheetName val="산출조서(5__약품투입동,응집침전지_동력)1"/>
      <sheetName val="산출조서(6__여과지_동력)1"/>
      <sheetName val="산출조서(7__농축조,농축분배조_동력)1"/>
      <sheetName val="산출조서(8__조정농축조,조정농축분배조_동력)1"/>
      <sheetName val="산출조서(9__탈리액농축조,탈리액농축분배조_동력)1"/>
      <sheetName val="산출조서(10__탈수기동,회수펌프동_동력)1"/>
      <sheetName val="산출조서(11__식당_및_창고_전력간선,전열)1"/>
      <sheetName val="산출조서(12__식당_및_창고_전등)1"/>
      <sheetName val="산출조서(13__가압장_전력간선,전열)1"/>
      <sheetName val="산출조서(L1__관리동_전등)1"/>
      <sheetName val="산출조서(L2__침사지_전등,전열)1"/>
      <sheetName val="산출조서(15__여과지_전력간선,전열)1"/>
      <sheetName val="산출조서(16__여과지_전등)1"/>
      <sheetName val="산출조서(17__각_농축분배조_전등_전열)1"/>
      <sheetName val="산출조서(18__옥외_약전_및_방송)1"/>
      <sheetName val="산출조서(19__각동_약전_및_방송)1"/>
      <sheetName val="한전_수탁비_계산_내역1"/>
      <sheetName val="CUBICLE설치비_일위대가_1"/>
      <sheetName val="본선_토공_분배표1"/>
      <sheetName val="전화번호DATA_(2001)1"/>
      <sheetName val="원가계산서_1"/>
      <sheetName val="96보완계획7_121"/>
      <sheetName val="공__종__별__집__계__표1"/>
      <sheetName val="일__위__대__가__목__록1"/>
      <sheetName val="일_위_대_가_표1"/>
      <sheetName val="단__가__대__비__표1"/>
      <sheetName val="8_PILE__(돌출)1"/>
      <sheetName val="토총괄_(2)1"/>
      <sheetName val="아파트_1"/>
      <sheetName val="1공구_건정토건_철콘1"/>
      <sheetName val="준검_내역서1"/>
      <sheetName val="충돌_내용1"/>
      <sheetName val="일반문틀_설치1"/>
      <sheetName val="샌딩_에폭시_도장1"/>
      <sheetName val="상_부1"/>
      <sheetName val="1_설계조건1"/>
      <sheetName val="1공구8_개소1"/>
      <sheetName val="조립식_가설건물1"/>
      <sheetName val="석탄2_3물량1"/>
      <sheetName val="strut_type1"/>
      <sheetName val="차집관로,_중계펌프장원가1"/>
      <sheetName val="차집관로,_중계펌프장1"/>
      <sheetName val="A(Rev_3)1"/>
      <sheetName val="3_하중산정4_지지력1"/>
      <sheetName val="수지예산서(세부)_(2)1"/>
      <sheetName val="S_중기사용료1"/>
      <sheetName val="실행예산(97_12_17)1"/>
      <sheetName val="TOWER_12TON1"/>
      <sheetName val="TOWER_10TON1"/>
      <sheetName val="1_설계기준"/>
      <sheetName val="준검_내역서"/>
      <sheetName val="strut_type"/>
      <sheetName val="차집관로,_중계펌프장원가"/>
      <sheetName val="차집관로,_중계펌프장"/>
      <sheetName val="A(Rev_3)"/>
      <sheetName val="3_하중산정4_지지력"/>
      <sheetName val="S_중기사용료"/>
      <sheetName val="실행예산(97_12_17)"/>
      <sheetName val="TOWER_12TON"/>
      <sheetName val="TOWER_10TON"/>
      <sheetName val="입찰보고"/>
      <sheetName val="설치중량_3"/>
      <sheetName val="수문일위_3"/>
      <sheetName val="1_동력공사2"/>
      <sheetName val="자재견적_(대왕)_(2)3"/>
      <sheetName val="전차선로_물량표2"/>
      <sheetName val="단위가격_2"/>
      <sheetName val="Sheet1_(2)2"/>
      <sheetName val="내역서_(변경)2"/>
      <sheetName val="_U형배수관2"/>
      <sheetName val="집수정_(우오수)2"/>
      <sheetName val="단면_(2)2"/>
      <sheetName val="제출내역_(2)2"/>
      <sheetName val="현장관리비_산출내역2"/>
      <sheetName val="1_토공2"/>
      <sheetName val="전선_및_전선관2"/>
      <sheetName val="6PILE__(돌출)2"/>
      <sheetName val="1_설계기준2"/>
      <sheetName val="PAD_TR보호대기초2"/>
      <sheetName val="건______________축2"/>
      <sheetName val="원가근거_2"/>
      <sheetName val="내역서(1__옥외전력_및_수변전설비)2"/>
      <sheetName val="내역서(2__접지_및_피뢰침_설비)2"/>
      <sheetName val="내역서(3__CABLE_TRAY)2"/>
      <sheetName val="내역서(4__가압장_동력)2"/>
      <sheetName val="내역서(5__약품투입동,응집침전지_동력)2"/>
      <sheetName val="내역서(6__여과지_동력)2"/>
      <sheetName val="내역서(7__농축조,농축분배조_동력)2"/>
      <sheetName val="내역서(8__조정농축조,조정농축분배조_동력)2"/>
      <sheetName val="내역서(9__탈리액농축조,탈리액농축분배조_동력)2"/>
      <sheetName val="내역서(10__탈수기동,회수펌프동_동력)2"/>
      <sheetName val="내역서(11__식당_및_창고_전력간선,전열)2"/>
      <sheetName val="내역서(12__식당_및_창고_전등)2"/>
      <sheetName val="내역서(13__가압장_전력간선,전열)2"/>
      <sheetName val="내역서(14__가압장_전등)2"/>
      <sheetName val="내역서(15__여과지_전력간선,전열)2"/>
      <sheetName val="내역서(16__여과지_전등)2"/>
      <sheetName val="내역서(17__각_농축분배조_전등_전열)2"/>
      <sheetName val="내역서(18__옥외_약전_및_방송)2"/>
      <sheetName val="내역서(19__각동_약전_및_방송)2"/>
      <sheetName val="분전반설치비_일위대가2"/>
      <sheetName val="공량(1__옥외전력_및_수변전,_외등설비)2"/>
      <sheetName val="공량(2__접지_및_피뢰침_설비)2"/>
      <sheetName val="공량(3__CABLE_TRAY)2"/>
      <sheetName val="공량(4__가압장_동력)2"/>
      <sheetName val="공량(5__약품투입동,응집침전지_동력)2"/>
      <sheetName val="공량(6__여과지_동력)2"/>
      <sheetName val="공량(7__농축조,농축분배조_동력)2"/>
      <sheetName val="공량(8__조정농축조,조정농축분배조_동력)2"/>
      <sheetName val="공량(9__탈리액농축조,탈리액농축분배조_동력)2"/>
      <sheetName val="공량(10__탈수기동,회수펌프동_동력)2"/>
      <sheetName val="공량(11__식당_및_창고_전력간선,전열)2"/>
      <sheetName val="공량(12__식당_및_창고_전등)2"/>
      <sheetName val="공량(13__가압장_전력간선,전열)2"/>
      <sheetName val="공량(14__가압장_전등)2"/>
      <sheetName val="공량(15__여과지_전력간선,전열)2"/>
      <sheetName val="공량(16__여과지_전등)2"/>
      <sheetName val="공량(17__각_농축분배조_전등_전열)2"/>
      <sheetName val="공량(18__옥외_약전_및_방송)2"/>
      <sheetName val="공량(19__각동_약전_및_방송2"/>
      <sheetName val="산출조서(1_옥외전력_및_수변전,_외등설비)2"/>
      <sheetName val="산출조서(2__접지_및_피뢰침_설비)2"/>
      <sheetName val="산출조서(3__CABLE_TRAY)2"/>
      <sheetName val="산출조서(4__가압장_동력)2"/>
      <sheetName val="산출조서(5__약품투입동,응집침전지_동력)2"/>
      <sheetName val="산출조서(6__여과지_동력)2"/>
      <sheetName val="산출조서(7__농축조,농축분배조_동력)2"/>
      <sheetName val="산출조서(8__조정농축조,조정농축분배조_동력)2"/>
      <sheetName val="산출조서(9__탈리액농축조,탈리액농축분배조_동력)2"/>
      <sheetName val="산출조서(10__탈수기동,회수펌프동_동력)2"/>
      <sheetName val="산출조서(11__식당_및_창고_전력간선,전열)2"/>
      <sheetName val="산출조서(12__식당_및_창고_전등)2"/>
      <sheetName val="산출조서(13__가압장_전력간선,전열)2"/>
      <sheetName val="산출조서(L1__관리동_전등)2"/>
      <sheetName val="산출조서(L2__침사지_전등,전열)2"/>
      <sheetName val="산출조서(15__여과지_전력간선,전열)2"/>
      <sheetName val="산출조서(16__여과지_전등)2"/>
      <sheetName val="산출조서(17__각_농축분배조_전등_전열)2"/>
      <sheetName val="산출조서(18__옥외_약전_및_방송)2"/>
      <sheetName val="산출조서(19__각동_약전_및_방송)2"/>
      <sheetName val="한전_수탁비_계산_내역2"/>
      <sheetName val="CUBICLE설치비_일위대가_2"/>
      <sheetName val="본선_토공_분배표2"/>
      <sheetName val="전화번호DATA_(2001)2"/>
      <sheetName val="원가계산서_2"/>
      <sheetName val="96보완계획7_122"/>
      <sheetName val="공__종__별__집__계__표2"/>
      <sheetName val="일__위__대__가__목__록2"/>
      <sheetName val="일_위_대_가_표2"/>
      <sheetName val="단__가__대__비__표2"/>
      <sheetName val="8_PILE__(돌출)2"/>
      <sheetName val="토총괄_(2)2"/>
      <sheetName val="아파트_2"/>
      <sheetName val="1공구_건정토건_철콘2"/>
      <sheetName val="준검_내역서2"/>
      <sheetName val="충돌_내용2"/>
      <sheetName val="일반문틀_설치2"/>
      <sheetName val="샌딩_에폭시_도장2"/>
      <sheetName val="상_부2"/>
      <sheetName val="1_설계조건2"/>
      <sheetName val="1공구8_개소2"/>
      <sheetName val="조립식_가설건물2"/>
      <sheetName val="석탄2_3물량2"/>
      <sheetName val="strut_type2"/>
      <sheetName val="차집관로,_중계펌프장원가2"/>
      <sheetName val="차집관로,_중계펌프장2"/>
      <sheetName val="A(Rev_3)2"/>
      <sheetName val="3_하중산정4_지지력2"/>
      <sheetName val="수지예산서(세부)_(2)2"/>
      <sheetName val="S_중기사용료2"/>
      <sheetName val="실행예산(97_12_17)2"/>
      <sheetName val="TOWER_12TON2"/>
      <sheetName val="TOWER_10TON2"/>
      <sheetName val="화산경계"/>
      <sheetName val="7.PILE  (돌출)"/>
      <sheetName val="해전배수"/>
      <sheetName val="DATA2000"/>
      <sheetName val="정"/>
      <sheetName val="유동표"/>
      <sheetName val="I.설계조건"/>
      <sheetName val="기초자료"/>
      <sheetName val="집수정"/>
      <sheetName val="중간부"/>
      <sheetName val="제비율"/>
      <sheetName val="일위대가목록"/>
      <sheetName val="내역서적용수량"/>
      <sheetName val="b_balj_x0000__x0000__x0005__x0000_彀"/>
      <sheetName val="b_balj_x0000__x0000__x0005__x0000_㻀"/>
      <sheetName val="耀僵䅛‎ӥ"/>
      <sheetName val="렀హ䆍2"/>
      <sheetName val="_냉각수펌프"/>
      <sheetName val="3_공통공사대비"/>
      <sheetName val="변경내역대비표(2)"/>
      <sheetName val="대가수량"/>
      <sheetName val="입력DATA"/>
      <sheetName val="소운반"/>
      <sheetName val="40총괄"/>
      <sheetName val="40집계"/>
      <sheetName val="토공,철콘"/>
      <sheetName val="건축집계"/>
      <sheetName val="기성내역"/>
      <sheetName val="1을"/>
      <sheetName val="예정(3)"/>
      <sheetName val="동원(3)"/>
      <sheetName val="ENE-CAL 1"/>
      <sheetName val="현장급여"/>
      <sheetName val="기초일위"/>
      <sheetName val="시설일위"/>
      <sheetName val="조명일위"/>
      <sheetName val="납부서"/>
      <sheetName val="기자재대비표"/>
      <sheetName val="일위목록"/>
      <sheetName val="기성내역1"/>
      <sheetName val="금액결정"/>
      <sheetName val="공정계획"/>
      <sheetName val="철골"/>
      <sheetName val="마감산출"/>
      <sheetName val="가시설(TYPE-A)"/>
      <sheetName val="1호맨홀가감수량"/>
      <sheetName val="1호맨홀수량산출"/>
      <sheetName val="가락화장을지"/>
      <sheetName val="2000시행총괄"/>
      <sheetName val="수안보-MBR1"/>
      <sheetName val="펌프장토공수량산출"/>
      <sheetName val="직재"/>
      <sheetName val="자재 집계표"/>
      <sheetName val="유천배수장"/>
      <sheetName val="진주방향"/>
      <sheetName val="woo_mac_"/>
      <sheetName val="예정_3_"/>
      <sheetName val="동원_3_"/>
      <sheetName val="2"/>
      <sheetName val="전정1"/>
      <sheetName val="L형옹벽(key)"/>
      <sheetName val="대운산출"/>
      <sheetName val="EQT-ESTN"/>
      <sheetName val="세목전체"/>
      <sheetName val="수량"/>
      <sheetName val="건축(공종별내역서)"/>
      <sheetName val="Summary"/>
      <sheetName val="DG3285"/>
      <sheetName val="PTVT (MAU)"/>
      <sheetName val="MTP"/>
      <sheetName val="FAB별"/>
      <sheetName val="RAB AR&amp;STR"/>
      <sheetName val="P"/>
      <sheetName val="BG"/>
      <sheetName val="BTT (CAT COC)"/>
      <sheetName val="tifico"/>
      <sheetName val="4-Lane bridge"/>
      <sheetName val="6MONTHS"/>
      <sheetName val="Tongke"/>
      <sheetName val="escon"/>
      <sheetName val="침하계"/>
      <sheetName val="F4-F7"/>
      <sheetName val="FitOutConfCentre"/>
      <sheetName val="Main"/>
      <sheetName val="Eng"/>
      <sheetName val="XL4Poppy"/>
      <sheetName val="M 67"/>
      <sheetName val="NNgung"/>
      <sheetName val="dongia (2)"/>
      <sheetName val="264"/>
      <sheetName val="Column"/>
      <sheetName val="Schedule S-Curve Revision#3"/>
      <sheetName val="Quantity"/>
      <sheetName val="unitmass"/>
      <sheetName val="HD-XUAT"/>
      <sheetName val="KET CAU CT5"/>
      <sheetName val="ERECIN"/>
      <sheetName val="Notes"/>
      <sheetName val="기안"/>
      <sheetName val="Doors(C)"/>
      <sheetName val="125x125"/>
      <sheetName val="개산공사비"/>
      <sheetName val="PTVT_(MAU)"/>
      <sheetName val="BTT_(CAT_COC)"/>
      <sheetName val="RAB_AR&amp;STR"/>
      <sheetName val="4-Lane_bridge"/>
      <sheetName val="Earthwork"/>
      <sheetName val="CỘT+VÁCH CHỜ L1-NS2"/>
      <sheetName val="CỘT+VÁCH CHỜ L1-NS2 B1-B2"/>
      <sheetName val="CỘT+VÁCH CHỜ L1-NS2 B2-B4"/>
      <sheetName val="F1-F3"/>
      <sheetName val="DivA1 - He thong nuoc cap"/>
      <sheetName val="???????-BLDG"/>
      <sheetName val="wall"/>
      <sheetName val="Nhan cong"/>
      <sheetName val="Thiet bi"/>
      <sheetName val="Vat tu"/>
      <sheetName val="DM.ChiPhi"/>
      <sheetName val="May TC"/>
      <sheetName val="Phan tich"/>
      <sheetName val="Bang KL"/>
      <sheetName val="TH Kinh phi"/>
      <sheetName val="Chiet tinh dz35"/>
      <sheetName val="98FAB계획1"/>
      <sheetName val="장비명"/>
      <sheetName val="4.MECH"/>
      <sheetName val="1995년 섹터별 매출"/>
      <sheetName val="표지 (2)"/>
      <sheetName val="dnc4"/>
      <sheetName val="감가상각비"/>
      <sheetName val="eq_data"/>
      <sheetName val="A"/>
      <sheetName val="---FAB#1업무일지---"/>
      <sheetName val="F5"/>
      <sheetName val="SILICATE"/>
      <sheetName val="품의"/>
      <sheetName val="_______-BLDG"/>
      <sheetName val="CT Thang Mo"/>
      <sheetName val="CT  PL"/>
      <sheetName val="PNT-QUOT-#3"/>
      <sheetName val="COAT&amp;WRAP-QIOT-#3"/>
      <sheetName val="M_67"/>
      <sheetName val="dongia_(2)"/>
      <sheetName val="Schedule_S-Curve_Revision#3"/>
      <sheetName val="DI-ESTI"/>
      <sheetName val="THÔNG TIN"/>
      <sheetName val="Steel"/>
      <sheetName val="VL"/>
      <sheetName val="ND"/>
      <sheetName val="Bangia"/>
      <sheetName val="tra-vat-lieu"/>
      <sheetName val="dtct cong"/>
      <sheetName val="DTCT"/>
      <sheetName val="PTVT_(MAU)1"/>
      <sheetName val="BTT_(CAT_COC)1"/>
      <sheetName val="RAB_AR&amp;STR1"/>
      <sheetName val="4-Lane_bridge1"/>
      <sheetName val="KET_CAU_CT5"/>
      <sheetName val="PNT_QUOT__3"/>
      <sheetName val="COAT_WRAP_QIOT__3"/>
      <sheetName val="149-2"/>
      <sheetName val="electrical"/>
      <sheetName val="Competitors"/>
      <sheetName val="Driver"/>
      <sheetName val="ocean voyage"/>
      <sheetName val="NVN Hotel"/>
      <sheetName val="5.모델링"/>
      <sheetName val="조도계산"/>
      <sheetName val="산출내역_x0000__x0000_Ԁ_x0000_"/>
      <sheetName val="공사비명세서"/>
      <sheetName val="경산"/>
      <sheetName val="실행"/>
      <sheetName val="간접"/>
      <sheetName val="일위대가(건축)"/>
      <sheetName val="총집계"/>
      <sheetName val="GAS"/>
      <sheetName val="설산1.나"/>
      <sheetName val="본사S"/>
      <sheetName val="인건-측정"/>
      <sheetName val="1.설"/>
      <sheetName val="Baby일"/>
      <sheetName val="산업"/>
      <sheetName val="b_balj"/>
      <sheetName val="Eq__Mobilization"/>
      <sheetName val="플랜트_설치"/>
      <sheetName val="설계기준_및_하중계산"/>
      <sheetName val="입출재고현황_(2)"/>
      <sheetName val="설_계"/>
      <sheetName val="세골재__T2_변경_현황"/>
      <sheetName val="BSD_(2)"/>
      <sheetName val="B_O_M"/>
      <sheetName val="G_R300경비"/>
      <sheetName val="1_취수장"/>
      <sheetName val="중기조종사_단위단가"/>
      <sheetName val="LRT_Style_BOQ"/>
      <sheetName val="3_바닥판설계"/>
      <sheetName val="수량산출서_갑지"/>
      <sheetName val="보온_회사분"/>
      <sheetName val="RING_WALL"/>
      <sheetName val="환경기계공정표_(3)"/>
      <sheetName val="1062-X방향_"/>
      <sheetName val="3_공통공사"/>
      <sheetName val="1_레미콘집계"/>
      <sheetName val="2_아스콘집계"/>
      <sheetName val="3_보도집계"/>
      <sheetName val="4_보차도경계석및_도로경계블럭"/>
      <sheetName val="Ⅰ_골재집계_"/>
      <sheetName val="P_M_별"/>
      <sheetName val="청구서_(별지)(3차분)"/>
      <sheetName val="사__업__비__수__지__예__산__서"/>
      <sheetName val="기계원가계"/>
      <sheetName val="배관배선_단가조사"/>
      <sheetName val="4_포장집계"/>
      <sheetName val="Requirement(Work_Crew)"/>
      <sheetName val="공종별내역서"/>
      <sheetName val="1.공사원가"/>
      <sheetName val="감액총괄표"/>
      <sheetName val="금융비용"/>
      <sheetName val="정산내역서"/>
      <sheetName val="복통공Á_x0000_"/>
      <sheetName val="토적계산"/>
      <sheetName val="RefG"/>
      <sheetName val="IRR sponsor"/>
      <sheetName val="공사비SUM"/>
      <sheetName val="DESBAST"/>
      <sheetName val="2.223M_due to adj profit"/>
      <sheetName val="간접비 총괄표"/>
      <sheetName val="GAE8'97"/>
      <sheetName val="DESBASTE"/>
      <sheetName val="co-no.2"/>
      <sheetName val="inter"/>
      <sheetName val="personnel loading"/>
      <sheetName val="BALAN1"/>
      <sheetName val="MANHOLE"/>
      <sheetName val="품셈"/>
      <sheetName val="INPUT DATA HERE"/>
      <sheetName val="bridge # 1"/>
      <sheetName val="Existing PC Pavement"/>
      <sheetName val="Ex-Rate"/>
      <sheetName val="Cash2"/>
      <sheetName val="Z"/>
      <sheetName val="마감물량"/>
      <sheetName val="Bldg Pilecap &amp; bored pile"/>
      <sheetName val="List Equip"/>
      <sheetName val="LabCost"/>
      <sheetName val="MatCost"/>
      <sheetName val="Concrete"/>
      <sheetName val="Process C (1-166)"/>
      <sheetName val="RATES G-5"/>
      <sheetName val="Inputs"/>
      <sheetName val="チューブ仕様"/>
      <sheetName val="로우프"/>
      <sheetName val="데이터입력"/>
      <sheetName val="ASCEandUBC"/>
      <sheetName val="품셈총괄표"/>
      <sheetName val="3.하중산정枵⿯_x0000__x0000_肨"/>
      <sheetName val="석탄2ဴ_x0000_倀ﰨ"/>
      <sheetName val="석탄2쎕々/_x0000_"/>
      <sheetName val="표준건축비"/>
      <sheetName val="2000양배"/>
      <sheetName val="D+W"/>
      <sheetName val="KL THÉP MÓNG,DẦM, SÀN, CỘT B2"/>
      <sheetName val="THKLTT THÉP B2"/>
      <sheetName val="計算条件"/>
      <sheetName val="SITE-E"/>
      <sheetName val="Cao độ"/>
      <sheetName val="gvl"/>
      <sheetName val="CHITIET VL-NC-TT -1p"/>
      <sheetName val="chitiet"/>
      <sheetName val="NEW-PANEL"/>
      <sheetName val="MTL(AG)"/>
      <sheetName val="MTL$-INTER"/>
      <sheetName val="Tra_bang"/>
      <sheetName val="DG duoi"/>
      <sheetName val="Bill 1.CPC"/>
      <sheetName val="Bill 2.BoQ"/>
      <sheetName val="Bill 3.PL"/>
      <sheetName val="Bill 4.Do boc KL"/>
      <sheetName val="Bill5. VT CDT cap"/>
      <sheetName val="II.6.11"/>
      <sheetName val="BẢNG TH CỬA CC"/>
      <sheetName val="BẢNG TH PHU KIEN"/>
      <sheetName val="Bc"/>
      <sheetName val="Takeoff"/>
      <sheetName val="CT -THVLNC"/>
      <sheetName val="TBVL"/>
      <sheetName val="DGNC"/>
      <sheetName val="RAB_AR&amp;STR2"/>
      <sheetName val="PTVT_(MAU)2"/>
      <sheetName val="BTT_(CAT_COC)2"/>
      <sheetName val="4-Lane_bridge2"/>
      <sheetName val="dongia_(2)1"/>
      <sheetName val="Schedule_S-Curve_Revision#31"/>
      <sheetName val="M_671"/>
      <sheetName val="KET_CAU_CT51"/>
      <sheetName val="CỘT+VÁCH_CHỜ_L1-NS2"/>
      <sheetName val="CỘT+VÁCH_CHỜ_L1-NS2_B1-B2"/>
      <sheetName val="CỘT+VÁCH_CHỜ_L1-NS2_B2-B4"/>
      <sheetName val="DivA1_-_He_thong_nuoc_cap"/>
      <sheetName val="Nhan_cong"/>
      <sheetName val="Thiet_bi"/>
      <sheetName val="Vat_tu"/>
      <sheetName val="DM_ChiPhi"/>
      <sheetName val="May_TC"/>
      <sheetName val="Phan_tich"/>
      <sheetName val="Bang_KL"/>
      <sheetName val="TH_Kinh_phi"/>
      <sheetName val="Chiet_tinh_dz35"/>
      <sheetName val="4_MECH"/>
      <sheetName val="1995년_섹터별_매출"/>
      <sheetName val="표지_(2)"/>
      <sheetName val="CT_Thang_Mo"/>
      <sheetName val="CT__PL"/>
      <sheetName val="THÔNG_TIN"/>
      <sheetName val="dtct_cong"/>
      <sheetName val="KL_THÉP_MÓNG,DẦM,_SÀN,_CỘT_B2"/>
      <sheetName val="THKLTT_THÉP_B2"/>
      <sheetName val="ocean_voyage"/>
      <sheetName val="NVN_Hotel"/>
      <sheetName val="Gia vat tu"/>
      <sheetName val="CHITIET_VL-NC-TT_-1p"/>
      <sheetName val="Cao_độ"/>
      <sheetName val="Alat"/>
      <sheetName val="Analisa Gabungan"/>
      <sheetName val="Sub"/>
      <sheetName val="CN-CD-TN"/>
      <sheetName val="負荷集計（断熱不燃）"/>
      <sheetName val="tm"/>
      <sheetName val="Translation"/>
      <sheetName val="PROD.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RESUM"/>
      <sheetName val="PTdam"/>
      <sheetName val="TK CỬA"/>
      <sheetName val="Chi tiết KL"/>
      <sheetName val="TONGKE3p "/>
      <sheetName val="TDTKP"/>
      <sheetName val="Du toan"/>
      <sheetName val="Keothep"/>
      <sheetName val="Re-bar"/>
      <sheetName val="Bill 01 - CTN"/>
      <sheetName val="built-up rate"/>
      <sheetName val="List of works"/>
      <sheetName val="CF_DT"/>
      <sheetName val="BQ-E20-02(Rp)"/>
      <sheetName val="VIN_Index"/>
      <sheetName val="Config"/>
      <sheetName val="Chenh lech vat tu"/>
      <sheetName val="KH-Q1,Q2,01"/>
      <sheetName val="Annex B"/>
      <sheetName val="Moc"/>
      <sheetName val="CFS3"/>
      <sheetName val="dtct cau"/>
      <sheetName val="KL thanh toan-Xuan Dao"/>
      <sheetName val="成本核算 "/>
      <sheetName val="投資利益率計算"/>
      <sheetName val="DGP-2002"/>
      <sheetName val="Stationary"/>
      <sheetName val="PTVT_(MAU)3"/>
      <sheetName val="RAB_AR&amp;STR3"/>
      <sheetName val="BTT_(CAT_COC)3"/>
      <sheetName val="4-Lane_bridge3"/>
      <sheetName val="아파트_3"/>
      <sheetName val="M_672"/>
      <sheetName val="dongia_(2)2"/>
      <sheetName val="Schedule_S-Curve_Revision#32"/>
      <sheetName val="KET_CAU_CT52"/>
      <sheetName val="Eq__Mobilization1"/>
      <sheetName val="설계기준_및_하중계산1"/>
      <sheetName val="CỘT+VÁCH_CHỜ_L1-NS21"/>
      <sheetName val="CỘT+VÁCH_CHỜ_L1-NS2_B1-B21"/>
      <sheetName val="CỘT+VÁCH_CHỜ_L1-NS2_B2-B41"/>
      <sheetName val="DivA1_-_He_thong_nuoc_cap1"/>
      <sheetName val="Nhan_cong1"/>
      <sheetName val="Thiet_bi1"/>
      <sheetName val="Vat_tu1"/>
      <sheetName val="DM_ChiPhi1"/>
      <sheetName val="May_TC1"/>
      <sheetName val="Phan_tich1"/>
      <sheetName val="Bang_KL1"/>
      <sheetName val="TH_Kinh_phi1"/>
      <sheetName val="Chiet_tinh_dz351"/>
      <sheetName val="4_MECH1"/>
      <sheetName val="1995년_섹터별_매출1"/>
      <sheetName val="표지_(2)1"/>
      <sheetName val="CT_Thang_Mo1"/>
      <sheetName val="CT__PL1"/>
      <sheetName val="THÔNG_TIN1"/>
      <sheetName val="dtct_cong1"/>
      <sheetName val="ocean_voyage1"/>
      <sheetName val="NVN_Hotel1"/>
      <sheetName val="KL_THÉP_MÓNG,DẦM,_SÀN,_CỘT_B21"/>
      <sheetName val="THKLTT_THÉP_B21"/>
      <sheetName val="Cao_độ1"/>
      <sheetName val="CHITIET_VL-NC-TT_-1p1"/>
      <sheetName val="CT_-THVLNC"/>
      <sheetName val="Gia_vat_tu"/>
      <sheetName val="Bill_1_CPC"/>
      <sheetName val="Bill_2_BoQ"/>
      <sheetName val="Bill_3_PL"/>
      <sheetName val="Bill_4_Do_boc_KL"/>
      <sheetName val="Bill5__VT_CDT_cap"/>
      <sheetName val="II_6_11"/>
      <sheetName val="BẢNG_TH_CỬA_CC"/>
      <sheetName val="BẢNG_TH_PHU_KIEN"/>
      <sheetName val="DG_duoi"/>
      <sheetName val="Analisa_Gabungan"/>
      <sheetName val="PROD_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TONGKE3p_"/>
      <sheetName val="Du_toan"/>
      <sheetName val="Bill_01_-_CTN"/>
      <sheetName val="built-up_rate"/>
      <sheetName val="List_of_works"/>
      <sheetName val="TK_CỬA"/>
      <sheetName val="Chi_tiết_KL"/>
      <sheetName val="Chenh_lech_vat_tu"/>
      <sheetName val="Annex_B"/>
      <sheetName val="Thép"/>
      <sheetName val="PRICE"/>
      <sheetName val="All_CCDC lam viec-dong phuc"/>
      <sheetName val="141119 Vinhomes - RC Ky thuat v"/>
      <sheetName val="ptnc"/>
      <sheetName val="ptvl"/>
      <sheetName val="ptm"/>
      <sheetName val="TVLIEU"/>
      <sheetName val="CFA Sumary"/>
      <sheetName val="Don gia"/>
      <sheetName val="개거산출내역"/>
      <sheetName val="기계공사"/>
      <sheetName val="05년"/>
      <sheetName val="3.하중산정枵⿯"/>
      <sheetName val="석탄2ဴ"/>
      <sheetName val="주현(해보)"/>
      <sheetName val="견적서갑지연속"/>
      <sheetName val="MAT"/>
      <sheetName val="사유"/>
      <sheetName val="증감내역"/>
      <sheetName val="99노임"/>
      <sheetName val="산출서"/>
      <sheetName val="증설시공분"/>
      <sheetName val="교대(A1-A2)"/>
      <sheetName val="일위대가-1"/>
      <sheetName val="재료_x0000__x0000_Ԁ_x0000_"/>
      <sheetName val="L형옹벽단위수량(35)"/>
      <sheetName val="L형옹벽_x0006__x0004__x0004__x001a__x001b__x0003__x0004__x000b_"/>
      <sheetName val="_x0000__x0006__x0000__x0000__x0000__x0000_"/>
      <sheetName val="토적1"/>
      <sheetName val="교대"/>
      <sheetName val="Supplement2"/>
      <sheetName val="FACTOR"/>
      <sheetName val="금융"/>
      <sheetName val="화전내"/>
      <sheetName val="여주,이천(명세)"/>
      <sheetName val="Baby嚸×닑『"/>
      <sheetName val="[내역.XLS]A__MSOffice_Excel_wor_2"/>
      <sheetName val="[내역.XLS]A__MSOffice_Excel_wo_11"/>
      <sheetName val="[내역.XLS]A__MSOffice_Excel_wor_4"/>
      <sheetName val="[내역.XLS]A__MSOffice_Excel_wor_3"/>
      <sheetName val="[내역.XLS]A__MSOffice_Excel_wor_5"/>
      <sheetName val="[내역.XLS]A__MSOffice_Excel_wor_8"/>
      <sheetName val="[내역.XLS]A__MSOffice_Excel_wor_6"/>
      <sheetName val="[내역.XLS]A__MSOffice_Excel_wor_7"/>
      <sheetName val="[내역.XLS]A__MSOffice_Excel_wo_10"/>
      <sheetName val="[내역.XLS]A__MSOffice_Excel_wor_9"/>
      <sheetName val="SORCE1"/>
      <sheetName val="단가표"/>
      <sheetName val="1공구8.개쌃"/>
      <sheetName val="[내역.XLS]A__MSOffice_Excel_wo_16"/>
      <sheetName val="[내역.XLS]A__MSOffice_Excel_wo_14"/>
      <sheetName val="[내역.XLS]A__MSOffice_Excel_wo_12"/>
      <sheetName val="[내역.XLS]A__MSOffice_Excel_wo_13"/>
      <sheetName val="[내역.XLS]A__MSOffice_Excel_wo_15"/>
      <sheetName val="[내역.XLS]A__MSOffice_Excel_wo_19"/>
      <sheetName val="[내역.XLS]A__MSOffice_Excel_wo_17"/>
      <sheetName val="[내역.XLS]A__MSOffice_Excel_wo_18"/>
      <sheetName val="[내역.XLS]A__MSOffice_Excel_wo_20"/>
      <sheetName val="[내역.XLS]A__MSOffice_Excel_wo_22"/>
      <sheetName val="[내역.XLS]A__MSOffice_Excel_wo_21"/>
      <sheetName val="산출내역"/>
      <sheetName val="건축내역(안동)"/>
      <sheetName val="1.(5억 미만)원가계산서(지급) "/>
      <sheetName val="L형옹벽측구"/>
      <sheetName val="원데이타"/>
      <sheetName val="도급자관급자재집계"/>
      <sheetName val="관급자관급자재집계 (2)"/>
      <sheetName val="수량집계"/>
      <sheetName val="아스콘덧씌우기"/>
      <sheetName val="도막형포장"/>
      <sheetName val="콘크리트블럭포장(T60)"/>
      <sheetName val="화강석경계석(150x150) (2)"/>
      <sheetName val="디자인그레이팅(500x500x70)"/>
      <sheetName val="Rekap Addendum"/>
      <sheetName val="Har-mat"/>
      <sheetName val="?_x000c_?_x000c_??耀僵䅛????_x0001_???‎ӥ_x001b_?_x000c_?_x000c_??"/>
      <sheetName val="?_x000c_?_x000c_??렀హ䆍????_x0001_???2?????_x001c_?_x000c_?"/>
      <sheetName val="제잡비집계"/>
      <sheetName val="TOTAL_BOQ"/>
      <sheetName val="J直材4"/>
      <sheetName val="자재(원원+원대)"/>
      <sheetName val="종배수관"/>
      <sheetName val="내역(총)"/>
      <sheetName val="새공·"/>
      <sheetName val="JUCKEY_x0000_"/>
      <sheetName val="하수처리장-토_x0002__x0004__x0004_"/>
      <sheetName val="ఀ᠀갇_x0001__x0000_"/>
      <sheetName val="용소리교"/>
      <sheetName val="통합"/>
      <sheetName val="106C0300"/>
      <sheetName val="착공내_x0000__x0000_"/>
      <sheetName val="Prabu"/>
      <sheetName val="PESANTREN"/>
      <sheetName val="On Time"/>
      <sheetName val="Cash Flow bulanan"/>
      <sheetName val="Galian 1"/>
      <sheetName val="schbhn"/>
      <sheetName val="schalt"/>
      <sheetName val="schtng"/>
      <sheetName val="HARGA MATERIAL"/>
      <sheetName val=" PE-F-42 MR 9 Manpower"/>
      <sheetName val="유입_x0000_"/>
      <sheetName val="흄관헐기(원본)"/>
      <sheetName val="기초목"/>
      <sheetName val="2_x0000__x0000__x0005_"/>
      <sheetName val="아파트"/>
      <sheetName val="제진헾"/>
      <sheetName val="부표怀_x0010_"/>
      <sheetName val="배선DATA"/>
      <sheetName val="화해(장︀跕"/>
      <sheetName val="3.하중산정4_x0000__x0000__x0005__x0000_"/>
      <sheetName val="설계단Ä"/>
      <sheetName val="주입재산출조서"/>
      <sheetName val="MAT_N048"/>
      <sheetName val="관보호공조서"/>
      <sheetName val="아이콘"/>
      <sheetName val="COPk_x0000__x0000__x0001_Ԁ"/>
      <sheetName val="설치중량_4"/>
      <sheetName val="수문일위_4"/>
      <sheetName val="전차선로_물량표3"/>
      <sheetName val="단위가격_3"/>
      <sheetName val="현장관리비_산출내역3"/>
      <sheetName val="내역서_(변경)3"/>
      <sheetName val="_U형배수관3"/>
      <sheetName val="집수정_(우오수)3"/>
      <sheetName val="1_동력공사3"/>
      <sheetName val="자재견적_(대왕)_(2)4"/>
      <sheetName val="단면_(2)3"/>
      <sheetName val="Sheet1_(2)3"/>
      <sheetName val="제출내역_(2)3"/>
      <sheetName val="건______________축3"/>
      <sheetName val="PAD_TR보호대기초3"/>
      <sheetName val="원가근거_3"/>
      <sheetName val="내역서(1__옥외전력_및_수변전설비)3"/>
      <sheetName val="내역서(2__접지_및_피뢰침_설비)3"/>
      <sheetName val="내역서(3__CABLE_TRAY)3"/>
      <sheetName val="내역서(4__가압장_동력)3"/>
      <sheetName val="내역서(5__약품투입동,응집침전지_동력)3"/>
      <sheetName val="내역서(6__여과지_동력)3"/>
      <sheetName val="내역서(7__농축조,농축분배조_동력)3"/>
      <sheetName val="내역서(8__조정농축조,조정농축분배조_동력)3"/>
      <sheetName val="내역서(9__탈리액농축조,탈리액농축분배조_동력)3"/>
      <sheetName val="내역서(10__탈수기동,회수펌프동_동력)3"/>
      <sheetName val="내역서(11__식당_및_창고_전력간선,전열)3"/>
      <sheetName val="내역서(12__식당_및_창고_전등)3"/>
      <sheetName val="내역서(13__가압장_전력간선,전열)3"/>
      <sheetName val="내역서(14__가압장_전등)3"/>
      <sheetName val="내역서(15__여과지_전력간선,전열)3"/>
      <sheetName val="내역서(16__여과지_전등)3"/>
      <sheetName val="내역서(17__각_농축분배조_전등_전열)3"/>
      <sheetName val="내역서(18__옥외_약전_및_방송)3"/>
      <sheetName val="내역서(19__각동_약전_및_방송)3"/>
      <sheetName val="분전반설치비_일위대가3"/>
      <sheetName val="공량(1__옥외전력_및_수변전,_외등설비)3"/>
      <sheetName val="공량(2__접지_및_피뢰침_설비)3"/>
      <sheetName val="공량(3__CABLE_TRAY)3"/>
      <sheetName val="공량(4__가압장_동력)3"/>
      <sheetName val="공량(5__약품투입동,응집침전지_동력)3"/>
      <sheetName val="공량(6__여과지_동력)3"/>
      <sheetName val="공량(7__농축조,농축분배조_동력)3"/>
      <sheetName val="공량(8__조정농축조,조정농축분배조_동력)3"/>
      <sheetName val="공량(9__탈리액농축조,탈리액농축분배조_동력)3"/>
      <sheetName val="공량(10__탈수기동,회수펌프동_동력)3"/>
      <sheetName val="공량(11__식당_및_창고_전력간선,전열)3"/>
      <sheetName val="공량(12__식당_및_창고_전등)3"/>
      <sheetName val="공량(13__가압장_전력간선,전열)3"/>
      <sheetName val="공량(14__가압장_전등)3"/>
      <sheetName val="공량(15__여과지_전력간선,전열)3"/>
      <sheetName val="공량(16__여과지_전등)3"/>
      <sheetName val="공량(17__각_농축분배조_전등_전열)3"/>
      <sheetName val="공량(18__옥외_약전_및_방송)3"/>
      <sheetName val="공량(19__각동_약전_및_방송3"/>
      <sheetName val="산출조서(1_옥외전력_및_수변전,_외등설비)3"/>
      <sheetName val="산출조서(2__접지_및_피뢰침_설비)3"/>
      <sheetName val="산출조서(3__CABLE_TRAY)3"/>
      <sheetName val="산출조서(4__가압장_동력)3"/>
      <sheetName val="산출조서(5__약품투입동,응집침전지_동력)3"/>
      <sheetName val="산출조서(6__여과지_동력)3"/>
      <sheetName val="산출조서(7__농축조,농축분배조_동력)3"/>
      <sheetName val="산출조서(8__조정농축조,조정농축분배조_동력)3"/>
      <sheetName val="산출조서(9__탈리액농축조,탈리액농축분배조_동력)3"/>
      <sheetName val="산출조서(10__탈수기동,회수펌프동_동력)3"/>
      <sheetName val="산출조서(11__식당_및_창고_전력간선,전열)3"/>
      <sheetName val="산출조서(12__식당_및_창고_전등)3"/>
      <sheetName val="산출조서(13__가압장_전력간선,전열)3"/>
      <sheetName val="산출조서(L1__관리동_전등)3"/>
      <sheetName val="산출조서(L2__침사지_전등,전열)3"/>
      <sheetName val="산출조서(15__여과지_전력간선,전열)3"/>
      <sheetName val="산출조서(16__여과지_전등)3"/>
      <sheetName val="산출조서(17__각_농축분배조_전등_전열)3"/>
      <sheetName val="산출조서(18__옥외_약전_및_방송)3"/>
      <sheetName val="산출조서(19__각동_약전_및_방송)3"/>
      <sheetName val="한전_수탁비_계산_내역3"/>
      <sheetName val="CUBICLE설치비_일위대가_3"/>
      <sheetName val="1_토공3"/>
      <sheetName val="전선_및_전선관3"/>
      <sheetName val="원가계산서_3"/>
      <sheetName val="96보완계획7_123"/>
      <sheetName val="상_부3"/>
      <sheetName val="8_PILE__(돌출)3"/>
      <sheetName val="6PILE__(돌출)3"/>
      <sheetName val="수지예산서(세부)_(2)3"/>
      <sheetName val="일반문틀_설치3"/>
      <sheetName val="샌딩_에폭시_도장3"/>
      <sheetName val="1_설계조건3"/>
      <sheetName val="3_하중산정4_지지력3"/>
      <sheetName val="본선_토공_분배표3"/>
      <sheetName val="전화번호DATA_(2001)3"/>
      <sheetName val="공__종__별__집__계__표3"/>
      <sheetName val="일__위__대__가__목__록3"/>
      <sheetName val="일_위_대_가_표3"/>
      <sheetName val="단__가__대__비__표3"/>
      <sheetName val="1공구8_개소3"/>
      <sheetName val="조립식_가설건물3"/>
      <sheetName val="1공구_건정토건_철콘3"/>
      <sheetName val="충돌_내용3"/>
      <sheetName val="토총괄_(2)3"/>
      <sheetName val="석탄2_3물량3"/>
      <sheetName val="준검_내역서3"/>
      <sheetName val="strut_type3"/>
      <sheetName val="A(Rev_3)3"/>
      <sheetName val="3_공통공사대비1"/>
      <sheetName val="_냉각수펌프1"/>
      <sheetName val="사__업__비__수__지__예__산__서1"/>
      <sheetName val="플랜트_설치1"/>
      <sheetName val="수량산출서_갑지1"/>
      <sheetName val="입찰내역 발주처 양식"/>
      <sheetName val="재료"/>
      <sheetName val="FB25JN"/>
      <sheetName val="[내역.XLS]A__MSOffice_Excel_wo_23"/>
      <sheetName val="[내역.XLS]A__MSOffice_Excel_wo_24"/>
      <sheetName val="[내역.XLS]A__MSOffice_Excel_wo_26"/>
      <sheetName val="[내역.XLS]A__MSOffice_Excel_wo_25"/>
      <sheetName val="[내역.XLS]A__MSOffice_Excel_wo_27"/>
      <sheetName val="[내역.XLS]A__MSOffice_Excel_wo_28"/>
      <sheetName val="[내역.XLS]A__MSOffice_Excel_wo_29"/>
      <sheetName val="[내역.XLS]A__MSOffice_Excel_wo_30"/>
      <sheetName val="[내역.XLS]A__MSOffice_Excel_wo_31"/>
      <sheetName val="[내역.XLS]A__MSOffice_Excel_wo_32"/>
      <sheetName val="[내역.XLS]A__MSOffice_Excel_wo_33"/>
      <sheetName val="[내역.XLS]A__MSOffice_Excel_wo_34"/>
      <sheetName val="[내역.XLS]A__MSOffice_Excel_wo_35"/>
      <sheetName val="[내역.XLS]A__MSOffice_Excel_wo_36"/>
      <sheetName val="DATA(내업)"/>
      <sheetName val="[내역.XLS]석탄2쎕々/_x0000_"/>
      <sheetName val="본사공가현황"/>
      <sheetName val="원가계산서(변경)"/>
      <sheetName val="총투입계"/>
      <sheetName val="Sensitivity"/>
      <sheetName val="설계기준"/>
      <sheetName val="내역1"/>
      <sheetName val="차선도색(1)"/>
      <sheetName val="하수처리_x0000__x0000_Ԁ_x0000_"/>
      <sheetName val="설비원가"/>
      <sheetName val="INSTR"/>
      <sheetName val="1.설Ꙩօ됨"/>
      <sheetName val="안산기계장치"/>
      <sheetName val="식재일위"/>
      <sheetName val="기계설비"/>
      <sheetName val="저"/>
      <sheetName val="예산변경사항"/>
      <sheetName val="Hauptdaten"/>
      <sheetName val="부대공Ⅱ"/>
      <sheetName val="[내역.XLS]A__MSOffice_Excel_wo_37"/>
      <sheetName val="[내역.XLS]A__MSOffice_Excel_wo_38"/>
      <sheetName val="[내역.XLS]A__MSOffice_Excel_wo_40"/>
      <sheetName val="[내역.XLS]A__MSOffice_Excel_wo_39"/>
      <sheetName val="[내역.XLS]A__MSOffice_Excel_wo_51"/>
      <sheetName val="남양주댠가표"/>
      <sheetName val="집행예산"/>
      <sheetName val="[내역.XLS]A__MSOffice_Excel_wo_41"/>
      <sheetName val="[내역.XLS]A__MSOffice_Excel_wo_46"/>
      <sheetName val="[내역.XLS]A__MSOffice_Excel_wo_42"/>
      <sheetName val="[내역.XLS]A__MSOffice_Excel_wo_43"/>
      <sheetName val="[내역.XLS]A__MSOffice_Excel_wo_44"/>
      <sheetName val="[내역.XLS]A__MSOffice_Excel_wo_45"/>
      <sheetName val="[내역.XLS]A__MSOffice_Excel_wo_47"/>
      <sheetName val="[내역.XLS]A__MSOffice_Excel_wo_49"/>
      <sheetName val="[내역.XLS]A__MSOffice_Excel_wo_48"/>
      <sheetName val="3.공통공사??"/>
      <sheetName val="정??_x0005_"/>
      <sheetName val="패널"/>
      <sheetName val="1-6(반품내역)"/>
      <sheetName val="건축공사 집계표"/>
      <sheetName val="골조"/>
      <sheetName val="0226"/>
      <sheetName val="부속동"/>
      <sheetName val="돈암사업"/>
      <sheetName val="동력"/>
      <sheetName val="변압기"/>
      <sheetName val="[내역.XLS]A__MSOffice_Excel_wo_50"/>
      <sheetName val="[내역.XLS]A__MSOffice_Excel_wo_52"/>
      <sheetName val="1_설계기준3"/>
      <sheetName val="입출재고현황_(2)1"/>
      <sheetName val="설_계1"/>
      <sheetName val="BSD_(2)1"/>
      <sheetName val="차집관로,_중계펌프장원가3"/>
      <sheetName val="차집관로,_중계펌프장3"/>
      <sheetName val="B_O_M1"/>
      <sheetName val="실행예산(97_12_17)3"/>
      <sheetName val="S_중기사용료3"/>
      <sheetName val="3_바닥판설계1"/>
      <sheetName val="보온_회사분1"/>
      <sheetName val="RING_WALL1"/>
      <sheetName val="G_R300경비1"/>
      <sheetName val="1_취수장1"/>
      <sheetName val="중기조종사_단위단가1"/>
      <sheetName val="LRT_Style_BOQ1"/>
      <sheetName val="세골재__T2_변경_현황1"/>
      <sheetName val="TOWER_12TON3"/>
      <sheetName val="TOWER_10TON3"/>
      <sheetName val="환경기계공정표_(3)1"/>
      <sheetName val="1062-X방향_1"/>
      <sheetName val="1_레미콘집계1"/>
      <sheetName val="2_아스콘집계1"/>
      <sheetName val="3_보도집계1"/>
      <sheetName val="4_보차도경계석및_도로경계블럭1"/>
      <sheetName val="Ⅰ_골재집계_1"/>
      <sheetName val="청구서_(별지)(3차분)1"/>
      <sheetName val="P_M_별1"/>
      <sheetName val="배관배선_단가조사1"/>
      <sheetName val="4_포장집계1"/>
      <sheetName val="3련_BOX"/>
      <sheetName val="제당_(13신규)원도급내역"/>
      <sheetName val="제당_(14신규)원도급내역"/>
      <sheetName val="제당_(13신규)하도급내역"/>
      <sheetName val="제당_(14신규)하도급내역_"/>
      <sheetName val="여수토방수로_(13신규)원도급내역"/>
      <sheetName val="여수토방수로_(14신규)원도급내역"/>
      <sheetName val="여수토방수로_(13신규)하도급내역_"/>
      <sheetName val="여수토방수로_(14신규)하도급내역_"/>
      <sheetName val="이설도로_(14신규)원도급내역_"/>
      <sheetName val="이설도로_(14신규)하도급내역"/>
      <sheetName val="2호이설도로_(14신규)원도급내역"/>
      <sheetName val="2호이설도로(하도급내역)_"/>
      <sheetName val="2호이설도로_(14신규)하도급내역"/>
      <sheetName val="사통(하도급내역)_"/>
      <sheetName val="제1호용수지선_(하도급)"/>
      <sheetName val="3BL공동구_수량"/>
      <sheetName val="Requirement(Work_Crew)1"/>
      <sheetName val="2_단면가정"/>
      <sheetName val="6_7_8_우물통"/>
      <sheetName val="1_설"/>
      <sheetName val="1_설Ā"/>
      <sheetName val="1_설壆⿜"/>
      <sheetName val="SUMMARY_"/>
      <sheetName val="SUMMARY__(2)"/>
      <sheetName val="설명(1~8)_"/>
      <sheetName val="EKOG10_(2)"/>
      <sheetName val="노원열병합__건축공사기성내역서"/>
      <sheetName val="3__GROUNDING_SYSTEM"/>
      <sheetName val="1_경관조명산출"/>
      <sheetName val="1_경관조명산출집계"/>
      <sheetName val="b_balj彀"/>
      <sheetName val="b_balj㻀"/>
      <sheetName val="Baby일닑⾸"/>
      <sheetName val="IRR_sponsor"/>
      <sheetName val="2_223M_due_to_adj_profit"/>
      <sheetName val="간접비_총괄표"/>
      <sheetName val="co-no_2"/>
      <sheetName val="personnel_loading"/>
      <sheetName val="INPUT_DATA_HERE"/>
      <sheetName val="bridge_#_1"/>
      <sheetName val="Existing_PC_Pavement"/>
      <sheetName val="마-2_전화"/>
      <sheetName val="자재_집계표"/>
      <sheetName val="I_설계조건"/>
      <sheetName val="ENE-CAL_1"/>
      <sheetName val="5_모델링"/>
      <sheetName val="L형옹벽"/>
      <sheetName val="설산1_나"/>
      <sheetName val="1_공사원가"/>
      <sheetName val="3_공통공사1"/>
      <sheetName val="내역갑지"/>
      <sheetName val="증감표"/>
      <sheetName val="원가계산서(증감)"/>
      <sheetName val="원가계산서 (변경)"/>
      <sheetName val="내역서(변경)"/>
      <sheetName val="Macro(전기)"/>
      <sheetName val="방음벽기초"/>
      <sheetName val="상하차비용(기계상차)"/>
      <sheetName val="수간보호"/>
      <sheetName val="운반비"/>
      <sheetName val="[내역.XLS]A__MSOffice_Excel_wo_59"/>
      <sheetName val="TinhGiaNC"/>
      <sheetName val="VCBo"/>
      <sheetName val="DMCP"/>
      <sheetName val="BocXep"/>
      <sheetName val="TinhGiaMTC"/>
      <sheetName val="TH N.Cong"/>
      <sheetName val="VCThuy"/>
      <sheetName val="Gia cuoc moi"/>
      <sheetName val="Bang gia cuoc"/>
      <sheetName val="Bu nhien lieu"/>
      <sheetName val="현설갑지"/>
      <sheetName val="[내역.XLS]A__MSOffice_Excel_wo_56"/>
      <sheetName val="[내역.XLS]A__MSOffice_Excel_wo_53"/>
      <sheetName val="[내역.XLS]A__MSOffice_Excel_wo_55"/>
      <sheetName val="[내역.XLS]A__MSOffice_Excel_wo_54"/>
      <sheetName val="BM"/>
      <sheetName val="[내역.XLS]A__MSOffice_Excel_wo_57"/>
      <sheetName val="[내역.XLS]A__MSOffice_Excel_wo_58"/>
      <sheetName val="간접비총_x0000_"/>
      <sheetName val="Medagama"/>
      <sheetName val="[내역.XLS]A__MSOffice_Excel_wo_60"/>
      <sheetName val="중기일위대가"/>
      <sheetName val="2Ვ쭻"/>
      <sheetName val="BQMPALOC"/>
      <sheetName val="[내역.XLS]A__MSOffice_Excel_wo_61"/>
      <sheetName val="하도급대비"/>
      <sheetName val="[내역.XLS]A__MSOffice_Excel_wo_62"/>
      <sheetName val="Macro(차단기)"/>
      <sheetName val="원가계산서(남측)"/>
      <sheetName val="9호관로"/>
      <sheetName val="부하집계표"/>
      <sheetName val="식재가격"/>
      <sheetName val="식재총괄"/>
      <sheetName val="청주(철골발주의뢰서)"/>
      <sheetName val="DAN"/>
      <sheetName val="철콘공사"/>
      <sheetName val="상반기손익차2총괄"/>
      <sheetName val="2.대외공문"/>
      <sheetName val="투찰금액"/>
      <sheetName val="단가(1)"/>
      <sheetName val="자  재"/>
      <sheetName val="건축외주"/>
      <sheetName val="웅진교-S2"/>
      <sheetName val="주소록"/>
      <sheetName val="단가 "/>
      <sheetName val="가스"/>
      <sheetName val="자동차폐수처리장"/>
      <sheetName val="하부철근수량"/>
      <sheetName val="제경비율"/>
      <sheetName val="주공기준"/>
      <sheetName val="유림총괄"/>
      <sheetName val="b_balju"/>
      <sheetName val="기본1"/>
      <sheetName val="수정일위대가"/>
      <sheetName val="금광1터널"/>
      <sheetName val="포장재료집계표"/>
      <sheetName val="포장면적산출"/>
      <sheetName val="포장수량집계"/>
      <sheetName val="이름정의"/>
      <sheetName val="_x0000__x0000__x0000__x0004__x0000_"/>
      <sheetName val="설계 갑지"/>
      <sheetName val="접속도로1"/>
      <sheetName val="선로정수계산"/>
      <sheetName val="기성내역서표지"/>
      <sheetName val="골프장예산"/>
      <sheetName val="변수"/>
      <sheetName val="BOX"/>
      <sheetName val="기존단가 (2)"/>
      <sheetName val="직노"/>
      <sheetName val="매매"/>
      <sheetName val="전신"/>
      <sheetName val="을지"/>
      <sheetName val="산출금액내역"/>
      <sheetName val="산1~6"/>
      <sheetName val="구조물공수량집계표 (2)"/>
      <sheetName val="마감사양"/>
      <sheetName val="변압기용량"/>
      <sheetName val="전압조건"/>
      <sheetName val="전압(성남)"/>
      <sheetName val="부하조건"/>
      <sheetName val="LOPCALC"/>
      <sheetName val="부하_성남_"/>
      <sheetName val="원가도공 (3)"/>
      <sheetName val="원가도공 (2)"/>
      <sheetName val="수배전원가"/>
      <sheetName val="수배전반"/>
      <sheetName val="수배전단가"/>
      <sheetName val="등기구내역"/>
      <sheetName val="발전기집계"/>
      <sheetName val="분전반일위대가"/>
      <sheetName val="일위대가 "/>
      <sheetName val="인공산출서"/>
      <sheetName val="단가조사서"/>
      <sheetName val="소방내역"/>
      <sheetName val="노무비조정 (%)"/>
      <sheetName val="단가대비표"/>
      <sheetName val="내역서 (2)"/>
      <sheetName val="산출집계"/>
      <sheetName val="101자탐기초"/>
      <sheetName val="101유도등기초"/>
      <sheetName val="101방송기초 "/>
      <sheetName val="102자탐기초 "/>
      <sheetName val="102유도등기초"/>
      <sheetName val="102방송기초"/>
      <sheetName val="103자탐기초"/>
      <sheetName val="103유도등기초"/>
      <sheetName val="103방송기초"/>
      <sheetName val="104자탐기초"/>
      <sheetName val="104유도등기초"/>
      <sheetName val="104방송기초"/>
      <sheetName val="105자탐기초"/>
      <sheetName val="105유도등기초"/>
      <sheetName val="105방송기초"/>
      <sheetName val="106자탐기초"/>
      <sheetName val="106유도등기초"/>
      <sheetName val="106방송기초"/>
      <sheetName val="107자탐기초"/>
      <sheetName val="107유도등기초"/>
      <sheetName val="107방송기초"/>
      <sheetName val="옥외자탐기초"/>
      <sheetName val="근생자탐기초"/>
      <sheetName val="내역서 (상가)"/>
      <sheetName val="분전반일위대가 (상가)"/>
      <sheetName val="일위대가  (상가)"/>
      <sheetName val="인공산출서 (상가)"/>
      <sheetName val="수량산출 (상가)"/>
      <sheetName val="단가조사서 (상가)"/>
      <sheetName val="인허가수행 Schedule"/>
      <sheetName val="공통(20-91)"/>
      <sheetName val="부하LOAD"/>
      <sheetName val="가설건물"/>
      <sheetName val="외천교"/>
      <sheetName val="조도계산서 (도서)"/>
      <sheetName val="토목변경"/>
      <sheetName val="관리사무소"/>
      <sheetName val="Sheet17"/>
      <sheetName val="한강운반비"/>
      <sheetName val="설계예산서"/>
      <sheetName val="조명율표"/>
      <sheetName val="적용단위길이"/>
      <sheetName val="1"/>
      <sheetName val="7.1유효폭"/>
      <sheetName val="SUNGNAM1"/>
      <sheetName val="전기실및집수정"/>
      <sheetName val="여흥"/>
      <sheetName val="단가정보"/>
      <sheetName val="INPUT DATA"/>
      <sheetName val="CSTSUM"/>
      <sheetName val="금긋기 및 절단"/>
      <sheetName val="자재테이블"/>
      <sheetName val="기타유틸리티설비"/>
      <sheetName val="토공및부대2차"/>
      <sheetName val="결선list"/>
      <sheetName val="TRE TABLE"/>
      <sheetName val="BQ"/>
      <sheetName val="L_RPTA05_목록"/>
      <sheetName val="L-type"/>
      <sheetName val="단가대비표 (3)"/>
      <sheetName val="전력구구조물산근"/>
      <sheetName val="소요자재"/>
      <sheetName val="cost"/>
      <sheetName val="발신정보"/>
      <sheetName val="일위대가내역"/>
      <sheetName val="오산갈곳"/>
      <sheetName val="품셈기준"/>
      <sheetName val="ITEM"/>
      <sheetName val="96작생능"/>
      <sheetName val="MEXICO-C"/>
      <sheetName val="c_balju"/>
      <sheetName val="중기사용료"/>
      <sheetName val="1공구(을)"/>
      <sheetName val="품목납기"/>
      <sheetName val="001"/>
      <sheetName val="주간기성"/>
      <sheetName val="적용토목"/>
      <sheetName val="공정표"/>
      <sheetName val="공사원가계산서"/>
      <sheetName val="단중표"/>
      <sheetName val="Import"/>
      <sheetName val="횡배수관단위수량"/>
      <sheetName val="맨홀토공수량"/>
      <sheetName val="수질정화시설"/>
      <sheetName val="품의서"/>
      <sheetName val="환율"/>
      <sheetName val="제잡비계산"/>
      <sheetName val="시설물총괄"/>
      <sheetName val="건축총괄"/>
      <sheetName val="식재"/>
      <sheetName val="타공종이기"/>
      <sheetName val="첨부"/>
      <sheetName val="GTG TR PIT"/>
      <sheetName val="조도계산서 _도서_"/>
      <sheetName val="CalcuSheet"/>
      <sheetName val="조명율데이타"/>
      <sheetName val="CRF"/>
      <sheetName val="현장지지물물량"/>
      <sheetName val="예정공정표"/>
      <sheetName val="총계"/>
      <sheetName val="발전기계산서"/>
      <sheetName val="guard(mac)"/>
      <sheetName val="Proposal"/>
      <sheetName val="견적시담(송포2공구)"/>
      <sheetName val="FEXS"/>
      <sheetName val="환율-LIBOR"/>
      <sheetName val="산#2-1 (2)"/>
      <sheetName val=" 견적서"/>
      <sheetName val="인허가수행_Schedule"/>
      <sheetName val="원가도공_(3)"/>
      <sheetName val="원가도공_(2)"/>
      <sheetName val="일위대가_"/>
      <sheetName val="노무비조정_(%)"/>
      <sheetName val="내역서_(2)"/>
      <sheetName val="101방송기초_"/>
      <sheetName val="102자탐기초_"/>
      <sheetName val="내역서_(상가)"/>
      <sheetName val="분전반일위대가_(상가)"/>
      <sheetName val="일위대가__(상가)"/>
      <sheetName val="인공산출서_(상가)"/>
      <sheetName val="수량산출_(상가)"/>
      <sheetName val="단가조사서_(상가)"/>
      <sheetName val="조도계산서_(도서)"/>
      <sheetName val="7_1유효폭"/>
      <sheetName val="단가대비표_(3)"/>
      <sheetName val="산#2-1_(2)"/>
      <sheetName val="횡배위치"/>
      <sheetName val="ilch"/>
      <sheetName val="추가및 공제(방파제)"/>
      <sheetName val="다이꾸"/>
      <sheetName val="방배동내역(리라)"/>
      <sheetName val="49단가"/>
      <sheetName val="TABLE"/>
      <sheetName val="양식"/>
      <sheetName val="보차도경계석"/>
      <sheetName val="실행품의서"/>
      <sheetName val="주식"/>
      <sheetName val="EQUIP LIST"/>
      <sheetName val="목록"/>
      <sheetName val="mesc"/>
      <sheetName val="cable-data"/>
      <sheetName val="기초대가"/>
      <sheetName val="D-3503"/>
      <sheetName val="CNC810M"/>
      <sheetName val="지진시"/>
      <sheetName val="HRSG SMALL07220"/>
      <sheetName val="Ç¥Áö"/>
      <sheetName val="º¯¾Ð±â¿ë·®"/>
      <sheetName val="Àü¾ÐÁ¶°Ç"/>
      <sheetName val="Àü¾Ð(¼º³²)"/>
      <sheetName val="ºÎÇÏÁ¶°Ç"/>
      <sheetName val="ºÎÇÏ(¼º³²)"/>
      <sheetName val="°øÅë(20-91)"/>
      <sheetName val="ºÎÇÏ_¼º³²_"/>
      <sheetName val="ÀÎÇã°¡¼öÇà Schedule"/>
      <sheetName val="ºÎÇÏLOAD"/>
      <sheetName val="7.1À¯È¿Æø"/>
      <sheetName val="°©Áö"/>
      <sheetName val="¿ø°¡µµ°ø (3)"/>
      <sheetName val="¿ø°¡µµ°ø (2)"/>
      <sheetName val="Áö±ÞÀÚÀç"/>
      <sheetName val="¼ö¹èÀü¿ø°¡"/>
      <sheetName val="¼ö¹èÀü¹Ý"/>
      <sheetName val="¼ö¹èÀü´Ü°¡"/>
      <sheetName val="µî±â±¸³»¿ª"/>
      <sheetName val="¹ßÀü±âÁý°è"/>
      <sheetName val="Áý°èÇ¥"/>
      <sheetName val="³»¿ª¼­"/>
      <sheetName val="ºÐÀü¹ÝÀÏÀ§´ë°¡"/>
      <sheetName val="ÀÏÀ§´ë°¡ "/>
      <sheetName val="ÀÎ°ø»êÃâ¼­"/>
      <sheetName val="¼ö·®»êÃâ"/>
      <sheetName val="´Ü°¡Á¶»ç¼­"/>
      <sheetName val="¼Ò¹æ³»¿ª"/>
      <sheetName val="³ë¹«ºñÁ¶Á¤ (%)"/>
      <sheetName val="´Ü°¡´ëºñÇ¥"/>
      <sheetName val="³»¿ª¼­ (2)"/>
      <sheetName val="»êÃâÁý°è"/>
      <sheetName val="101ÀÚÅ½±âÃÊ"/>
      <sheetName val="101À¯µµµî±âÃÊ"/>
      <sheetName val="101¹æ¼Û±âÃÊ "/>
      <sheetName val="102ÀÚÅ½±âÃÊ "/>
      <sheetName val="102À¯µµµî±âÃÊ"/>
      <sheetName val="102¹æ¼Û±âÃÊ"/>
      <sheetName val="103ÀÚÅ½±âÃÊ"/>
      <sheetName val="103À¯µµµî±âÃÊ"/>
      <sheetName val="103¹æ¼Û±âÃÊ"/>
      <sheetName val="104ÀÚÅ½±âÃÊ"/>
      <sheetName val="104À¯µµµî±âÃÊ"/>
      <sheetName val="104¹æ¼Û±âÃÊ"/>
      <sheetName val="105ÀÚÅ½±âÃÊ"/>
      <sheetName val="105À¯µµµî±âÃÊ"/>
      <sheetName val="105¹æ¼Û±âÃÊ"/>
      <sheetName val="106ÀÚÅ½±âÃÊ"/>
      <sheetName val="106À¯µµµî±âÃÊ"/>
      <sheetName val="106¹æ¼Û±âÃÊ"/>
      <sheetName val="107ÀÚÅ½±âÃÊ"/>
      <sheetName val="107À¯µµµî±âÃÊ"/>
      <sheetName val="107¹æ¼Û±âÃÊ"/>
      <sheetName val="¿Á¿ÜÀÚÅ½±âÃÊ"/>
      <sheetName val="±Ù»ýÀÚÅ½±âÃÊ"/>
      <sheetName val="³»¿ª¼­ (»ó°¡)"/>
      <sheetName val="ºÐÀü¹ÝÀÏÀ§´ë°¡ (»ó°¡)"/>
      <sheetName val="ÀÏÀ§´ë°¡  (»ó°¡)"/>
      <sheetName val="ÀÎ°ø»êÃâ¼­ (»ó°¡)"/>
      <sheetName val="¼ö·®»êÃâ (»ó°¡)"/>
      <sheetName val="´Ü°¡Á¶»ç¼­ (»ó°¡)"/>
      <sheetName val="L_RPTA05_¸ñ·Ï"/>
      <sheetName val="³¯°³º®¼ö·®Ç¥"/>
      <sheetName val="Á¶µµ°è»ê¼­ (µµ¼­)"/>
      <sheetName val="Áß±âÀÏÀ§´ë°¡"/>
      <sheetName val="´ÙÀÌ²Ù"/>
      <sheetName val="INPUT_DATA"/>
      <sheetName val="TRE_TABLE"/>
      <sheetName val="금긋기_및_절단"/>
      <sheetName val="GTG_TR_PIT"/>
      <sheetName val="조도계산서__도서_"/>
      <sheetName val="Param"/>
      <sheetName val="기성집계"/>
      <sheetName val="W-현원가"/>
      <sheetName val="1.우편집중내역서"/>
      <sheetName val="배수관공"/>
      <sheetName val="프랜트면허"/>
      <sheetName val="현황산출서"/>
      <sheetName val="분뇨"/>
      <sheetName val="배관BM(일반)"/>
      <sheetName val="효율&amp;역율"/>
      <sheetName val="BEND LOSS"/>
      <sheetName val="방음벽기초(H=4m)"/>
      <sheetName val="변화치수"/>
      <sheetName val="철거산출근거"/>
      <sheetName val="자단"/>
      <sheetName val="SRC-B3U2"/>
      <sheetName val="토목주소"/>
      <sheetName val="123"/>
      <sheetName val="Oper Amount"/>
      <sheetName val="당초"/>
      <sheetName val="일위대가(원본)"/>
      <sheetName val="CALCULATION"/>
      <sheetName val="도"/>
      <sheetName val="1차변경내역"/>
      <sheetName val="공통가설"/>
      <sheetName val="입찰결과보고"/>
      <sheetName val="단가결정"/>
      <sheetName val="흄관기초"/>
      <sheetName val="1SGATE97"/>
      <sheetName val="가⣐鳋"/>
      <sheetName val="가颌亸"/>
      <sheetName val="역T형(H=6.0) (2)"/>
      <sheetName val="냉연집ç"/>
      <sheetName val="적용단가"/>
      <sheetName val="총집계2"/>
      <sheetName val="[내역.XLS]A__MSOffice_Excel_w_140"/>
      <sheetName val="[내역.XLS]A__MSOffice_Excel_wo_82"/>
      <sheetName val="[내역.XLS]A__MSOffice_Excel_wo_68"/>
      <sheetName val="[내역.XLS]A__MSOffice_Excel_wo_63"/>
      <sheetName val="[내역.XLS]A__MSOffice_Excel_wo_64"/>
      <sheetName val="[내역.XLS]A__MSOffice_Excel_wo_65"/>
      <sheetName val="[내역.XLS]A__MSOffice_Excel_wo_66"/>
      <sheetName val="[내역.XLS]A__MSOffice_Excel_wo_67"/>
      <sheetName val="[내역.XLS]A__MSOffice_Excel_wo_69"/>
      <sheetName val="[내역.XLS]A__MSOffice_Excel_wo_70"/>
      <sheetName val="[내역.XLS]A__MSOffice_Excel_wo_76"/>
      <sheetName val="[내역.XLS]A__MSOffice_Excel_wo_72"/>
      <sheetName val="[내역.XLS]A__MSOffice_Excel_wo_71"/>
      <sheetName val="[내역.XLS]A__MSOffice_Excel_wo_74"/>
      <sheetName val="[내역.XLS]A__MSOffice_Excel_wo_73"/>
      <sheetName val="[내역.XLS]A__MSOffice_Excel_wo_75"/>
      <sheetName val="[내역.XLS]A__MSOffice_Excel_wo_77"/>
      <sheetName val="[내역.XLS]A__MSOffice_Excel_wo_78"/>
      <sheetName val="[내역.XLS]A__MSOffice_Excel_wo_79"/>
      <sheetName val="[내역.XLS]A__MSOffice_Excel_wo_80"/>
      <sheetName val="[내역.XLS]A__MSOffice_Excel_wo_81"/>
      <sheetName val="[내역.XLS]A__MSOffice_Excel_w_100"/>
      <sheetName val="[내역.XLS]A__MSOffice_Excel_wo_83"/>
      <sheetName val="[내역.XLS]A__MSOffice_Excel_wo_84"/>
      <sheetName val="[내역.XLS]A__MSOffice_Excel_wo_86"/>
      <sheetName val="[내역.XLS]A__MSOffice_Excel_wo_85"/>
      <sheetName val="[내역.XLS]A__MSOffice_Excel_wo_88"/>
      <sheetName val="[내역.XLS]A__MSOffice_Excel_wo_87"/>
      <sheetName val="[내역.XLS]A__MSOffice_Excel_wo_90"/>
      <sheetName val="[내역.XLS]A__MSOffice_Excel_wo_89"/>
      <sheetName val="[내역.XLS]A__MSOffice_Excel_wo_91"/>
      <sheetName val="[내역.XLS]A__MSOffice_Excel_wo_92"/>
      <sheetName val="[내역.XLS]A__MSOffice_Excel_wo_93"/>
      <sheetName val="[내역.XLS]A__MSOffice_Excel_wo_94"/>
      <sheetName val="[내역.XLS]A__MSOffice_Excel_wo_95"/>
      <sheetName val="[내역.XLS]A__MSOffice_Excel_wo_97"/>
      <sheetName val="[내역.XLS]A__MSOffice_Excel_wo_96"/>
      <sheetName val="[내역.XLS]A__MSOffice_Excel_wo_98"/>
      <sheetName val="[내역.XLS]A__MSOffice_Excel_wo_99"/>
      <sheetName val="[내역.XLS]A__MSOffice_Excel_w_102"/>
      <sheetName val="[내역.XLS]A__MSOffice_Excel_w_101"/>
      <sheetName val="[내역.XLS]A__MSOffice_Excel_w_103"/>
      <sheetName val="[내역.XLS]A__MSOffice_Excel_w_104"/>
      <sheetName val="[내역.XLS]A__MSOffice_Excel_w_105"/>
      <sheetName val="[내역.XLS]A__MSOffice_Excel_w_106"/>
      <sheetName val="[내역.XLS]A__MSOffice_Excel_w_107"/>
      <sheetName val="[내역.XLS]A__MSOffice_Excel_w_108"/>
      <sheetName val="[내역.XLS]A__MSOffice_Excel_w_109"/>
      <sheetName val="[내역.XLS]A__MSOffice_Excel_w_111"/>
      <sheetName val="[내역.XLS]A__MSOffice_Excel_w_110"/>
      <sheetName val="[내역.XLS]A__MSOffice_Excel_w_113"/>
      <sheetName val="[내역.XLS]A__MSOffice_Excel_w_112"/>
      <sheetName val="[내역.XLS]A__MSOffice_Excel_w_114"/>
      <sheetName val="[내역.XLS]A__MSOffice_Excel_w_115"/>
      <sheetName val="[내역.XLS]A__MSOffice_Excel_w_116"/>
      <sheetName val="[내역.XLS]A__MSOffice_Excel_w_117"/>
      <sheetName val="[내역.XLS]A__MSOffice_Excel_w_119"/>
      <sheetName val="[내역.XLS]A__MSOffice_Excel_w_118"/>
      <sheetName val="부서별(배부후)_계획"/>
      <sheetName val="[내역.XLS]A__MSOffice_Excel_w_121"/>
      <sheetName val="[내역.XLS]A__MSOffice_Excel_w_120"/>
      <sheetName val="설계단®"/>
      <sheetName val="1. 설계조건 2.단면가정 3. 하중계산"/>
      <sheetName val="DATA 입력란"/>
      <sheetName val="부대공사총괄"/>
      <sheetName val="건축공사집계표"/>
      <sheetName val="현장경비"/>
      <sheetName val="방배동내역 (총괄)"/>
      <sheetName val="[내역.XLS]A__MSOffice_Excel_w_122"/>
      <sheetName val="[내역.XLS]A__MSOffice_Excel_w_126"/>
      <sheetName val="[내역.XLS]A__MSOffice_Excel_w_123"/>
      <sheetName val="[내역.XLS]A__MSOffice_Excel_w_124"/>
      <sheetName val="[내역.XLS]A__MSOffice_Excel_w_125"/>
      <sheetName val="[내역.XLS]A__MSOffice_Excel_w_127"/>
      <sheetName val="DESIGN CRITERIA"/>
      <sheetName val="[내역.XLS]A__MSOffice_Excel_w_128"/>
      <sheetName val="각형_x0000__x0000_"/>
      <sheetName val="[내역.XLS]A__MSOffice_Excel_w_129"/>
      <sheetName val="[내역.XLS]A__MSOffice_Excel_w_130"/>
      <sheetName val="[내역.XLS]A__MSOffice_Excel_w_131"/>
      <sheetName val="[내역.XLS]A__MSOffice_Excel_w_134"/>
      <sheetName val="[내역.XLS]A__MSOffice_Excel_w_132"/>
      <sheetName val="[내역.XLS]A__MSOffice_Excel_w_133"/>
      <sheetName val="[내역.XLS]A__MSOffice_Excel_w_135"/>
      <sheetName val="[내역.XLS]A__MSOffice_Excel_w_136"/>
      <sheetName val="[내역.XLS]A__MSOffice_Excel_w_139"/>
      <sheetName val="[내역.XLS]A__MSOffice_Excel_w_137"/>
      <sheetName val="[내역.XLS]A__MSOffice_Excel_w_138"/>
      <sheetName val="배수통관(좌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/>
      <sheetData sheetId="512" refreshError="1"/>
      <sheetData sheetId="513" refreshError="1"/>
      <sheetData sheetId="514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>
        <row r="1">
          <cell r="C1" t="str">
            <v>F_CODE</v>
          </cell>
        </row>
      </sheetData>
      <sheetData sheetId="1002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/>
      <sheetData sheetId="1209"/>
      <sheetData sheetId="1210"/>
      <sheetData sheetId="1211" refreshError="1"/>
      <sheetData sheetId="1212"/>
      <sheetData sheetId="1213"/>
      <sheetData sheetId="1214"/>
      <sheetData sheetId="1215" refreshError="1"/>
      <sheetData sheetId="1216" refreshError="1"/>
      <sheetData sheetId="1217" refreshError="1"/>
      <sheetData sheetId="1218" refreshError="1"/>
      <sheetData sheetId="1219"/>
      <sheetData sheetId="1220" refreshError="1"/>
      <sheetData sheetId="122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/>
      <sheetData sheetId="1379" refreshError="1"/>
      <sheetData sheetId="1380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/>
      <sheetData sheetId="1441"/>
      <sheetData sheetId="1442">
        <row r="1">
          <cell r="C1" t="str">
            <v>F_CODE</v>
          </cell>
        </row>
      </sheetData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>
        <row r="1">
          <cell r="C1" t="str">
            <v>F_CODE</v>
          </cell>
        </row>
      </sheetData>
      <sheetData sheetId="1453">
        <row r="1">
          <cell r="C1" t="str">
            <v>F_CODE</v>
          </cell>
        </row>
      </sheetData>
      <sheetData sheetId="1454">
        <row r="1">
          <cell r="C1" t="str">
            <v>F_CODE</v>
          </cell>
        </row>
      </sheetData>
      <sheetData sheetId="1455">
        <row r="1">
          <cell r="C1" t="str">
            <v>F_CODE</v>
          </cell>
        </row>
      </sheetData>
      <sheetData sheetId="1456">
        <row r="1">
          <cell r="C1" t="str">
            <v>F_CODE</v>
          </cell>
        </row>
      </sheetData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>
        <row r="1">
          <cell r="C1" t="str">
            <v>F_CODE</v>
          </cell>
        </row>
      </sheetData>
      <sheetData sheetId="1483">
        <row r="1">
          <cell r="C1" t="str">
            <v>F_CODE</v>
          </cell>
        </row>
      </sheetData>
      <sheetData sheetId="1484">
        <row r="1">
          <cell r="C1" t="str">
            <v>F_CODE</v>
          </cell>
        </row>
      </sheetData>
      <sheetData sheetId="1485">
        <row r="1">
          <cell r="C1" t="str">
            <v>F_CODE</v>
          </cell>
        </row>
      </sheetData>
      <sheetData sheetId="1486">
        <row r="1">
          <cell r="C1" t="str">
            <v>F_CODE</v>
          </cell>
        </row>
      </sheetData>
      <sheetData sheetId="1487">
        <row r="1">
          <cell r="C1" t="str">
            <v>F_CODE</v>
          </cell>
        </row>
      </sheetData>
      <sheetData sheetId="1488">
        <row r="1">
          <cell r="C1" t="str">
            <v>F_CODE</v>
          </cell>
        </row>
      </sheetData>
      <sheetData sheetId="1489">
        <row r="1">
          <cell r="C1" t="str">
            <v>F_CODE</v>
          </cell>
        </row>
      </sheetData>
      <sheetData sheetId="1490">
        <row r="1">
          <cell r="C1" t="str">
            <v>F_CODE</v>
          </cell>
        </row>
      </sheetData>
      <sheetData sheetId="1491">
        <row r="1">
          <cell r="C1" t="str">
            <v>F_CODE</v>
          </cell>
        </row>
      </sheetData>
      <sheetData sheetId="1492">
        <row r="1">
          <cell r="C1" t="str">
            <v>F_CODE</v>
          </cell>
        </row>
      </sheetData>
      <sheetData sheetId="1493">
        <row r="1">
          <cell r="C1" t="str">
            <v>F_CODE</v>
          </cell>
        </row>
      </sheetData>
      <sheetData sheetId="1494">
        <row r="1">
          <cell r="C1" t="str">
            <v>F_CODE</v>
          </cell>
        </row>
      </sheetData>
      <sheetData sheetId="1495">
        <row r="1">
          <cell r="C1" t="str">
            <v>F_CODE</v>
          </cell>
        </row>
      </sheetData>
      <sheetData sheetId="1496">
        <row r="1">
          <cell r="C1" t="str">
            <v>F_CODE</v>
          </cell>
        </row>
      </sheetData>
      <sheetData sheetId="1497">
        <row r="1">
          <cell r="C1" t="str">
            <v>F_CODE</v>
          </cell>
        </row>
      </sheetData>
      <sheetData sheetId="1498">
        <row r="1">
          <cell r="C1" t="str">
            <v>F_CODE</v>
          </cell>
        </row>
      </sheetData>
      <sheetData sheetId="1499">
        <row r="1">
          <cell r="C1" t="str">
            <v>F_CODE</v>
          </cell>
        </row>
      </sheetData>
      <sheetData sheetId="1500"/>
      <sheetData sheetId="1501">
        <row r="1">
          <cell r="C1" t="str">
            <v>F_CODE</v>
          </cell>
        </row>
      </sheetData>
      <sheetData sheetId="1502">
        <row r="1">
          <cell r="C1" t="str">
            <v>F_CODE</v>
          </cell>
        </row>
      </sheetData>
      <sheetData sheetId="1503">
        <row r="1">
          <cell r="C1" t="str">
            <v>F_CODE</v>
          </cell>
        </row>
      </sheetData>
      <sheetData sheetId="1504">
        <row r="1">
          <cell r="C1" t="str">
            <v>F_CODE</v>
          </cell>
        </row>
      </sheetData>
      <sheetData sheetId="1505">
        <row r="1">
          <cell r="C1" t="str">
            <v>F_CODE</v>
          </cell>
        </row>
      </sheetData>
      <sheetData sheetId="1506"/>
      <sheetData sheetId="1507"/>
      <sheetData sheetId="1508">
        <row r="1">
          <cell r="C1" t="str">
            <v>F_CODE</v>
          </cell>
        </row>
      </sheetData>
      <sheetData sheetId="1509"/>
      <sheetData sheetId="1510"/>
      <sheetData sheetId="1511"/>
      <sheetData sheetId="1512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/>
      <sheetData sheetId="1558" refreshError="1"/>
      <sheetData sheetId="1559" refreshError="1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>
        <row r="1">
          <cell r="C1" t="str">
            <v>F_CODE</v>
          </cell>
        </row>
      </sheetData>
      <sheetData sheetId="1574">
        <row r="1">
          <cell r="C1" t="str">
            <v>F_CODE</v>
          </cell>
        </row>
      </sheetData>
      <sheetData sheetId="1575">
        <row r="1">
          <cell r="C1" t="str">
            <v>F_CODE</v>
          </cell>
        </row>
      </sheetData>
      <sheetData sheetId="1576">
        <row r="1">
          <cell r="C1" t="str">
            <v>F_CODE</v>
          </cell>
        </row>
      </sheetData>
      <sheetData sheetId="1577">
        <row r="1">
          <cell r="C1" t="str">
            <v>F_CODE</v>
          </cell>
        </row>
      </sheetData>
      <sheetData sheetId="1578"/>
      <sheetData sheetId="1579"/>
      <sheetData sheetId="1580">
        <row r="1">
          <cell r="C1" t="str">
            <v>F_CODE</v>
          </cell>
        </row>
      </sheetData>
      <sheetData sheetId="1581">
        <row r="1">
          <cell r="C1" t="str">
            <v>F_CODE</v>
          </cell>
        </row>
      </sheetData>
      <sheetData sheetId="1582" refreshError="1"/>
      <sheetData sheetId="1583" refreshError="1"/>
      <sheetData sheetId="1584">
        <row r="1">
          <cell r="C1" t="str">
            <v>F_CODE</v>
          </cell>
        </row>
      </sheetData>
      <sheetData sheetId="1585" refreshError="1"/>
      <sheetData sheetId="1586">
        <row r="1">
          <cell r="C1" t="str">
            <v>F_CODE</v>
          </cell>
        </row>
      </sheetData>
      <sheetData sheetId="1587">
        <row r="1">
          <cell r="C1" t="str">
            <v>F_CODE</v>
          </cell>
        </row>
      </sheetData>
      <sheetData sheetId="1588">
        <row r="1">
          <cell r="C1" t="str">
            <v>F_CODE</v>
          </cell>
        </row>
      </sheetData>
      <sheetData sheetId="1589">
        <row r="1">
          <cell r="C1" t="str">
            <v>F_CODE</v>
          </cell>
        </row>
      </sheetData>
      <sheetData sheetId="1590">
        <row r="1">
          <cell r="C1" t="str">
            <v>F_CODE</v>
          </cell>
        </row>
      </sheetData>
      <sheetData sheetId="1591">
        <row r="1">
          <cell r="C1" t="str">
            <v>F_CODE</v>
          </cell>
        </row>
      </sheetData>
      <sheetData sheetId="1592">
        <row r="1">
          <cell r="C1" t="str">
            <v>F_CODE</v>
          </cell>
        </row>
      </sheetData>
      <sheetData sheetId="1593">
        <row r="1">
          <cell r="C1" t="str">
            <v>F_CODE</v>
          </cell>
        </row>
      </sheetData>
      <sheetData sheetId="1594">
        <row r="1">
          <cell r="C1" t="str">
            <v>F_CODE</v>
          </cell>
        </row>
      </sheetData>
      <sheetData sheetId="1595">
        <row r="1">
          <cell r="C1" t="str">
            <v>F_CODE</v>
          </cell>
        </row>
      </sheetData>
      <sheetData sheetId="1596"/>
      <sheetData sheetId="1597">
        <row r="1">
          <cell r="C1" t="str">
            <v>F_CODE</v>
          </cell>
        </row>
      </sheetData>
      <sheetData sheetId="1598">
        <row r="1">
          <cell r="C1" t="str">
            <v>F_CODE</v>
          </cell>
        </row>
      </sheetData>
      <sheetData sheetId="1599"/>
      <sheetData sheetId="1600"/>
      <sheetData sheetId="1601">
        <row r="1">
          <cell r="C1" t="str">
            <v>F_CODE</v>
          </cell>
        </row>
      </sheetData>
      <sheetData sheetId="1602"/>
      <sheetData sheetId="1603">
        <row r="1">
          <cell r="C1" t="str">
            <v>F_CODE</v>
          </cell>
        </row>
      </sheetData>
      <sheetData sheetId="1604"/>
      <sheetData sheetId="1605"/>
      <sheetData sheetId="1606">
        <row r="1">
          <cell r="C1" t="str">
            <v>F_CODE</v>
          </cell>
        </row>
      </sheetData>
      <sheetData sheetId="1607">
        <row r="1">
          <cell r="C1" t="str">
            <v>F_CODE</v>
          </cell>
        </row>
      </sheetData>
      <sheetData sheetId="1608">
        <row r="1">
          <cell r="C1" t="str">
            <v>F_CODE</v>
          </cell>
        </row>
      </sheetData>
      <sheetData sheetId="1609">
        <row r="1">
          <cell r="C1" t="str">
            <v>F_CODE</v>
          </cell>
        </row>
      </sheetData>
      <sheetData sheetId="1610">
        <row r="1">
          <cell r="C1" t="str">
            <v>F_CODE</v>
          </cell>
        </row>
      </sheetData>
      <sheetData sheetId="1611">
        <row r="1">
          <cell r="C1" t="str">
            <v>F_CODE</v>
          </cell>
        </row>
      </sheetData>
      <sheetData sheetId="1612">
        <row r="1">
          <cell r="C1" t="str">
            <v>F_CODE</v>
          </cell>
        </row>
      </sheetData>
      <sheetData sheetId="1613"/>
      <sheetData sheetId="1614"/>
      <sheetData sheetId="1615"/>
      <sheetData sheetId="1616"/>
      <sheetData sheetId="1617"/>
      <sheetData sheetId="1618" refreshError="1"/>
      <sheetData sheetId="1619"/>
      <sheetData sheetId="1620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>
        <row r="1">
          <cell r="C1" t="str">
            <v>F_CODE</v>
          </cell>
        </row>
      </sheetData>
      <sheetData sheetId="1673">
        <row r="1">
          <cell r="C1" t="str">
            <v>F_CODE</v>
          </cell>
        </row>
      </sheetData>
      <sheetData sheetId="1674">
        <row r="1">
          <cell r="C1" t="str">
            <v>F_CODE</v>
          </cell>
        </row>
      </sheetData>
      <sheetData sheetId="1675">
        <row r="1">
          <cell r="C1" t="str">
            <v>F_CODE</v>
          </cell>
        </row>
      </sheetData>
      <sheetData sheetId="1676">
        <row r="1">
          <cell r="C1" t="str">
            <v>F_CODE</v>
          </cell>
        </row>
      </sheetData>
      <sheetData sheetId="1677">
        <row r="1">
          <cell r="C1" t="str">
            <v>F_CODE</v>
          </cell>
        </row>
      </sheetData>
      <sheetData sheetId="1678">
        <row r="1">
          <cell r="C1" t="str">
            <v>F_CODE</v>
          </cell>
        </row>
      </sheetData>
      <sheetData sheetId="1679">
        <row r="1">
          <cell r="C1" t="str">
            <v>F_CODE</v>
          </cell>
        </row>
      </sheetData>
      <sheetData sheetId="1680">
        <row r="1">
          <cell r="C1" t="str">
            <v>F_CODE</v>
          </cell>
        </row>
      </sheetData>
      <sheetData sheetId="1681">
        <row r="1">
          <cell r="C1" t="str">
            <v>F_CODE</v>
          </cell>
        </row>
      </sheetData>
      <sheetData sheetId="1682">
        <row r="1">
          <cell r="C1" t="str">
            <v>F_CODE</v>
          </cell>
        </row>
      </sheetData>
      <sheetData sheetId="1683">
        <row r="1">
          <cell r="C1" t="str">
            <v>F_CODE</v>
          </cell>
        </row>
      </sheetData>
      <sheetData sheetId="1684">
        <row r="1">
          <cell r="C1" t="str">
            <v>F_CODE</v>
          </cell>
        </row>
      </sheetData>
      <sheetData sheetId="1685">
        <row r="1">
          <cell r="C1" t="str">
            <v>F_CODE</v>
          </cell>
        </row>
      </sheetData>
      <sheetData sheetId="1686">
        <row r="1">
          <cell r="C1" t="str">
            <v>F_CODE</v>
          </cell>
        </row>
      </sheetData>
      <sheetData sheetId="1687">
        <row r="1">
          <cell r="C1" t="str">
            <v>F_CODE</v>
          </cell>
        </row>
      </sheetData>
      <sheetData sheetId="1688">
        <row r="1">
          <cell r="C1" t="str">
            <v>F_CODE</v>
          </cell>
        </row>
      </sheetData>
      <sheetData sheetId="1689">
        <row r="1">
          <cell r="C1" t="str">
            <v>F_CODE</v>
          </cell>
        </row>
      </sheetData>
      <sheetData sheetId="1690">
        <row r="1">
          <cell r="C1" t="str">
            <v>F_CODE</v>
          </cell>
        </row>
      </sheetData>
      <sheetData sheetId="1691">
        <row r="1">
          <cell r="C1" t="str">
            <v>F_CODE</v>
          </cell>
        </row>
      </sheetData>
      <sheetData sheetId="1692">
        <row r="1">
          <cell r="C1" t="str">
            <v>F_CODE</v>
          </cell>
        </row>
      </sheetData>
      <sheetData sheetId="1693">
        <row r="1">
          <cell r="C1" t="str">
            <v>F_CODE</v>
          </cell>
        </row>
      </sheetData>
      <sheetData sheetId="1694">
        <row r="1">
          <cell r="C1" t="str">
            <v>F_CODE</v>
          </cell>
        </row>
      </sheetData>
      <sheetData sheetId="1695">
        <row r="1">
          <cell r="C1" t="str">
            <v>F_CODE</v>
          </cell>
        </row>
      </sheetData>
      <sheetData sheetId="1696">
        <row r="1">
          <cell r="C1" t="str">
            <v>F_CODE</v>
          </cell>
        </row>
      </sheetData>
      <sheetData sheetId="1697">
        <row r="1">
          <cell r="C1" t="str">
            <v>F_CODE</v>
          </cell>
        </row>
      </sheetData>
      <sheetData sheetId="1698">
        <row r="1">
          <cell r="C1" t="str">
            <v>F_CODE</v>
          </cell>
        </row>
      </sheetData>
      <sheetData sheetId="1699">
        <row r="1">
          <cell r="C1" t="str">
            <v>F_CODE</v>
          </cell>
        </row>
      </sheetData>
      <sheetData sheetId="1700">
        <row r="1">
          <cell r="C1" t="str">
            <v>F_CODE</v>
          </cell>
        </row>
      </sheetData>
      <sheetData sheetId="1701">
        <row r="1">
          <cell r="C1" t="str">
            <v>F_CODE</v>
          </cell>
        </row>
      </sheetData>
      <sheetData sheetId="1702">
        <row r="1">
          <cell r="C1" t="str">
            <v>F_CODE</v>
          </cell>
        </row>
      </sheetData>
      <sheetData sheetId="1703">
        <row r="1">
          <cell r="C1" t="str">
            <v>F_CODE</v>
          </cell>
        </row>
      </sheetData>
      <sheetData sheetId="1704">
        <row r="1">
          <cell r="C1" t="str">
            <v>F_CODE</v>
          </cell>
        </row>
      </sheetData>
      <sheetData sheetId="1705">
        <row r="1">
          <cell r="C1" t="str">
            <v>F_CODE</v>
          </cell>
        </row>
      </sheetData>
      <sheetData sheetId="1706">
        <row r="1">
          <cell r="C1" t="str">
            <v>F_CODE</v>
          </cell>
        </row>
      </sheetData>
      <sheetData sheetId="1707">
        <row r="1">
          <cell r="C1" t="str">
            <v>F_CODE</v>
          </cell>
        </row>
      </sheetData>
      <sheetData sheetId="1708">
        <row r="1">
          <cell r="C1" t="str">
            <v>F_CODE</v>
          </cell>
        </row>
      </sheetData>
      <sheetData sheetId="1709">
        <row r="1">
          <cell r="C1" t="str">
            <v>F_CODE</v>
          </cell>
        </row>
      </sheetData>
      <sheetData sheetId="1710">
        <row r="1">
          <cell r="C1" t="str">
            <v>F_CODE</v>
          </cell>
        </row>
      </sheetData>
      <sheetData sheetId="1711">
        <row r="1">
          <cell r="C1" t="str">
            <v>F_CODE</v>
          </cell>
        </row>
      </sheetData>
      <sheetData sheetId="1712">
        <row r="1">
          <cell r="C1" t="str">
            <v>F_CODE</v>
          </cell>
        </row>
      </sheetData>
      <sheetData sheetId="1713">
        <row r="1">
          <cell r="C1" t="str">
            <v>F_CODE</v>
          </cell>
        </row>
      </sheetData>
      <sheetData sheetId="1714">
        <row r="1">
          <cell r="C1" t="str">
            <v>F_CODE</v>
          </cell>
        </row>
      </sheetData>
      <sheetData sheetId="1715">
        <row r="1">
          <cell r="C1" t="str">
            <v>F_CODE</v>
          </cell>
        </row>
      </sheetData>
      <sheetData sheetId="1716">
        <row r="1">
          <cell r="C1" t="str">
            <v>F_CODE</v>
          </cell>
        </row>
      </sheetData>
      <sheetData sheetId="1717">
        <row r="1">
          <cell r="C1" t="str">
            <v>F_CODE</v>
          </cell>
        </row>
      </sheetData>
      <sheetData sheetId="1718">
        <row r="1">
          <cell r="C1" t="str">
            <v>F_CODE</v>
          </cell>
        </row>
      </sheetData>
      <sheetData sheetId="1719">
        <row r="1">
          <cell r="C1" t="str">
            <v>F_CODE</v>
          </cell>
        </row>
      </sheetData>
      <sheetData sheetId="1720">
        <row r="1">
          <cell r="C1" t="str">
            <v>F_CODE</v>
          </cell>
        </row>
      </sheetData>
      <sheetData sheetId="1721">
        <row r="1">
          <cell r="C1" t="str">
            <v>F_CODE</v>
          </cell>
        </row>
      </sheetData>
      <sheetData sheetId="1722">
        <row r="1">
          <cell r="C1" t="str">
            <v>F_CODE</v>
          </cell>
        </row>
      </sheetData>
      <sheetData sheetId="1723">
        <row r="1">
          <cell r="C1" t="str">
            <v>F_CODE</v>
          </cell>
        </row>
      </sheetData>
      <sheetData sheetId="1724">
        <row r="1">
          <cell r="C1" t="str">
            <v>F_CODE</v>
          </cell>
        </row>
      </sheetData>
      <sheetData sheetId="1725">
        <row r="1">
          <cell r="C1" t="str">
            <v>F_CODE</v>
          </cell>
        </row>
      </sheetData>
      <sheetData sheetId="1726">
        <row r="1">
          <cell r="C1" t="str">
            <v>F_CODE</v>
          </cell>
        </row>
      </sheetData>
      <sheetData sheetId="1727">
        <row r="1">
          <cell r="C1" t="str">
            <v>F_CODE</v>
          </cell>
        </row>
      </sheetData>
      <sheetData sheetId="1728">
        <row r="1">
          <cell r="C1" t="str">
            <v>F_CODE</v>
          </cell>
        </row>
      </sheetData>
      <sheetData sheetId="1729">
        <row r="1">
          <cell r="C1" t="str">
            <v>F_CODE</v>
          </cell>
        </row>
      </sheetData>
      <sheetData sheetId="1730">
        <row r="1">
          <cell r="C1" t="str">
            <v>F_CODE</v>
          </cell>
        </row>
      </sheetData>
      <sheetData sheetId="1731">
        <row r="1">
          <cell r="C1" t="str">
            <v>F_CODE</v>
          </cell>
        </row>
      </sheetData>
      <sheetData sheetId="1732">
        <row r="1">
          <cell r="C1" t="str">
            <v>F_CODE</v>
          </cell>
        </row>
      </sheetData>
      <sheetData sheetId="1733">
        <row r="1">
          <cell r="C1" t="str">
            <v>F_CODE</v>
          </cell>
        </row>
      </sheetData>
      <sheetData sheetId="1734">
        <row r="1">
          <cell r="C1" t="str">
            <v>F_CODE</v>
          </cell>
        </row>
      </sheetData>
      <sheetData sheetId="1735">
        <row r="1">
          <cell r="C1" t="str">
            <v>F_CODE</v>
          </cell>
        </row>
      </sheetData>
      <sheetData sheetId="1736">
        <row r="1">
          <cell r="C1" t="str">
            <v>F_CODE</v>
          </cell>
        </row>
      </sheetData>
      <sheetData sheetId="1737">
        <row r="1">
          <cell r="C1" t="str">
            <v>F_CODE</v>
          </cell>
        </row>
      </sheetData>
      <sheetData sheetId="1738">
        <row r="1">
          <cell r="C1" t="str">
            <v>F_CODE</v>
          </cell>
        </row>
      </sheetData>
      <sheetData sheetId="1739">
        <row r="1">
          <cell r="C1" t="str">
            <v>F_CODE</v>
          </cell>
        </row>
      </sheetData>
      <sheetData sheetId="1740">
        <row r="1">
          <cell r="C1" t="str">
            <v>F_CODE</v>
          </cell>
        </row>
      </sheetData>
      <sheetData sheetId="1741">
        <row r="1">
          <cell r="C1" t="str">
            <v>F_CODE</v>
          </cell>
        </row>
      </sheetData>
      <sheetData sheetId="1742">
        <row r="1">
          <cell r="C1" t="str">
            <v>F_CODE</v>
          </cell>
        </row>
      </sheetData>
      <sheetData sheetId="1743">
        <row r="1">
          <cell r="C1" t="str">
            <v>F_CODE</v>
          </cell>
        </row>
      </sheetData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>
        <row r="1">
          <cell r="C1" t="str">
            <v>F_CODE</v>
          </cell>
        </row>
      </sheetData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>
        <row r="1">
          <cell r="C1" t="str">
            <v>F_CODE</v>
          </cell>
        </row>
      </sheetData>
      <sheetData sheetId="1960">
        <row r="1">
          <cell r="C1" t="str">
            <v>F_CODE</v>
          </cell>
        </row>
      </sheetData>
      <sheetData sheetId="1961">
        <row r="1">
          <cell r="C1" t="str">
            <v>F_CODE</v>
          </cell>
        </row>
      </sheetData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/>
      <sheetData sheetId="2012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/>
      <sheetData sheetId="2467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암거1"/>
      <sheetName val="암거단위"/>
      <sheetName val="날개벽"/>
      <sheetName val="횡 연장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간지"/>
      <sheetName val="예산서간지"/>
      <sheetName val="수지예산서(종)"/>
      <sheetName val="수지예산서(횡)"/>
      <sheetName val="위탁요율산출내역"/>
      <sheetName val="기타공사비"/>
      <sheetName val="지급자재비"/>
      <sheetName val="용지매수비(출력×)"/>
      <sheetName val="총괄내역갑지"/>
      <sheetName val="공사비총괄"/>
      <sheetName val="전기공사 원가계산"/>
      <sheetName val="퇴직공제비산출근거"/>
      <sheetName val="부대비내역(출력x)"/>
      <sheetName val="제경비율"/>
      <sheetName val="품질관리비"/>
      <sheetName val="품질시험비"/>
      <sheetName val="안전관리비"/>
      <sheetName val="관급자재 관리비"/>
      <sheetName val="시공상세도작성비"/>
      <sheetName val="단가작성기준"/>
      <sheetName val="내역갑지(폐기물)"/>
      <sheetName val="폐기물 내역서"/>
      <sheetName val="인쇄(x)"/>
      <sheetName val="Sheet1"/>
    </sheetNames>
    <sheetDataSet>
      <sheetData sheetId="0"/>
      <sheetData sheetId="1"/>
      <sheetData sheetId="2">
        <row r="17">
          <cell r="B17">
            <v>4000000</v>
          </cell>
        </row>
      </sheetData>
      <sheetData sheetId="3">
        <row r="17">
          <cell r="B17">
            <v>4000000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C6">
            <v>991693867</v>
          </cell>
        </row>
      </sheetData>
      <sheetData sheetId="12"/>
      <sheetData sheetId="13">
        <row r="4">
          <cell r="E4">
            <v>0.13</v>
          </cell>
        </row>
        <row r="6">
          <cell r="E6">
            <v>3.7499999999999999E-2</v>
          </cell>
        </row>
        <row r="8">
          <cell r="E8">
            <v>1.8599999999999998E-2</v>
          </cell>
        </row>
        <row r="12">
          <cell r="E12">
            <v>8.6999999999999994E-3</v>
          </cell>
        </row>
        <row r="14">
          <cell r="E14">
            <v>3.2300000000000002E-2</v>
          </cell>
        </row>
        <row r="16">
          <cell r="E16">
            <v>4.4999999999999998E-2</v>
          </cell>
        </row>
        <row r="18">
          <cell r="E18">
            <v>2.3E-2</v>
          </cell>
        </row>
        <row r="20">
          <cell r="E20">
            <v>0.1</v>
          </cell>
        </row>
        <row r="24">
          <cell r="E24">
            <v>8.5099999999999995E-2</v>
          </cell>
        </row>
        <row r="26">
          <cell r="E26">
            <v>8.0999999999999996E-4</v>
          </cell>
        </row>
        <row r="30">
          <cell r="E30">
            <v>8.0000000000000002E-3</v>
          </cell>
        </row>
      </sheetData>
      <sheetData sheetId="14"/>
      <sheetData sheetId="15"/>
      <sheetData sheetId="16"/>
      <sheetData sheetId="17">
        <row r="20">
          <cell r="C20">
            <v>9553632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V32"/>
  <sheetViews>
    <sheetView view="pageBreakPreview" zoomScaleNormal="100" zoomScaleSheetLayoutView="100" workbookViewId="0">
      <selection activeCell="L9" sqref="L9"/>
    </sheetView>
    <sheetView workbookViewId="1"/>
  </sheetViews>
  <sheetFormatPr defaultRowHeight="14.25"/>
  <cols>
    <col min="1" max="15" width="10.83203125" style="991" customWidth="1"/>
    <col min="16" max="16384" width="9.33203125" style="991"/>
  </cols>
  <sheetData>
    <row r="1" spans="1:22" ht="20.100000000000001" customHeight="1">
      <c r="M1" s="992"/>
    </row>
    <row r="2" spans="1:22" ht="20.100000000000001" customHeight="1"/>
    <row r="3" spans="1:22" ht="25.5">
      <c r="A3" s="1076"/>
      <c r="B3" s="1076" t="s">
        <v>1480</v>
      </c>
      <c r="C3" s="1076"/>
      <c r="D3" s="1076"/>
      <c r="L3" s="1131" t="s">
        <v>1691</v>
      </c>
      <c r="M3" s="1131"/>
      <c r="N3" s="1131"/>
      <c r="O3" s="289"/>
      <c r="P3" s="289"/>
    </row>
    <row r="4" spans="1:22" ht="20.100000000000001" customHeight="1"/>
    <row r="5" spans="1:22" ht="20.100000000000001" customHeight="1"/>
    <row r="6" spans="1:22" ht="20.100000000000001" customHeight="1"/>
    <row r="7" spans="1:22" ht="39.950000000000003" customHeight="1">
      <c r="B7" s="1134" t="s">
        <v>1615</v>
      </c>
      <c r="C7" s="1134"/>
      <c r="D7" s="1134"/>
      <c r="E7" s="1134"/>
      <c r="F7" s="1134"/>
      <c r="G7" s="1134"/>
      <c r="H7" s="1134"/>
      <c r="I7" s="1134"/>
      <c r="J7" s="1134"/>
      <c r="K7" s="1134"/>
      <c r="L7" s="1134"/>
      <c r="M7" s="1134"/>
      <c r="N7" s="1134"/>
      <c r="O7" s="993"/>
      <c r="P7" s="671"/>
    </row>
    <row r="8" spans="1:22" ht="39.950000000000003" customHeight="1">
      <c r="B8" s="1135" t="s">
        <v>1216</v>
      </c>
      <c r="C8" s="1135"/>
      <c r="D8" s="1135"/>
      <c r="E8" s="1135"/>
      <c r="F8" s="1135"/>
      <c r="G8" s="1135"/>
      <c r="H8" s="1135"/>
      <c r="I8" s="1135"/>
      <c r="J8" s="1135"/>
      <c r="K8" s="1135"/>
      <c r="L8" s="1135"/>
      <c r="M8" s="1135"/>
      <c r="N8" s="1135"/>
      <c r="O8" s="993"/>
      <c r="P8" s="671"/>
    </row>
    <row r="9" spans="1:22" ht="20.100000000000001" customHeight="1">
      <c r="A9" s="994"/>
      <c r="B9" s="994"/>
      <c r="C9" s="994"/>
      <c r="D9" s="995"/>
      <c r="E9" s="995"/>
      <c r="F9" s="995"/>
      <c r="G9" s="995"/>
      <c r="H9" s="995"/>
      <c r="I9" s="995"/>
      <c r="J9" s="995"/>
      <c r="K9" s="995"/>
      <c r="L9" s="995"/>
      <c r="M9" s="996"/>
      <c r="N9" s="996"/>
      <c r="O9" s="996"/>
    </row>
    <row r="10" spans="1:22" ht="20.100000000000001" customHeight="1">
      <c r="A10" s="994"/>
      <c r="B10" s="994"/>
      <c r="C10" s="994"/>
      <c r="D10" s="994"/>
      <c r="E10" s="994"/>
      <c r="F10" s="994"/>
      <c r="G10" s="994"/>
      <c r="H10" s="994"/>
      <c r="I10" s="994"/>
      <c r="J10" s="994"/>
      <c r="K10" s="994"/>
      <c r="L10" s="994"/>
      <c r="M10" s="996"/>
      <c r="N10" s="996"/>
      <c r="O10" s="996"/>
    </row>
    <row r="11" spans="1:22" ht="20.100000000000001" customHeight="1">
      <c r="A11" s="994"/>
      <c r="B11" s="994"/>
      <c r="C11" s="994"/>
      <c r="D11" s="994"/>
      <c r="E11" s="994"/>
      <c r="F11" s="994"/>
      <c r="G11" s="994"/>
      <c r="H11" s="994"/>
      <c r="I11" s="994"/>
      <c r="J11" s="994"/>
      <c r="K11" s="994"/>
      <c r="L11" s="994"/>
      <c r="M11" s="996"/>
      <c r="N11" s="996"/>
      <c r="O11" s="996"/>
    </row>
    <row r="12" spans="1:22" ht="20.100000000000001" customHeight="1">
      <c r="A12" s="994"/>
      <c r="B12" s="994"/>
      <c r="C12" s="994"/>
      <c r="D12" s="994"/>
      <c r="E12" s="994"/>
      <c r="F12" s="994"/>
      <c r="G12" s="994"/>
      <c r="H12" s="994"/>
      <c r="I12" s="994" t="s">
        <v>91</v>
      </c>
      <c r="J12" s="994"/>
      <c r="K12" s="994"/>
      <c r="L12" s="994"/>
      <c r="M12" s="996"/>
      <c r="N12" s="996"/>
      <c r="O12" s="996"/>
      <c r="V12" s="671"/>
    </row>
    <row r="13" spans="1:22" ht="20.100000000000001" customHeight="1"/>
    <row r="14" spans="1:22" ht="20.100000000000001" customHeight="1"/>
    <row r="15" spans="1:22" ht="20.100000000000001" customHeight="1"/>
    <row r="16" spans="1:22" ht="20.100000000000001" customHeight="1"/>
    <row r="17" spans="1:16" s="998" customFormat="1" ht="20.100000000000001" customHeight="1">
      <c r="A17" s="997"/>
      <c r="B17" s="671"/>
      <c r="C17" s="671"/>
      <c r="D17" s="671"/>
      <c r="E17" s="671"/>
      <c r="F17" s="671"/>
      <c r="G17" s="671"/>
      <c r="H17" s="671"/>
      <c r="I17" s="671"/>
      <c r="J17" s="671"/>
      <c r="K17" s="671"/>
      <c r="L17" s="671"/>
      <c r="M17" s="671"/>
      <c r="N17" s="671"/>
      <c r="O17" s="671"/>
      <c r="P17" s="671"/>
    </row>
    <row r="18" spans="1:16" ht="38.25">
      <c r="A18" s="1133" t="s">
        <v>1152</v>
      </c>
      <c r="B18" s="1133"/>
      <c r="C18" s="1133"/>
      <c r="D18" s="1133"/>
      <c r="E18" s="1133"/>
      <c r="F18" s="1133"/>
      <c r="G18" s="1133"/>
      <c r="H18" s="1133"/>
      <c r="I18" s="1133"/>
      <c r="J18" s="1133"/>
      <c r="K18" s="1133"/>
      <c r="L18" s="1133"/>
      <c r="M18" s="1133"/>
      <c r="N18" s="1133"/>
      <c r="O18" s="1133"/>
      <c r="P18" s="999"/>
    </row>
    <row r="19" spans="1:16" ht="20.100000000000001" customHeight="1"/>
    <row r="20" spans="1:16" ht="20.100000000000001" customHeight="1">
      <c r="M20" s="992"/>
    </row>
    <row r="21" spans="1:16" ht="31.5">
      <c r="A21" s="994"/>
      <c r="B21" s="994"/>
      <c r="C21" s="994"/>
      <c r="D21" s="1132"/>
      <c r="E21" s="1132"/>
      <c r="F21" s="1132"/>
      <c r="G21" s="1132"/>
      <c r="H21" s="1132"/>
      <c r="I21" s="1132"/>
      <c r="J21" s="1132"/>
      <c r="K21" s="1132"/>
      <c r="L21" s="1132"/>
      <c r="M21" s="996"/>
      <c r="N21" s="996"/>
      <c r="O21" s="996"/>
    </row>
    <row r="22" spans="1:16" ht="22.5">
      <c r="A22" s="994"/>
      <c r="B22" s="994"/>
      <c r="C22" s="994"/>
      <c r="D22" s="994"/>
      <c r="E22" s="994"/>
      <c r="F22" s="994"/>
      <c r="G22" s="994"/>
      <c r="H22" s="994"/>
      <c r="I22" s="994"/>
      <c r="J22" s="994"/>
      <c r="K22" s="994"/>
      <c r="L22" s="994"/>
      <c r="M22" s="996"/>
      <c r="N22" s="996"/>
      <c r="O22" s="996"/>
    </row>
    <row r="23" spans="1:16" ht="22.5">
      <c r="A23" s="994"/>
      <c r="B23" s="994"/>
      <c r="C23" s="994"/>
      <c r="D23" s="994"/>
      <c r="E23" s="994"/>
      <c r="F23" s="994"/>
      <c r="G23" s="994"/>
      <c r="H23" s="994"/>
      <c r="I23" s="994"/>
      <c r="J23" s="994"/>
      <c r="K23" s="994"/>
      <c r="L23" s="994"/>
      <c r="M23" s="996"/>
      <c r="N23" s="996"/>
      <c r="O23" s="996"/>
    </row>
    <row r="24" spans="1:16" ht="22.5">
      <c r="A24" s="994"/>
      <c r="B24" s="994"/>
      <c r="C24" s="994"/>
      <c r="D24" s="994"/>
      <c r="E24" s="994"/>
      <c r="F24" s="994"/>
      <c r="G24" s="994"/>
      <c r="H24" s="994"/>
      <c r="I24" s="994"/>
      <c r="J24" s="994"/>
      <c r="K24" s="994"/>
      <c r="L24" s="994"/>
      <c r="M24" s="996"/>
      <c r="N24" s="996"/>
      <c r="O24" s="996"/>
    </row>
    <row r="31" spans="1:16" ht="37.5">
      <c r="A31" s="1129"/>
      <c r="B31" s="1130"/>
      <c r="C31" s="1130"/>
      <c r="D31" s="1130"/>
      <c r="E31" s="1130"/>
      <c r="F31" s="1130"/>
      <c r="G31" s="1130"/>
      <c r="H31" s="1130"/>
      <c r="I31" s="1130"/>
      <c r="J31" s="1130"/>
      <c r="K31" s="1130"/>
      <c r="L31" s="1130"/>
      <c r="M31" s="1130"/>
      <c r="N31" s="1130"/>
      <c r="O31" s="1130"/>
      <c r="P31" s="1130"/>
    </row>
    <row r="32" spans="1:16">
      <c r="A32" s="1000"/>
    </row>
  </sheetData>
  <mergeCells count="6">
    <mergeCell ref="A31:P31"/>
    <mergeCell ref="L3:N3"/>
    <mergeCell ref="D21:L21"/>
    <mergeCell ref="A18:O18"/>
    <mergeCell ref="B7:N7"/>
    <mergeCell ref="B8:N8"/>
  </mergeCells>
  <phoneticPr fontId="8" type="noConversion"/>
  <printOptions horizontalCentered="1" verticalCentered="1" gridLinesSet="0"/>
  <pageMargins left="0.59055118110236227" right="0.39370078740157483" top="0.78740157480314965" bottom="0.78740157480314965" header="0.51181102362204722" footer="0.43307086614173229"/>
  <pageSetup paperSize="9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5" shapeId="19458" r:id="rId4">
          <objectPr defaultSize="0" autoPict="0" r:id="rId5">
            <anchor moveWithCells="1">
              <from>
                <xdr:col>3</xdr:col>
                <xdr:colOff>47625</xdr:colOff>
                <xdr:row>17</xdr:row>
                <xdr:rowOff>38100</xdr:rowOff>
              </from>
              <to>
                <xdr:col>4</xdr:col>
                <xdr:colOff>114300</xdr:colOff>
                <xdr:row>17</xdr:row>
                <xdr:rowOff>466725</xdr:rowOff>
              </to>
            </anchor>
          </objectPr>
        </oleObject>
      </mc:Choice>
      <mc:Fallback>
        <oleObject progId="AutoCAD.Drawing.15" shapeId="19458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tabSelected="1" view="pageBreakPreview" zoomScaleNormal="100" zoomScaleSheetLayoutView="100" workbookViewId="0">
      <selection activeCell="I28" sqref="I28"/>
    </sheetView>
    <sheetView workbookViewId="1"/>
  </sheetViews>
  <sheetFormatPr defaultColWidth="13.33203125" defaultRowHeight="14.25"/>
  <cols>
    <col min="1" max="4" width="16.83203125" style="170" customWidth="1"/>
    <col min="5" max="5" width="8.83203125" style="170" customWidth="1"/>
    <col min="6" max="6" width="20.83203125" style="170" customWidth="1"/>
    <col min="7" max="7" width="8.83203125" style="170" customWidth="1"/>
    <col min="8" max="8" width="20.83203125" style="170" customWidth="1"/>
    <col min="9" max="9" width="8.83203125" style="170" customWidth="1"/>
    <col min="10" max="10" width="20.83203125" style="170" customWidth="1"/>
    <col min="11" max="11" width="17.6640625" style="170" customWidth="1"/>
    <col min="12" max="16384" width="13.33203125" style="170"/>
  </cols>
  <sheetData>
    <row r="1" spans="1:12" ht="24.95" customHeight="1">
      <c r="A1" s="447"/>
      <c r="B1" s="911"/>
      <c r="C1" s="911"/>
      <c r="D1" s="911"/>
      <c r="E1" s="448" t="s">
        <v>1149</v>
      </c>
      <c r="F1" s="1247"/>
      <c r="G1" s="448" t="s">
        <v>1148</v>
      </c>
      <c r="H1" s="1252"/>
      <c r="I1" s="913" t="s">
        <v>1207</v>
      </c>
      <c r="J1" s="1249"/>
    </row>
    <row r="2" spans="1:12" ht="24.95" customHeight="1">
      <c r="A2" s="1240" t="s">
        <v>1483</v>
      </c>
      <c r="B2" s="1241"/>
      <c r="C2" s="1241"/>
      <c r="D2" s="1241"/>
      <c r="E2" s="449" t="s">
        <v>1150</v>
      </c>
      <c r="F2" s="1241"/>
      <c r="G2" s="449"/>
      <c r="H2" s="1253"/>
      <c r="I2" s="914" t="s">
        <v>1208</v>
      </c>
      <c r="J2" s="1250"/>
    </row>
    <row r="3" spans="1:12" ht="24.95" customHeight="1">
      <c r="A3" s="450"/>
      <c r="B3" s="912"/>
      <c r="C3" s="912"/>
      <c r="D3" s="912"/>
      <c r="E3" s="451" t="s">
        <v>1151</v>
      </c>
      <c r="F3" s="1248"/>
      <c r="G3" s="451" t="s">
        <v>1147</v>
      </c>
      <c r="H3" s="1254"/>
      <c r="I3" s="915" t="s">
        <v>1209</v>
      </c>
      <c r="J3" s="1251"/>
    </row>
    <row r="4" spans="1:12" ht="15" customHeight="1">
      <c r="A4" s="397"/>
      <c r="B4" s="171"/>
      <c r="C4" s="171"/>
      <c r="D4" s="171"/>
      <c r="E4" s="171"/>
      <c r="F4" s="171"/>
      <c r="G4" s="171"/>
      <c r="H4" s="172"/>
      <c r="I4" s="172"/>
      <c r="J4" s="398"/>
    </row>
    <row r="5" spans="1:12" ht="15" customHeight="1">
      <c r="A5" s="397"/>
      <c r="B5" s="171"/>
      <c r="C5" s="171"/>
      <c r="D5" s="171"/>
      <c r="E5" s="171"/>
      <c r="F5" s="171"/>
      <c r="G5" s="171"/>
      <c r="H5" s="172"/>
      <c r="I5" s="172"/>
      <c r="J5" s="398"/>
    </row>
    <row r="6" spans="1:12" ht="15" customHeight="1">
      <c r="A6" s="397"/>
      <c r="B6" s="171"/>
      <c r="C6" s="171"/>
      <c r="D6" s="171"/>
      <c r="E6" s="171"/>
      <c r="F6" s="171"/>
      <c r="G6" s="171"/>
      <c r="H6" s="172"/>
      <c r="I6" s="172"/>
      <c r="J6" s="398"/>
    </row>
    <row r="7" spans="1:12" ht="39.950000000000003" customHeight="1">
      <c r="A7" s="1243" t="s">
        <v>1618</v>
      </c>
      <c r="B7" s="1244"/>
      <c r="C7" s="1244"/>
      <c r="D7" s="1244"/>
      <c r="E7" s="1244"/>
      <c r="F7" s="1244"/>
      <c r="G7" s="1244"/>
      <c r="H7" s="1244"/>
      <c r="I7" s="1244"/>
      <c r="J7" s="1245"/>
    </row>
    <row r="8" spans="1:12" ht="30" customHeight="1">
      <c r="A8" s="397"/>
      <c r="B8" s="171"/>
      <c r="C8" s="171"/>
      <c r="D8" s="171"/>
      <c r="E8" s="171"/>
      <c r="F8" s="171"/>
      <c r="G8" s="171"/>
      <c r="H8" s="172"/>
      <c r="I8" s="172"/>
      <c r="J8" s="399"/>
    </row>
    <row r="9" spans="1:12" s="266" customFormat="1" ht="30" customHeight="1">
      <c r="A9" s="407"/>
      <c r="B9" s="1246" t="s">
        <v>591</v>
      </c>
      <c r="C9" s="1246"/>
      <c r="D9" s="1242" t="s">
        <v>1324</v>
      </c>
      <c r="E9" s="1242"/>
      <c r="F9" s="950" t="str">
        <f>설계설명!C7</f>
        <v>개거(1,500×1,200) L=144m</v>
      </c>
      <c r="G9" s="949"/>
      <c r="H9" s="949"/>
      <c r="I9" s="408"/>
      <c r="J9" s="411"/>
    </row>
    <row r="10" spans="1:12" s="266" customFormat="1" ht="30" hidden="1" customHeight="1">
      <c r="A10" s="407"/>
      <c r="B10" s="1074"/>
      <c r="C10" s="1074"/>
      <c r="D10" s="1073"/>
      <c r="E10" s="1073"/>
      <c r="F10" s="950">
        <f>설계설명!F7</f>
        <v>0</v>
      </c>
      <c r="G10" s="949"/>
      <c r="H10" s="949"/>
      <c r="I10" s="408"/>
      <c r="J10" s="411"/>
    </row>
    <row r="11" spans="1:12" s="266" customFormat="1" ht="30" customHeight="1">
      <c r="A11" s="412"/>
      <c r="B11" s="410"/>
      <c r="C11" s="408"/>
      <c r="D11" s="1242" t="s">
        <v>1153</v>
      </c>
      <c r="E11" s="1242"/>
      <c r="F11" s="1077" t="str">
        <f>설계설명!C8</f>
        <v>운반 등 1식</v>
      </c>
      <c r="G11" s="409"/>
      <c r="H11" s="408"/>
      <c r="I11" s="408"/>
      <c r="J11" s="413"/>
      <c r="L11" s="414"/>
    </row>
    <row r="12" spans="1:12" s="266" customFormat="1" ht="30" customHeight="1">
      <c r="A12" s="412"/>
      <c r="B12" s="410"/>
      <c r="C12" s="408"/>
      <c r="I12" s="408"/>
      <c r="J12" s="446"/>
    </row>
    <row r="13" spans="1:12" s="266" customFormat="1" ht="30" customHeight="1">
      <c r="A13" s="412"/>
      <c r="B13" s="410"/>
      <c r="C13" s="408"/>
      <c r="D13" s="1242"/>
      <c r="E13" s="1242"/>
      <c r="F13" s="858"/>
      <c r="G13" s="1255"/>
      <c r="H13" s="1255"/>
      <c r="I13" s="408"/>
      <c r="J13" s="446"/>
    </row>
    <row r="14" spans="1:12" s="393" customFormat="1" ht="15" customHeight="1">
      <c r="A14" s="400"/>
      <c r="B14" s="395"/>
      <c r="C14" s="396"/>
      <c r="D14" s="396"/>
      <c r="E14" s="396"/>
      <c r="F14" s="396"/>
      <c r="G14" s="396"/>
      <c r="H14" s="394"/>
      <c r="I14" s="394"/>
      <c r="J14" s="401"/>
    </row>
    <row r="15" spans="1:12" s="393" customFormat="1" ht="24.95" customHeight="1">
      <c r="A15" s="951"/>
      <c r="B15" s="1258" t="s">
        <v>1111</v>
      </c>
      <c r="C15" s="1258"/>
      <c r="D15" s="1257" t="str">
        <f>"금" &amp; NUMBERSTRING(H15,1) &amp; "원"</f>
        <v>금일억일천구백이만일천원</v>
      </c>
      <c r="E15" s="1257"/>
      <c r="F15" s="1257"/>
      <c r="G15" s="1257"/>
      <c r="H15" s="1256">
        <f>SUM(H17+H19)</f>
        <v>119021000</v>
      </c>
      <c r="I15" s="1256"/>
      <c r="J15" s="952"/>
    </row>
    <row r="16" spans="1:12" s="393" customFormat="1" ht="15" customHeight="1">
      <c r="A16" s="951"/>
      <c r="B16" s="953"/>
      <c r="C16" s="954"/>
      <c r="D16" s="953"/>
      <c r="E16" s="953"/>
      <c r="F16" s="953"/>
      <c r="G16" s="954"/>
      <c r="H16" s="955"/>
      <c r="I16" s="955"/>
      <c r="J16" s="956"/>
    </row>
    <row r="17" spans="1:10" s="393" customFormat="1" ht="24.95" customHeight="1">
      <c r="A17" s="951"/>
      <c r="B17" s="1258" t="s">
        <v>1112</v>
      </c>
      <c r="C17" s="1258"/>
      <c r="D17" s="1257" t="str">
        <f>"금" &amp; NUMBERSTRING(H17,1) &amp; "원"</f>
        <v>금구천삼백일십이만일천원</v>
      </c>
      <c r="E17" s="1257"/>
      <c r="F17" s="1257"/>
      <c r="G17" s="1257"/>
      <c r="H17" s="1256">
        <f>공사원가계산서!I33</f>
        <v>93121000</v>
      </c>
      <c r="I17" s="1256"/>
      <c r="J17" s="957"/>
    </row>
    <row r="18" spans="1:10" s="393" customFormat="1" ht="15" customHeight="1">
      <c r="A18" s="951"/>
      <c r="B18" s="953"/>
      <c r="C18" s="954"/>
      <c r="D18" s="953"/>
      <c r="E18" s="953"/>
      <c r="F18" s="953"/>
      <c r="G18" s="954"/>
      <c r="H18" s="955"/>
      <c r="I18" s="955"/>
      <c r="J18" s="956"/>
    </row>
    <row r="19" spans="1:10" ht="24.95" customHeight="1">
      <c r="A19" s="402"/>
      <c r="B19" s="1258" t="s">
        <v>1389</v>
      </c>
      <c r="C19" s="1258"/>
      <c r="D19" s="1257" t="str">
        <f>"금" &amp; NUMBERSTRING(H19,1) &amp; "원"</f>
        <v>금이천오백구십만원</v>
      </c>
      <c r="E19" s="1257"/>
      <c r="F19" s="1257"/>
      <c r="G19" s="1257"/>
      <c r="H19" s="1256">
        <f>공사원가계산서!I34</f>
        <v>25900000</v>
      </c>
      <c r="I19" s="1256"/>
      <c r="J19" s="403"/>
    </row>
    <row r="20" spans="1:10" ht="15" customHeight="1">
      <c r="A20" s="404"/>
      <c r="B20" s="405"/>
      <c r="C20" s="405"/>
      <c r="D20" s="405"/>
      <c r="E20" s="405"/>
      <c r="F20" s="405"/>
      <c r="G20" s="405"/>
      <c r="H20" s="265"/>
      <c r="I20" s="265"/>
      <c r="J20" s="406"/>
    </row>
  </sheetData>
  <mergeCells count="19">
    <mergeCell ref="H15:I15"/>
    <mergeCell ref="D15:G15"/>
    <mergeCell ref="D17:G17"/>
    <mergeCell ref="B19:C19"/>
    <mergeCell ref="D19:G19"/>
    <mergeCell ref="H19:I19"/>
    <mergeCell ref="B15:C15"/>
    <mergeCell ref="B17:C17"/>
    <mergeCell ref="H17:I17"/>
    <mergeCell ref="A2:D2"/>
    <mergeCell ref="D9:E9"/>
    <mergeCell ref="D13:E13"/>
    <mergeCell ref="D11:E11"/>
    <mergeCell ref="A7:J7"/>
    <mergeCell ref="B9:C9"/>
    <mergeCell ref="F1:F3"/>
    <mergeCell ref="J1:J3"/>
    <mergeCell ref="H1:H3"/>
    <mergeCell ref="G13:H13"/>
  </mergeCells>
  <phoneticPr fontId="40" type="noConversion"/>
  <printOptions horizontalCentered="1" verticalCentered="1"/>
  <pageMargins left="0.59055118110236227" right="0.59055118110236227" top="0.78740157480314965" bottom="0.59055118110236227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44"/>
  <sheetViews>
    <sheetView showZeros="0" view="pageBreakPreview" zoomScaleNormal="100" zoomScaleSheetLayoutView="100" workbookViewId="0">
      <pane xSplit="28515" topLeftCell="B1"/>
      <selection activeCell="I31" sqref="I31"/>
      <selection pane="topRight" activeCell="H33" sqref="H33"/>
    </sheetView>
    <sheetView workbookViewId="1">
      <selection sqref="A1:J2"/>
    </sheetView>
  </sheetViews>
  <sheetFormatPr defaultRowHeight="11.25"/>
  <cols>
    <col min="1" max="2" width="6.83203125" style="107" customWidth="1"/>
    <col min="3" max="3" width="28.83203125" style="107" customWidth="1"/>
    <col min="4" max="4" width="12.83203125" style="107" customWidth="1"/>
    <col min="5" max="10" width="16.83203125" style="107" customWidth="1"/>
    <col min="11" max="11" width="21.83203125" style="107" hidden="1" customWidth="1"/>
    <col min="12" max="12" width="15" style="107" hidden="1" customWidth="1"/>
    <col min="13" max="13" width="25.33203125" style="107" hidden="1" customWidth="1"/>
    <col min="14" max="14" width="16.5" style="107" hidden="1" customWidth="1"/>
    <col min="15" max="15" width="16.6640625" style="107" hidden="1" customWidth="1"/>
    <col min="16" max="16" width="12.83203125" style="107" customWidth="1"/>
    <col min="17" max="17" width="14.5" style="107" bestFit="1" customWidth="1"/>
    <col min="18" max="18" width="19.1640625" style="107" hidden="1" customWidth="1"/>
    <col min="19" max="19" width="0" style="107" hidden="1" customWidth="1"/>
    <col min="20" max="20" width="13.5" style="107" hidden="1" customWidth="1"/>
    <col min="21" max="21" width="9.5" style="107" hidden="1" customWidth="1"/>
    <col min="22" max="22" width="0" style="107" hidden="1" customWidth="1"/>
    <col min="23" max="24" width="12.83203125" style="107" hidden="1" customWidth="1"/>
    <col min="25" max="25" width="0" style="107" hidden="1" customWidth="1"/>
    <col min="26" max="16384" width="9.33203125" style="107"/>
  </cols>
  <sheetData>
    <row r="1" spans="1:23" ht="14.1" customHeight="1">
      <c r="A1" s="1268" t="s">
        <v>1104</v>
      </c>
      <c r="B1" s="1268"/>
      <c r="C1" s="1268"/>
      <c r="D1" s="1268"/>
      <c r="E1" s="1268"/>
      <c r="F1" s="1268"/>
      <c r="G1" s="1268"/>
      <c r="H1" s="1268"/>
      <c r="I1" s="1268"/>
      <c r="J1" s="1268"/>
      <c r="K1" s="164"/>
      <c r="L1" s="160"/>
    </row>
    <row r="2" spans="1:23" ht="14.1" customHeight="1">
      <c r="A2" s="1268"/>
      <c r="B2" s="1268"/>
      <c r="C2" s="1268"/>
      <c r="D2" s="1268"/>
      <c r="E2" s="1268"/>
      <c r="F2" s="1268"/>
      <c r="G2" s="1268"/>
      <c r="H2" s="1268"/>
      <c r="I2" s="1268"/>
      <c r="J2" s="1268"/>
      <c r="K2" s="164"/>
      <c r="L2" s="166"/>
    </row>
    <row r="3" spans="1:23">
      <c r="A3" s="1002" t="str">
        <f>설계설명!C4</f>
        <v>횡성 횡성용수간선 개거보수 지방비지원 유지관리공사</v>
      </c>
      <c r="B3" s="268"/>
      <c r="C3" s="268"/>
      <c r="D3" s="269"/>
      <c r="E3" s="269"/>
      <c r="F3" s="269"/>
      <c r="G3" s="269"/>
      <c r="H3" s="269"/>
      <c r="I3" s="269"/>
      <c r="J3" s="270"/>
      <c r="K3" s="271"/>
      <c r="L3" s="271"/>
    </row>
    <row r="4" spans="1:23" ht="15" customHeight="1">
      <c r="A4" s="1260" t="s">
        <v>303</v>
      </c>
      <c r="B4" s="1260"/>
      <c r="C4" s="1260"/>
      <c r="D4" s="1260" t="s">
        <v>686</v>
      </c>
      <c r="E4" s="1260" t="s">
        <v>1101</v>
      </c>
      <c r="F4" s="1260" t="s">
        <v>1062</v>
      </c>
      <c r="G4" s="1260"/>
      <c r="H4" s="1260"/>
      <c r="I4" s="1269" t="s">
        <v>304</v>
      </c>
      <c r="J4" s="1260" t="s">
        <v>305</v>
      </c>
      <c r="K4" s="272"/>
      <c r="L4" s="272"/>
    </row>
    <row r="5" spans="1:23" ht="15" customHeight="1">
      <c r="A5" s="1260"/>
      <c r="B5" s="1260"/>
      <c r="C5" s="1260"/>
      <c r="D5" s="1260"/>
      <c r="E5" s="1260"/>
      <c r="F5" s="1260"/>
      <c r="G5" s="1260"/>
      <c r="H5" s="1260"/>
      <c r="I5" s="1269"/>
      <c r="J5" s="1260"/>
      <c r="K5" s="272"/>
      <c r="L5" s="272"/>
      <c r="M5" s="652"/>
      <c r="N5" s="652"/>
    </row>
    <row r="6" spans="1:23" ht="15" customHeight="1">
      <c r="A6" s="1261" t="s">
        <v>629</v>
      </c>
      <c r="B6" s="1264" t="s">
        <v>306</v>
      </c>
      <c r="C6" s="1265"/>
      <c r="D6" s="841"/>
      <c r="E6" s="468">
        <f>공사원가계산서!E6+공사원가계산서!F6</f>
        <v>8034676</v>
      </c>
      <c r="F6" s="468">
        <f>공사원가계산서!G6</f>
        <v>0</v>
      </c>
      <c r="G6" s="847"/>
      <c r="H6" s="847"/>
      <c r="I6" s="468">
        <f t="shared" ref="I6:I33" si="0">SUM(E6:F6)</f>
        <v>8034676</v>
      </c>
      <c r="J6" s="841"/>
      <c r="K6" s="456">
        <f>I6</f>
        <v>8034676</v>
      </c>
      <c r="L6" s="457">
        <f t="shared" ref="L6:L18" si="1">I6-K6</f>
        <v>0</v>
      </c>
      <c r="M6" s="826">
        <f>ROUND(I6/1000,0)</f>
        <v>8035</v>
      </c>
      <c r="N6" s="827">
        <f t="shared" ref="N6:N18" si="2">ROUND(M6/$M$31*100,2)</f>
        <v>8.6300000000000008</v>
      </c>
      <c r="R6" s="107">
        <f t="shared" ref="R6:R18" si="3">ROUND((I6/$I$31)*100,2)</f>
        <v>8.6300000000000008</v>
      </c>
      <c r="T6" s="470">
        <f>ROUND(I6/1000,0)</f>
        <v>8035</v>
      </c>
      <c r="U6" s="107">
        <f t="shared" ref="U6:U18" si="4">ROUND((T6/$T$31)*100,2)</f>
        <v>8.6300000000000008</v>
      </c>
    </row>
    <row r="7" spans="1:23" ht="15" customHeight="1">
      <c r="A7" s="1262"/>
      <c r="B7" s="273" t="s">
        <v>307</v>
      </c>
      <c r="C7" s="445" t="s">
        <v>308</v>
      </c>
      <c r="D7" s="841"/>
      <c r="E7" s="468">
        <f>공사원가계산서!E7+공사원가계산서!F7</f>
        <v>40162831</v>
      </c>
      <c r="F7" s="468">
        <f>공사원가계산서!G7</f>
        <v>0</v>
      </c>
      <c r="G7" s="847"/>
      <c r="H7" s="847"/>
      <c r="I7" s="468">
        <f t="shared" si="0"/>
        <v>40162831</v>
      </c>
      <c r="J7" s="841"/>
      <c r="K7" s="456">
        <f>I7</f>
        <v>40162831</v>
      </c>
      <c r="L7" s="457">
        <f t="shared" si="1"/>
        <v>0</v>
      </c>
      <c r="M7" s="826">
        <f>ROUND(I7/1000,0)</f>
        <v>40163</v>
      </c>
      <c r="N7" s="827">
        <f t="shared" si="2"/>
        <v>43.13</v>
      </c>
      <c r="R7" s="107">
        <f t="shared" si="3"/>
        <v>43.13</v>
      </c>
      <c r="T7" s="470">
        <f>ROUND(I7/1000,0)</f>
        <v>40163</v>
      </c>
      <c r="U7" s="107">
        <f t="shared" si="4"/>
        <v>43.13</v>
      </c>
    </row>
    <row r="8" spans="1:23" ht="15" customHeight="1">
      <c r="A8" s="1262"/>
      <c r="B8" s="274" t="s">
        <v>309</v>
      </c>
      <c r="C8" s="445" t="s">
        <v>310</v>
      </c>
      <c r="D8" s="275">
        <f>공사원가계산서!D8</f>
        <v>0.16500000000000001</v>
      </c>
      <c r="E8" s="468">
        <f>공사원가계산서!E8+공사원가계산서!F8</f>
        <v>6626866</v>
      </c>
      <c r="F8" s="468">
        <f>공사원가계산서!G8</f>
        <v>0</v>
      </c>
      <c r="G8" s="848"/>
      <c r="H8" s="848"/>
      <c r="I8" s="468">
        <f t="shared" si="0"/>
        <v>6626866</v>
      </c>
      <c r="J8" s="841"/>
      <c r="K8" s="458">
        <f>ROUND(K7*$D8,0)</f>
        <v>6626867</v>
      </c>
      <c r="L8" s="457">
        <f t="shared" si="1"/>
        <v>-1</v>
      </c>
      <c r="M8" s="826">
        <f>ROUND(I8/1000,0)</f>
        <v>6627</v>
      </c>
      <c r="N8" s="827">
        <f t="shared" si="2"/>
        <v>7.12</v>
      </c>
      <c r="R8" s="107">
        <f t="shared" si="3"/>
        <v>7.12</v>
      </c>
      <c r="T8" s="470">
        <f>ROUND(I8/1000,0)</f>
        <v>6627</v>
      </c>
      <c r="U8" s="107">
        <f t="shared" si="4"/>
        <v>7.12</v>
      </c>
    </row>
    <row r="9" spans="1:23" ht="15" customHeight="1">
      <c r="A9" s="1262"/>
      <c r="B9" s="277" t="s">
        <v>311</v>
      </c>
      <c r="C9" s="445" t="s">
        <v>312</v>
      </c>
      <c r="D9" s="275">
        <f>공사원가계산서!D9</f>
        <v>0</v>
      </c>
      <c r="E9" s="468">
        <f>공사원가계산서!E9+공사원가계산서!F9</f>
        <v>46789697</v>
      </c>
      <c r="F9" s="468">
        <f>공사원가계산서!G9</f>
        <v>0</v>
      </c>
      <c r="G9" s="848"/>
      <c r="H9" s="848"/>
      <c r="I9" s="468">
        <f t="shared" si="0"/>
        <v>46789697</v>
      </c>
      <c r="J9" s="841"/>
      <c r="K9" s="456">
        <f>K7+K8</f>
        <v>46789698</v>
      </c>
      <c r="L9" s="457">
        <f t="shared" si="1"/>
        <v>-1</v>
      </c>
      <c r="M9" s="276">
        <f>SUM(M7:M8)</f>
        <v>46790</v>
      </c>
      <c r="N9" s="827">
        <f t="shared" si="2"/>
        <v>50.25</v>
      </c>
      <c r="R9" s="107">
        <f t="shared" si="3"/>
        <v>50.25</v>
      </c>
      <c r="T9" s="470">
        <f>T7+T8</f>
        <v>46790</v>
      </c>
      <c r="U9" s="107">
        <f t="shared" si="4"/>
        <v>50.25</v>
      </c>
    </row>
    <row r="10" spans="1:23" ht="15" customHeight="1">
      <c r="A10" s="1262"/>
      <c r="B10" s="278"/>
      <c r="C10" s="445" t="s">
        <v>313</v>
      </c>
      <c r="D10" s="275">
        <f>공사원가계산서!D10</f>
        <v>0</v>
      </c>
      <c r="E10" s="468">
        <f>공사원가계산서!E10+공사원가계산서!F10</f>
        <v>1883908</v>
      </c>
      <c r="F10" s="468">
        <f>공사원가계산서!G10</f>
        <v>262584</v>
      </c>
      <c r="G10" s="848"/>
      <c r="H10" s="848"/>
      <c r="I10" s="468">
        <f t="shared" si="0"/>
        <v>2146492</v>
      </c>
      <c r="J10" s="841"/>
      <c r="K10" s="456">
        <f>I10</f>
        <v>2146492</v>
      </c>
      <c r="L10" s="457">
        <f t="shared" si="1"/>
        <v>0</v>
      </c>
      <c r="M10" s="826">
        <f t="shared" ref="M10:M18" si="5">ROUND(I10/1000,0)</f>
        <v>2146</v>
      </c>
      <c r="N10" s="827">
        <f t="shared" si="2"/>
        <v>2.2999999999999998</v>
      </c>
      <c r="R10" s="107">
        <f t="shared" si="3"/>
        <v>2.31</v>
      </c>
      <c r="T10" s="470">
        <f t="shared" ref="T10:T18" si="6">ROUND(I10/1000,0)</f>
        <v>2146</v>
      </c>
      <c r="U10" s="107">
        <f t="shared" si="4"/>
        <v>2.2999999999999998</v>
      </c>
      <c r="W10" s="107" t="s">
        <v>515</v>
      </c>
    </row>
    <row r="11" spans="1:23" ht="15" customHeight="1">
      <c r="A11" s="1262"/>
      <c r="B11" s="842" t="s">
        <v>314</v>
      </c>
      <c r="C11" s="445" t="s">
        <v>315</v>
      </c>
      <c r="D11" s="275">
        <f>공사원가계산서!D11</f>
        <v>3.56E-2</v>
      </c>
      <c r="E11" s="468">
        <f>공사원가계산서!E11+공사원가계산서!F11</f>
        <v>1665712</v>
      </c>
      <c r="F11" s="468">
        <f>공사원가계산서!G11</f>
        <v>0</v>
      </c>
      <c r="G11" s="848"/>
      <c r="H11" s="848"/>
      <c r="I11" s="468">
        <f t="shared" si="0"/>
        <v>1665712</v>
      </c>
      <c r="J11" s="841"/>
      <c r="K11" s="458">
        <f>ROUND(K9*$D11,0)</f>
        <v>1665713</v>
      </c>
      <c r="L11" s="457">
        <f t="shared" si="1"/>
        <v>-1</v>
      </c>
      <c r="M11" s="826">
        <f t="shared" si="5"/>
        <v>1666</v>
      </c>
      <c r="N11" s="827">
        <f t="shared" si="2"/>
        <v>1.79</v>
      </c>
      <c r="R11" s="107">
        <f t="shared" si="3"/>
        <v>1.79</v>
      </c>
      <c r="T11" s="470">
        <f t="shared" si="6"/>
        <v>1666</v>
      </c>
      <c r="U11" s="107">
        <f t="shared" si="4"/>
        <v>1.79</v>
      </c>
      <c r="W11" s="107" t="s">
        <v>516</v>
      </c>
    </row>
    <row r="12" spans="1:23" ht="15" customHeight="1">
      <c r="A12" s="1262"/>
      <c r="B12" s="842"/>
      <c r="C12" s="445" t="s">
        <v>316</v>
      </c>
      <c r="D12" s="275">
        <f>공사원가계산서!D12</f>
        <v>1.01E-2</v>
      </c>
      <c r="E12" s="468">
        <f>공사원가계산서!E12+공사원가계산서!F12</f>
        <v>472576</v>
      </c>
      <c r="F12" s="468">
        <f>공사원가계산서!G12</f>
        <v>0</v>
      </c>
      <c r="G12" s="848"/>
      <c r="H12" s="848"/>
      <c r="I12" s="468">
        <f t="shared" si="0"/>
        <v>472576</v>
      </c>
      <c r="J12" s="841"/>
      <c r="K12" s="458">
        <f>INT(K9*$D12)</f>
        <v>472575</v>
      </c>
      <c r="L12" s="457">
        <f t="shared" si="1"/>
        <v>1</v>
      </c>
      <c r="M12" s="826">
        <f t="shared" si="5"/>
        <v>473</v>
      </c>
      <c r="N12" s="827">
        <f t="shared" si="2"/>
        <v>0.51</v>
      </c>
      <c r="R12" s="107">
        <f t="shared" si="3"/>
        <v>0.51</v>
      </c>
      <c r="T12" s="470">
        <f t="shared" si="6"/>
        <v>473</v>
      </c>
      <c r="U12" s="107">
        <f t="shared" si="4"/>
        <v>0.51</v>
      </c>
      <c r="W12" s="107" t="s">
        <v>517</v>
      </c>
    </row>
    <row r="13" spans="1:23" ht="15" customHeight="1">
      <c r="A13" s="1262"/>
      <c r="B13" s="842"/>
      <c r="C13" s="445" t="s">
        <v>317</v>
      </c>
      <c r="D13" s="279">
        <f>공사원가계산서!D13</f>
        <v>3.5950000000000003E-2</v>
      </c>
      <c r="E13" s="468">
        <f>공사원가계산서!E13+공사원가계산서!F13</f>
        <v>1443854</v>
      </c>
      <c r="F13" s="468">
        <f>공사원가계산서!G13</f>
        <v>0</v>
      </c>
      <c r="G13" s="848"/>
      <c r="H13" s="848"/>
      <c r="I13" s="468">
        <f t="shared" si="0"/>
        <v>1443854</v>
      </c>
      <c r="J13" s="841"/>
      <c r="K13" s="458">
        <f>INT(K7*$D13)</f>
        <v>1443853</v>
      </c>
      <c r="L13" s="457">
        <f t="shared" si="1"/>
        <v>1</v>
      </c>
      <c r="M13" s="826">
        <f t="shared" si="5"/>
        <v>1444</v>
      </c>
      <c r="N13" s="827">
        <f t="shared" si="2"/>
        <v>1.55</v>
      </c>
      <c r="R13" s="107">
        <f t="shared" si="3"/>
        <v>1.55</v>
      </c>
      <c r="T13" s="470">
        <f t="shared" si="6"/>
        <v>1444</v>
      </c>
      <c r="U13" s="107">
        <f t="shared" si="4"/>
        <v>1.55</v>
      </c>
      <c r="W13" s="107" t="s">
        <v>518</v>
      </c>
    </row>
    <row r="14" spans="1:23" ht="15" customHeight="1">
      <c r="A14" s="1262"/>
      <c r="B14" s="842"/>
      <c r="C14" s="445" t="s">
        <v>318</v>
      </c>
      <c r="D14" s="275">
        <f>공사원가계산서!D14</f>
        <v>4.7500000000000001E-2</v>
      </c>
      <c r="E14" s="468">
        <f>공사원가계산서!E14+공사원가계산서!F14</f>
        <v>1907734</v>
      </c>
      <c r="F14" s="468">
        <f>공사원가계산서!G14</f>
        <v>0</v>
      </c>
      <c r="G14" s="848"/>
      <c r="H14" s="848"/>
      <c r="I14" s="468">
        <f t="shared" si="0"/>
        <v>1907734</v>
      </c>
      <c r="J14" s="841"/>
      <c r="K14" s="458">
        <f>ROUND(K7*$D14,0)</f>
        <v>1907734</v>
      </c>
      <c r="L14" s="457">
        <f t="shared" si="1"/>
        <v>0</v>
      </c>
      <c r="M14" s="826">
        <f t="shared" si="5"/>
        <v>1908</v>
      </c>
      <c r="N14" s="827">
        <f t="shared" si="2"/>
        <v>2.0499999999999998</v>
      </c>
      <c r="R14" s="107">
        <f t="shared" si="3"/>
        <v>2.0499999999999998</v>
      </c>
      <c r="T14" s="470">
        <f t="shared" si="6"/>
        <v>1908</v>
      </c>
      <c r="U14" s="107">
        <f t="shared" si="4"/>
        <v>2.0499999999999998</v>
      </c>
      <c r="W14" s="107" t="s">
        <v>519</v>
      </c>
    </row>
    <row r="15" spans="1:23" ht="15" customHeight="1">
      <c r="A15" s="1262"/>
      <c r="B15" s="842"/>
      <c r="C15" s="445" t="s">
        <v>319</v>
      </c>
      <c r="D15" s="275">
        <f>공사원가계산서!D15</f>
        <v>0.13139999999999999</v>
      </c>
      <c r="E15" s="468">
        <f>공사원가계산서!E15+공사원가계산서!F15</f>
        <v>189721</v>
      </c>
      <c r="F15" s="468">
        <f>공사원가계산서!G15</f>
        <v>0</v>
      </c>
      <c r="G15" s="848"/>
      <c r="H15" s="848"/>
      <c r="I15" s="468">
        <f t="shared" si="0"/>
        <v>189721</v>
      </c>
      <c r="J15" s="841"/>
      <c r="K15" s="458">
        <f>INT(K13*$D15)</f>
        <v>189722</v>
      </c>
      <c r="L15" s="457">
        <f t="shared" si="1"/>
        <v>-1</v>
      </c>
      <c r="M15" s="826">
        <f t="shared" si="5"/>
        <v>190</v>
      </c>
      <c r="N15" s="827">
        <f t="shared" si="2"/>
        <v>0.2</v>
      </c>
      <c r="R15" s="107">
        <f t="shared" si="3"/>
        <v>0.2</v>
      </c>
      <c r="T15" s="470">
        <f t="shared" si="6"/>
        <v>190</v>
      </c>
      <c r="U15" s="107">
        <f t="shared" si="4"/>
        <v>0.2</v>
      </c>
      <c r="W15" s="107" t="s">
        <v>520</v>
      </c>
    </row>
    <row r="16" spans="1:23" ht="15" customHeight="1">
      <c r="A16" s="1262"/>
      <c r="B16" s="842"/>
      <c r="C16" s="445" t="s">
        <v>320</v>
      </c>
      <c r="D16" s="275">
        <f>공사원가계산서!D16</f>
        <v>2.3E-2</v>
      </c>
      <c r="E16" s="468">
        <f>공사원가계산서!E16+공사원가계산서!F16</f>
        <v>923745</v>
      </c>
      <c r="F16" s="468">
        <f>공사원가계산서!G16</f>
        <v>0</v>
      </c>
      <c r="G16" s="848"/>
      <c r="H16" s="848"/>
      <c r="I16" s="468">
        <f t="shared" si="0"/>
        <v>923745</v>
      </c>
      <c r="J16" s="841"/>
      <c r="K16" s="458">
        <f>ROUND(K7*$D16,0)</f>
        <v>923745</v>
      </c>
      <c r="L16" s="457">
        <f t="shared" si="1"/>
        <v>0</v>
      </c>
      <c r="M16" s="826">
        <f t="shared" si="5"/>
        <v>924</v>
      </c>
      <c r="N16" s="827">
        <f t="shared" si="2"/>
        <v>0.99</v>
      </c>
      <c r="R16" s="107">
        <f t="shared" si="3"/>
        <v>0.99</v>
      </c>
      <c r="T16" s="470">
        <f t="shared" si="6"/>
        <v>924</v>
      </c>
      <c r="U16" s="107">
        <f t="shared" si="4"/>
        <v>0.99</v>
      </c>
      <c r="W16" s="107" t="s">
        <v>521</v>
      </c>
    </row>
    <row r="17" spans="1:23" ht="15" customHeight="1">
      <c r="A17" s="1262"/>
      <c r="B17" s="842"/>
      <c r="C17" s="445" t="s">
        <v>321</v>
      </c>
      <c r="D17" s="275">
        <f>공사원가계산서!D17</f>
        <v>3.15E-2</v>
      </c>
      <c r="E17" s="468">
        <f>공사원가계산서!E17+공사원가계산서!F17</f>
        <v>1821866</v>
      </c>
      <c r="F17" s="468">
        <f>공사원가계산서!G17</f>
        <v>0</v>
      </c>
      <c r="G17" s="848"/>
      <c r="H17" s="848"/>
      <c r="I17" s="468">
        <f t="shared" si="0"/>
        <v>1821866</v>
      </c>
      <c r="J17" s="280"/>
      <c r="K17" s="458">
        <f>ROUND((((K6+K7)*$D17+5349000)*1.2),0)</f>
        <v>8240666</v>
      </c>
      <c r="L17" s="457">
        <f t="shared" si="1"/>
        <v>-6418800</v>
      </c>
      <c r="M17" s="826">
        <f t="shared" si="5"/>
        <v>1822</v>
      </c>
      <c r="N17" s="827">
        <f t="shared" si="2"/>
        <v>1.96</v>
      </c>
      <c r="R17" s="107">
        <f t="shared" si="3"/>
        <v>1.96</v>
      </c>
      <c r="T17" s="853">
        <f t="shared" si="6"/>
        <v>1822</v>
      </c>
      <c r="U17" s="107">
        <f t="shared" si="4"/>
        <v>1.96</v>
      </c>
      <c r="W17" s="107" t="s">
        <v>522</v>
      </c>
    </row>
    <row r="18" spans="1:23" ht="15" customHeight="1">
      <c r="A18" s="1262"/>
      <c r="B18" s="842"/>
      <c r="C18" s="445" t="s">
        <v>323</v>
      </c>
      <c r="D18" s="275" t="str">
        <f>공사원가계산서!D18</f>
        <v>1식</v>
      </c>
      <c r="E18" s="468">
        <f>공사원가계산서!E18+공사원가계산서!F18</f>
        <v>0</v>
      </c>
      <c r="F18" s="468">
        <f>공사원가계산서!G18</f>
        <v>276710</v>
      </c>
      <c r="G18" s="849"/>
      <c r="H18" s="849"/>
      <c r="I18" s="468">
        <f t="shared" si="0"/>
        <v>276710</v>
      </c>
      <c r="J18" s="280"/>
      <c r="K18" s="459">
        <f>I18</f>
        <v>276710</v>
      </c>
      <c r="L18" s="457">
        <f t="shared" si="1"/>
        <v>0</v>
      </c>
      <c r="M18" s="826">
        <f t="shared" si="5"/>
        <v>277</v>
      </c>
      <c r="N18" s="827">
        <f t="shared" si="2"/>
        <v>0.3</v>
      </c>
      <c r="R18" s="107">
        <f t="shared" si="3"/>
        <v>0.3</v>
      </c>
      <c r="T18" s="470">
        <f t="shared" si="6"/>
        <v>277</v>
      </c>
      <c r="U18" s="107">
        <f t="shared" si="4"/>
        <v>0.3</v>
      </c>
      <c r="W18" s="107" t="s">
        <v>523</v>
      </c>
    </row>
    <row r="19" spans="1:23" ht="15" customHeight="1">
      <c r="A19" s="1262"/>
      <c r="B19" s="842"/>
      <c r="C19" s="445" t="s">
        <v>324</v>
      </c>
      <c r="D19" s="275">
        <f>공사원가계산서!D19</f>
        <v>5.1999999999999998E-2</v>
      </c>
      <c r="E19" s="468">
        <f>공사원가계산서!E19+공사원가계산서!F19</f>
        <v>2850867</v>
      </c>
      <c r="F19" s="468">
        <f>공사원가계산서!G19</f>
        <v>0</v>
      </c>
      <c r="G19" s="848"/>
      <c r="H19" s="848"/>
      <c r="I19" s="468">
        <f t="shared" si="0"/>
        <v>2850867</v>
      </c>
      <c r="J19" s="280"/>
      <c r="K19" s="458">
        <f>INT((K9+K6)*$D19)</f>
        <v>2850867</v>
      </c>
      <c r="L19" s="457">
        <f t="shared" ref="L19:L27" si="7">I19-K19</f>
        <v>0</v>
      </c>
      <c r="M19" s="826">
        <f>ROUND(I19/1000,0)</f>
        <v>2851</v>
      </c>
      <c r="N19" s="827">
        <f t="shared" ref="N19:N27" si="8">ROUND(M19/$M$31*100,2)</f>
        <v>3.06</v>
      </c>
      <c r="R19" s="107">
        <f t="shared" ref="R19:R27" si="9">ROUND((I19/$I$31)*100,2)</f>
        <v>3.06</v>
      </c>
      <c r="T19" s="470">
        <f>ROUND(I19/1000,0)-1</f>
        <v>2850</v>
      </c>
      <c r="U19" s="107">
        <f t="shared" ref="U19:U27" si="10">ROUND((T19/$T$31)*100,2)</f>
        <v>3.06</v>
      </c>
      <c r="W19" s="107" t="s">
        <v>524</v>
      </c>
    </row>
    <row r="20" spans="1:23" ht="15" customHeight="1">
      <c r="A20" s="1262"/>
      <c r="B20" s="842"/>
      <c r="C20" s="445" t="s">
        <v>325</v>
      </c>
      <c r="D20" s="275">
        <f>공사원가계산서!D20</f>
        <v>0</v>
      </c>
      <c r="E20" s="468">
        <f>공사원가계산서!E20+공사원가계산서!F20</f>
        <v>0</v>
      </c>
      <c r="F20" s="468">
        <f>공사원가계산서!G20</f>
        <v>0</v>
      </c>
      <c r="G20" s="848"/>
      <c r="H20" s="848"/>
      <c r="I20" s="468">
        <f t="shared" si="0"/>
        <v>0</v>
      </c>
      <c r="J20" s="280"/>
      <c r="K20" s="458">
        <f>INT((+K6+K7+K10)*$D20)</f>
        <v>0</v>
      </c>
      <c r="L20" s="457">
        <f t="shared" si="7"/>
        <v>0</v>
      </c>
      <c r="M20" s="826">
        <f>ROUND(I20/1000,0)</f>
        <v>0</v>
      </c>
      <c r="N20" s="827">
        <f t="shared" si="8"/>
        <v>0</v>
      </c>
      <c r="R20" s="107">
        <f t="shared" si="9"/>
        <v>0</v>
      </c>
      <c r="T20" s="470">
        <f>ROUND(I20/1000,0)</f>
        <v>0</v>
      </c>
      <c r="U20" s="107">
        <f t="shared" si="10"/>
        <v>0</v>
      </c>
      <c r="W20" s="107" t="s">
        <v>525</v>
      </c>
    </row>
    <row r="21" spans="1:23" ht="15" customHeight="1">
      <c r="A21" s="1262"/>
      <c r="B21" s="842"/>
      <c r="C21" s="445" t="s">
        <v>326</v>
      </c>
      <c r="D21" s="275">
        <f>공사원가계산서!D21</f>
        <v>3.2000000000000002E-3</v>
      </c>
      <c r="E21" s="468">
        <f>공사원가계산서!E21+공사원가계산서!F21</f>
        <v>160261</v>
      </c>
      <c r="F21" s="468">
        <f>공사원가계산서!G21</f>
        <v>840</v>
      </c>
      <c r="G21" s="848"/>
      <c r="H21" s="848"/>
      <c r="I21" s="468">
        <f t="shared" si="0"/>
        <v>161101</v>
      </c>
      <c r="J21" s="280"/>
      <c r="K21" s="458">
        <f>ROUND(((K6+K7+K10)*$D21),0)</f>
        <v>161101</v>
      </c>
      <c r="L21" s="457">
        <f t="shared" si="7"/>
        <v>0</v>
      </c>
      <c r="M21" s="826">
        <f>ROUND(I21/1000,0)</f>
        <v>161</v>
      </c>
      <c r="N21" s="827">
        <f t="shared" si="8"/>
        <v>0.17</v>
      </c>
      <c r="R21" s="107">
        <f t="shared" si="9"/>
        <v>0.17</v>
      </c>
      <c r="T21" s="470">
        <f>ROUND(I21/1000,0)</f>
        <v>161</v>
      </c>
      <c r="U21" s="107">
        <f t="shared" si="10"/>
        <v>0.17</v>
      </c>
      <c r="W21" s="107" t="s">
        <v>526</v>
      </c>
    </row>
    <row r="22" spans="1:23" ht="15" customHeight="1">
      <c r="A22" s="1262"/>
      <c r="B22" s="842" t="s">
        <v>311</v>
      </c>
      <c r="C22" s="445" t="s">
        <v>327</v>
      </c>
      <c r="D22" s="275">
        <f>공사원가계산서!D22</f>
        <v>8.0000000000000002E-3</v>
      </c>
      <c r="E22" s="468">
        <f>공사원가계산서!E22+공사원가계산서!F22</f>
        <v>400651</v>
      </c>
      <c r="F22" s="468">
        <f>공사원가계산서!G22</f>
        <v>2101</v>
      </c>
      <c r="G22" s="848"/>
      <c r="H22" s="848"/>
      <c r="I22" s="468">
        <f t="shared" si="0"/>
        <v>402752</v>
      </c>
      <c r="J22" s="280"/>
      <c r="K22" s="458">
        <f>ROUND(((+K6+K7+K10)*$D22),0)</f>
        <v>402752</v>
      </c>
      <c r="L22" s="457">
        <f t="shared" si="7"/>
        <v>0</v>
      </c>
      <c r="M22" s="826">
        <f>ROUND(I22/1000,0)</f>
        <v>403</v>
      </c>
      <c r="N22" s="827">
        <f t="shared" si="8"/>
        <v>0.43</v>
      </c>
      <c r="R22" s="107">
        <f t="shared" si="9"/>
        <v>0.43</v>
      </c>
      <c r="T22" s="470">
        <f>ROUND(I22/1000,0)</f>
        <v>403</v>
      </c>
      <c r="U22" s="107">
        <f t="shared" si="10"/>
        <v>0.43</v>
      </c>
      <c r="W22" s="107" t="s">
        <v>527</v>
      </c>
    </row>
    <row r="23" spans="1:23" ht="15" customHeight="1">
      <c r="A23" s="1262"/>
      <c r="B23" s="843"/>
      <c r="C23" s="445" t="s">
        <v>312</v>
      </c>
      <c r="D23" s="275">
        <f>공사원가계산서!D25</f>
        <v>0</v>
      </c>
      <c r="E23" s="468">
        <f>공사원가계산서!E25+공사원가계산서!F25</f>
        <v>13765813</v>
      </c>
      <c r="F23" s="468">
        <f>공사원가계산서!G25</f>
        <v>542235</v>
      </c>
      <c r="G23" s="848"/>
      <c r="H23" s="848"/>
      <c r="I23" s="468">
        <f t="shared" si="0"/>
        <v>14308048</v>
      </c>
      <c r="J23" s="280"/>
      <c r="K23" s="458">
        <f>SUM(K10:K22)</f>
        <v>20681930</v>
      </c>
      <c r="L23" s="457">
        <f t="shared" si="7"/>
        <v>-6373882</v>
      </c>
      <c r="M23" s="276">
        <f>SUM(M10:M22)</f>
        <v>14265</v>
      </c>
      <c r="N23" s="827">
        <f t="shared" si="8"/>
        <v>15.32</v>
      </c>
      <c r="R23" s="107">
        <f t="shared" si="9"/>
        <v>15.37</v>
      </c>
      <c r="T23" s="470">
        <f>SUM(T10:T22)</f>
        <v>14264</v>
      </c>
      <c r="U23" s="107">
        <f t="shared" si="10"/>
        <v>15.32</v>
      </c>
    </row>
    <row r="24" spans="1:23" ht="15" customHeight="1">
      <c r="A24" s="1263"/>
      <c r="B24" s="1266" t="s">
        <v>304</v>
      </c>
      <c r="C24" s="1267"/>
      <c r="D24" s="275">
        <f>공사원가계산서!D26</f>
        <v>0</v>
      </c>
      <c r="E24" s="468">
        <f>공사원가계산서!E26+공사원가계산서!F26</f>
        <v>68590186</v>
      </c>
      <c r="F24" s="468">
        <f>공사원가계산서!G26</f>
        <v>542235</v>
      </c>
      <c r="G24" s="848"/>
      <c r="H24" s="848"/>
      <c r="I24" s="468">
        <f t="shared" si="0"/>
        <v>69132421</v>
      </c>
      <c r="J24" s="280"/>
      <c r="K24" s="458">
        <f>K6+K9+K23</f>
        <v>75506304</v>
      </c>
      <c r="L24" s="457">
        <f t="shared" si="7"/>
        <v>-6373883</v>
      </c>
      <c r="M24" s="826">
        <f>ROUND(I24/1000,0)</f>
        <v>69132</v>
      </c>
      <c r="N24" s="827">
        <f t="shared" si="8"/>
        <v>74.239999999999995</v>
      </c>
      <c r="R24" s="107">
        <f t="shared" si="9"/>
        <v>74.239999999999995</v>
      </c>
      <c r="T24" s="470">
        <f t="shared" ref="T24:T30" si="11">ROUND(I24/1000,0)</f>
        <v>69132</v>
      </c>
      <c r="U24" s="107">
        <f t="shared" si="10"/>
        <v>74.239999999999995</v>
      </c>
      <c r="W24" s="281">
        <f>T6+T9+T23</f>
        <v>69089</v>
      </c>
    </row>
    <row r="25" spans="1:23" ht="15" customHeight="1">
      <c r="A25" s="1259" t="s">
        <v>328</v>
      </c>
      <c r="B25" s="1259"/>
      <c r="C25" s="1259"/>
      <c r="D25" s="275">
        <f>공사원가계산서!D27</f>
        <v>0.08</v>
      </c>
      <c r="E25" s="468">
        <f>공사원가계산서!E27+공사원가계산서!F27</f>
        <v>5487214</v>
      </c>
      <c r="F25" s="468">
        <f>공사원가계산서!G27</f>
        <v>43378</v>
      </c>
      <c r="G25" s="848"/>
      <c r="H25" s="848"/>
      <c r="I25" s="806">
        <f t="shared" si="0"/>
        <v>5530592</v>
      </c>
      <c r="J25" s="807"/>
      <c r="K25" s="458">
        <f>INT(K24*$D25)</f>
        <v>6040504</v>
      </c>
      <c r="L25" s="457">
        <f t="shared" si="7"/>
        <v>-509912</v>
      </c>
      <c r="M25" s="826">
        <f>ROUND(I25/1000,0)</f>
        <v>5531</v>
      </c>
      <c r="N25" s="827">
        <f t="shared" si="8"/>
        <v>5.94</v>
      </c>
      <c r="R25" s="107">
        <f t="shared" si="9"/>
        <v>5.94</v>
      </c>
      <c r="T25" s="470">
        <f t="shared" si="11"/>
        <v>5531</v>
      </c>
      <c r="U25" s="107">
        <f t="shared" si="10"/>
        <v>5.94</v>
      </c>
    </row>
    <row r="26" spans="1:23" ht="15" customHeight="1">
      <c r="A26" s="1259" t="s">
        <v>329</v>
      </c>
      <c r="B26" s="1259"/>
      <c r="C26" s="1259"/>
      <c r="D26" s="275">
        <f>공사원가계산서!D28</f>
        <v>0</v>
      </c>
      <c r="E26" s="468">
        <f>공사원가계산서!E28+공사원가계산서!F28</f>
        <v>74077400</v>
      </c>
      <c r="F26" s="468">
        <f>공사원가계산서!G28</f>
        <v>585613</v>
      </c>
      <c r="G26" s="848"/>
      <c r="H26" s="848"/>
      <c r="I26" s="806">
        <f t="shared" si="0"/>
        <v>74663013</v>
      </c>
      <c r="J26" s="807"/>
      <c r="K26" s="458">
        <f>SUM(K24:K25)</f>
        <v>81546808</v>
      </c>
      <c r="L26" s="457">
        <f t="shared" si="7"/>
        <v>-6883795</v>
      </c>
      <c r="M26" s="276">
        <f>SUM(M24:M25)</f>
        <v>74663</v>
      </c>
      <c r="N26" s="827">
        <f t="shared" si="8"/>
        <v>80.180000000000007</v>
      </c>
      <c r="R26" s="107">
        <f t="shared" si="9"/>
        <v>80.180000000000007</v>
      </c>
      <c r="T26" s="470">
        <f t="shared" si="11"/>
        <v>74663</v>
      </c>
      <c r="U26" s="107">
        <f t="shared" si="10"/>
        <v>80.180000000000007</v>
      </c>
    </row>
    <row r="27" spans="1:23" ht="15" customHeight="1">
      <c r="A27" s="1259" t="s">
        <v>330</v>
      </c>
      <c r="B27" s="1259"/>
      <c r="C27" s="1259"/>
      <c r="D27" s="275">
        <f>공사원가계산서!D29</f>
        <v>0.15</v>
      </c>
      <c r="E27" s="468">
        <f>공사원가계산서!E29+공사원가계산서!F29</f>
        <v>9905788</v>
      </c>
      <c r="F27" s="468">
        <f>공사원가계산서!G29</f>
        <v>86655</v>
      </c>
      <c r="G27" s="850"/>
      <c r="H27" s="850"/>
      <c r="I27" s="806">
        <f t="shared" si="0"/>
        <v>9992443</v>
      </c>
      <c r="J27" s="807"/>
      <c r="K27" s="456">
        <f>ROUND((K24+K25-K6)*15/100,0)</f>
        <v>11026820</v>
      </c>
      <c r="L27" s="457">
        <f t="shared" si="7"/>
        <v>-1034377</v>
      </c>
      <c r="M27" s="826">
        <f>ROUNDUP(I27/1000,0)</f>
        <v>9993</v>
      </c>
      <c r="N27" s="827">
        <f t="shared" si="8"/>
        <v>10.73</v>
      </c>
      <c r="R27" s="107">
        <f t="shared" si="9"/>
        <v>10.73</v>
      </c>
      <c r="T27" s="470">
        <f t="shared" si="11"/>
        <v>9992</v>
      </c>
      <c r="U27" s="107">
        <f t="shared" si="10"/>
        <v>10.73</v>
      </c>
    </row>
    <row r="28" spans="1:23" ht="15" customHeight="1">
      <c r="A28" s="1259" t="s">
        <v>1393</v>
      </c>
      <c r="B28" s="1259"/>
      <c r="C28" s="1259"/>
      <c r="D28" s="275" t="str">
        <f>공사원가계산서!D30</f>
        <v>1식</v>
      </c>
      <c r="E28" s="468">
        <f>공사원가계산서!E30+공사원가계산서!F30</f>
        <v>0</v>
      </c>
      <c r="F28" s="468">
        <f>공사원가계산서!G30</f>
        <v>0</v>
      </c>
      <c r="G28" s="850"/>
      <c r="H28" s="850"/>
      <c r="I28" s="806">
        <f t="shared" ref="I28" si="12">SUM(E28:F28)</f>
        <v>0</v>
      </c>
      <c r="J28" s="807"/>
      <c r="K28" s="1078"/>
      <c r="L28" s="1079"/>
      <c r="M28" s="1080"/>
      <c r="N28" s="1081"/>
      <c r="T28" s="470"/>
    </row>
    <row r="29" spans="1:23" ht="15" customHeight="1">
      <c r="A29" s="1259" t="s">
        <v>331</v>
      </c>
      <c r="B29" s="1259"/>
      <c r="C29" s="1259"/>
      <c r="D29" s="275">
        <f>공사원가계산서!D31</f>
        <v>0</v>
      </c>
      <c r="E29" s="468">
        <f>공사원가계산서!E31+공사원가계산서!F31</f>
        <v>83983188</v>
      </c>
      <c r="F29" s="468">
        <f>공사원가계산서!G31</f>
        <v>672268</v>
      </c>
      <c r="G29" s="848"/>
      <c r="H29" s="848"/>
      <c r="I29" s="806">
        <f t="shared" si="0"/>
        <v>84655456</v>
      </c>
      <c r="J29" s="809"/>
      <c r="K29" s="456">
        <f>K26+K27</f>
        <v>92573628</v>
      </c>
      <c r="L29" s="457">
        <f>I29-K29</f>
        <v>-7918172</v>
      </c>
      <c r="M29" s="826">
        <f>M26+M27</f>
        <v>84656</v>
      </c>
      <c r="N29" s="827">
        <f>ROUND(M29/$M$31*100,2)</f>
        <v>90.91</v>
      </c>
      <c r="R29" s="107">
        <f>ROUND((I29/$I$31)*100,2)</f>
        <v>90.91</v>
      </c>
      <c r="T29" s="470">
        <f t="shared" si="11"/>
        <v>84655</v>
      </c>
      <c r="U29" s="107">
        <f>ROUND((T29/$T$31)*100,2)</f>
        <v>90.91</v>
      </c>
    </row>
    <row r="30" spans="1:23" ht="15" customHeight="1">
      <c r="A30" s="1259" t="s">
        <v>332</v>
      </c>
      <c r="B30" s="1259"/>
      <c r="C30" s="1259"/>
      <c r="D30" s="275">
        <f>공사원가계산서!D32</f>
        <v>0.1</v>
      </c>
      <c r="E30" s="468">
        <f>공사원가계산서!E32+공사원가계산서!F32</f>
        <v>8398318</v>
      </c>
      <c r="F30" s="468">
        <f>공사원가계산서!G32</f>
        <v>67226</v>
      </c>
      <c r="G30" s="850"/>
      <c r="H30" s="850"/>
      <c r="I30" s="806">
        <f t="shared" si="0"/>
        <v>8465544</v>
      </c>
      <c r="J30" s="798"/>
      <c r="K30" s="456">
        <f>ROUND(K29*0.1,0)</f>
        <v>9257363</v>
      </c>
      <c r="L30" s="457">
        <f>I30-K30</f>
        <v>-791819</v>
      </c>
      <c r="M30" s="826">
        <f>ROUND(I30/1000,0)</f>
        <v>8466</v>
      </c>
      <c r="N30" s="827">
        <f>ROUND(M30/$M$31*100,2)</f>
        <v>9.09</v>
      </c>
      <c r="R30" s="107">
        <f>ROUND((I30/$I$31)*100,2)</f>
        <v>9.09</v>
      </c>
      <c r="T30" s="470">
        <f t="shared" si="11"/>
        <v>8466</v>
      </c>
      <c r="U30" s="107">
        <f>ROUND((T30/$T$31)*100,2)</f>
        <v>9.09</v>
      </c>
    </row>
    <row r="31" spans="1:23" ht="15" customHeight="1">
      <c r="A31" s="1259" t="s">
        <v>333</v>
      </c>
      <c r="B31" s="1259"/>
      <c r="C31" s="1259"/>
      <c r="D31" s="762"/>
      <c r="E31" s="468">
        <f>공사원가계산서!E33+공사원가계산서!F33</f>
        <v>92381506</v>
      </c>
      <c r="F31" s="468">
        <f>공사원가계산서!G33</f>
        <v>739494</v>
      </c>
      <c r="G31" s="848"/>
      <c r="H31" s="848"/>
      <c r="I31" s="806">
        <f t="shared" si="0"/>
        <v>93121000</v>
      </c>
      <c r="J31" s="798"/>
      <c r="K31" s="456">
        <f>K29+K30</f>
        <v>101830991</v>
      </c>
      <c r="L31" s="457">
        <f>I31-K31</f>
        <v>-8709991</v>
      </c>
      <c r="M31" s="826">
        <f>ROUND(I31/1000,0)</f>
        <v>93121</v>
      </c>
      <c r="N31" s="827">
        <f>ROUND(M31/$M$31*100,2)</f>
        <v>100</v>
      </c>
      <c r="O31" s="854"/>
      <c r="P31" s="854"/>
      <c r="R31" s="107">
        <f>R29+R30</f>
        <v>100</v>
      </c>
      <c r="T31" s="470">
        <f>T29+T30</f>
        <v>93121</v>
      </c>
      <c r="U31" s="107">
        <f>U29+U30</f>
        <v>100</v>
      </c>
    </row>
    <row r="32" spans="1:23" ht="15" customHeight="1">
      <c r="A32" s="1259" t="s">
        <v>1298</v>
      </c>
      <c r="B32" s="1259"/>
      <c r="C32" s="1259"/>
      <c r="D32" s="762"/>
      <c r="E32" s="468">
        <f>공사원가계산서!E34+공사원가계산서!F34</f>
        <v>25900000</v>
      </c>
      <c r="F32" s="468">
        <f>공사원가계산서!G34</f>
        <v>0</v>
      </c>
      <c r="G32" s="849"/>
      <c r="H32" s="849"/>
      <c r="I32" s="806">
        <f t="shared" si="0"/>
        <v>25900000</v>
      </c>
      <c r="J32" s="798"/>
      <c r="K32" s="841"/>
      <c r="L32" s="460"/>
      <c r="M32" s="826">
        <f>ROUND(I32/1000,0)</f>
        <v>25900</v>
      </c>
      <c r="N32" s="460"/>
      <c r="T32" s="470">
        <f>ROUND(I32/1000,0)</f>
        <v>25900</v>
      </c>
    </row>
    <row r="33" spans="1:20" ht="15" customHeight="1">
      <c r="A33" s="1259" t="s">
        <v>304</v>
      </c>
      <c r="B33" s="1259"/>
      <c r="C33" s="1259"/>
      <c r="D33" s="762"/>
      <c r="E33" s="468">
        <f>공사원가계산서!E35+공사원가계산서!F35</f>
        <v>118281506</v>
      </c>
      <c r="F33" s="468">
        <f>공사원가계산서!G35</f>
        <v>739494</v>
      </c>
      <c r="G33" s="848"/>
      <c r="H33" s="848"/>
      <c r="I33" s="806">
        <f t="shared" si="0"/>
        <v>119021000</v>
      </c>
      <c r="J33" s="762"/>
      <c r="K33" s="282"/>
      <c r="L33" s="282"/>
      <c r="M33" s="826">
        <f>ROUND(I33/1000,0)</f>
        <v>119021</v>
      </c>
      <c r="N33" s="855"/>
      <c r="T33" s="856">
        <f>T31+T32</f>
        <v>119021</v>
      </c>
    </row>
    <row r="34" spans="1:20" ht="15" customHeight="1">
      <c r="A34" s="283"/>
      <c r="B34" s="284"/>
      <c r="C34" s="284"/>
      <c r="D34" s="271"/>
      <c r="E34" s="271"/>
      <c r="F34" s="271"/>
      <c r="G34" s="271"/>
      <c r="H34" s="271"/>
      <c r="I34" s="285"/>
      <c r="J34" s="271"/>
      <c r="K34" s="271"/>
      <c r="L34" s="286"/>
      <c r="M34" s="286"/>
      <c r="N34" s="286"/>
    </row>
    <row r="35" spans="1:20" ht="12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857"/>
    </row>
    <row r="36" spans="1:20" ht="12">
      <c r="J36" s="108"/>
      <c r="K36" s="108"/>
    </row>
    <row r="37" spans="1:20" ht="12">
      <c r="J37" s="108"/>
      <c r="K37" s="108"/>
    </row>
    <row r="38" spans="1:20" ht="12">
      <c r="J38" s="108"/>
      <c r="K38" s="108"/>
    </row>
    <row r="39" spans="1:20" ht="12">
      <c r="J39" s="108"/>
      <c r="K39" s="108"/>
    </row>
    <row r="40" spans="1:20" ht="12">
      <c r="J40" s="108"/>
      <c r="K40" s="108"/>
    </row>
    <row r="41" spans="1:20" ht="12">
      <c r="J41" s="108"/>
      <c r="K41" s="108"/>
    </row>
    <row r="42" spans="1:20" ht="12">
      <c r="J42" s="108"/>
      <c r="K42" s="108"/>
    </row>
    <row r="43" spans="1:20" ht="12">
      <c r="J43" s="108"/>
      <c r="K43" s="108"/>
    </row>
    <row r="44" spans="1:20" ht="12">
      <c r="J44" s="108"/>
      <c r="K44" s="108"/>
    </row>
  </sheetData>
  <mergeCells count="21">
    <mergeCell ref="A1:J2"/>
    <mergeCell ref="A4:C5"/>
    <mergeCell ref="D4:D5"/>
    <mergeCell ref="E4:E5"/>
    <mergeCell ref="G4:G5"/>
    <mergeCell ref="F4:F5"/>
    <mergeCell ref="I4:I5"/>
    <mergeCell ref="J4:J5"/>
    <mergeCell ref="A33:C33"/>
    <mergeCell ref="H4:H5"/>
    <mergeCell ref="A29:C29"/>
    <mergeCell ref="A30:C30"/>
    <mergeCell ref="A31:C31"/>
    <mergeCell ref="A32:C32"/>
    <mergeCell ref="A6:A24"/>
    <mergeCell ref="B6:C6"/>
    <mergeCell ref="B24:C24"/>
    <mergeCell ref="A25:C25"/>
    <mergeCell ref="A26:C26"/>
    <mergeCell ref="A27:C27"/>
    <mergeCell ref="A28:C28"/>
  </mergeCells>
  <phoneticPr fontId="8" type="noConversion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0"/>
  <sheetViews>
    <sheetView showZeros="0" view="pageBreakPreview" zoomScaleNormal="100" zoomScaleSheetLayoutView="100" workbookViewId="0">
      <pane xSplit="28560" topLeftCell="B1"/>
      <selection activeCell="D56" sqref="D56"/>
      <selection pane="topRight" activeCell="H33" sqref="H33"/>
    </sheetView>
    <sheetView workbookViewId="1">
      <selection sqref="A1:J2"/>
    </sheetView>
  </sheetViews>
  <sheetFormatPr defaultRowHeight="11.25"/>
  <cols>
    <col min="1" max="2" width="6.83203125" style="107" customWidth="1"/>
    <col min="3" max="3" width="28.83203125" style="107" customWidth="1"/>
    <col min="4" max="4" width="12.83203125" style="107" customWidth="1"/>
    <col min="5" max="9" width="16.83203125" style="107" customWidth="1"/>
    <col min="10" max="10" width="18.83203125" style="107" customWidth="1"/>
    <col min="11" max="12" width="15.83203125" style="107" customWidth="1"/>
    <col min="13" max="16384" width="9.33203125" style="107"/>
  </cols>
  <sheetData>
    <row r="1" spans="1:10" ht="14.1" customHeight="1">
      <c r="A1" s="1268" t="s">
        <v>340</v>
      </c>
      <c r="B1" s="1268"/>
      <c r="C1" s="1268"/>
      <c r="D1" s="1268"/>
      <c r="E1" s="1268"/>
      <c r="F1" s="1268"/>
      <c r="G1" s="1268"/>
      <c r="H1" s="1268"/>
      <c r="I1" s="1268"/>
      <c r="J1" s="1268"/>
    </row>
    <row r="2" spans="1:10" ht="14.1" customHeight="1">
      <c r="A2" s="1268"/>
      <c r="B2" s="1268"/>
      <c r="C2" s="1268"/>
      <c r="D2" s="1268"/>
      <c r="E2" s="1268"/>
      <c r="F2" s="1268"/>
      <c r="G2" s="1268"/>
      <c r="H2" s="1268"/>
      <c r="I2" s="1268"/>
      <c r="J2" s="1268"/>
    </row>
    <row r="3" spans="1:10" ht="15.2" customHeight="1">
      <c r="A3" s="267" t="str">
        <f>공사비총괄표!A3</f>
        <v>횡성 횡성용수간선 개거보수 지방비지원 유지관리공사</v>
      </c>
      <c r="B3" s="268"/>
      <c r="C3" s="268"/>
      <c r="D3" s="269"/>
      <c r="E3" s="269"/>
      <c r="F3" s="269"/>
      <c r="G3" s="269"/>
      <c r="H3" s="269"/>
      <c r="I3" s="269"/>
      <c r="J3" s="270"/>
    </row>
    <row r="4" spans="1:10" ht="15.2" customHeight="1">
      <c r="A4" s="1260" t="s">
        <v>303</v>
      </c>
      <c r="B4" s="1260"/>
      <c r="C4" s="1260"/>
      <c r="D4" s="1260" t="s">
        <v>686</v>
      </c>
      <c r="E4" s="1260" t="s">
        <v>420</v>
      </c>
      <c r="F4" s="1260" t="s">
        <v>1313</v>
      </c>
      <c r="G4" s="1260" t="s">
        <v>1221</v>
      </c>
      <c r="H4" s="1260"/>
      <c r="I4" s="1269" t="s">
        <v>304</v>
      </c>
      <c r="J4" s="1260" t="s">
        <v>305</v>
      </c>
    </row>
    <row r="5" spans="1:10" ht="15.2" customHeight="1">
      <c r="A5" s="1260"/>
      <c r="B5" s="1260"/>
      <c r="C5" s="1260"/>
      <c r="D5" s="1260"/>
      <c r="E5" s="1260"/>
      <c r="F5" s="1260"/>
      <c r="G5" s="1260"/>
      <c r="H5" s="1260"/>
      <c r="I5" s="1269"/>
      <c r="J5" s="1260"/>
    </row>
    <row r="6" spans="1:10" ht="15.2" customHeight="1">
      <c r="A6" s="1261" t="s">
        <v>629</v>
      </c>
      <c r="B6" s="1264" t="s">
        <v>306</v>
      </c>
      <c r="C6" s="1265"/>
      <c r="D6" s="929"/>
      <c r="E6" s="468">
        <f>내역서!J6</f>
        <v>1091036</v>
      </c>
      <c r="F6" s="468">
        <f>내역서!J7</f>
        <v>6943640</v>
      </c>
      <c r="G6" s="468">
        <f>내역서!J8</f>
        <v>0</v>
      </c>
      <c r="H6" s="468"/>
      <c r="I6" s="468">
        <f t="shared" ref="I6:I35" si="0">SUM(E6:G6)</f>
        <v>8034676</v>
      </c>
      <c r="J6" s="1065"/>
    </row>
    <row r="7" spans="1:10" ht="15.2" customHeight="1">
      <c r="A7" s="1262"/>
      <c r="B7" s="273" t="s">
        <v>307</v>
      </c>
      <c r="C7" s="445" t="s">
        <v>308</v>
      </c>
      <c r="D7" s="929"/>
      <c r="E7" s="468">
        <f>내역서!H6</f>
        <v>3151872</v>
      </c>
      <c r="F7" s="468">
        <f>내역서!H7</f>
        <v>37010959</v>
      </c>
      <c r="G7" s="468">
        <f>내역서!H8</f>
        <v>0</v>
      </c>
      <c r="H7" s="468"/>
      <c r="I7" s="468">
        <f t="shared" si="0"/>
        <v>40162831</v>
      </c>
      <c r="J7" s="1065"/>
    </row>
    <row r="8" spans="1:10" ht="15.2" customHeight="1">
      <c r="A8" s="1262"/>
      <c r="B8" s="274" t="s">
        <v>309</v>
      </c>
      <c r="C8" s="445" t="s">
        <v>310</v>
      </c>
      <c r="D8" s="275">
        <f>공사제경비요율!E4</f>
        <v>0.16500000000000001</v>
      </c>
      <c r="E8" s="469">
        <f>TRUNC(E7*$D8,0)</f>
        <v>520058</v>
      </c>
      <c r="F8" s="469">
        <f>TRUNC(F7*$D8,0)</f>
        <v>6106808</v>
      </c>
      <c r="G8" s="469">
        <f>TRUNC(G7*$D8,0)</f>
        <v>0</v>
      </c>
      <c r="H8" s="469"/>
      <c r="I8" s="468">
        <f t="shared" si="0"/>
        <v>6626866</v>
      </c>
      <c r="J8" s="1065"/>
    </row>
    <row r="9" spans="1:10" ht="15.2" customHeight="1">
      <c r="A9" s="1262"/>
      <c r="B9" s="277" t="s">
        <v>311</v>
      </c>
      <c r="C9" s="445" t="s">
        <v>312</v>
      </c>
      <c r="D9" s="929"/>
      <c r="E9" s="469">
        <f>SUM(E7:E8)</f>
        <v>3671930</v>
      </c>
      <c r="F9" s="469">
        <f>SUM(F7:F8)</f>
        <v>43117767</v>
      </c>
      <c r="G9" s="469">
        <f>SUM(G7:G8)</f>
        <v>0</v>
      </c>
      <c r="H9" s="469"/>
      <c r="I9" s="468">
        <f t="shared" si="0"/>
        <v>46789697</v>
      </c>
      <c r="J9" s="1065"/>
    </row>
    <row r="10" spans="1:10" ht="15.2" customHeight="1">
      <c r="A10" s="1262"/>
      <c r="B10" s="278"/>
      <c r="C10" s="445" t="s">
        <v>313</v>
      </c>
      <c r="D10" s="929"/>
      <c r="E10" s="468">
        <f>내역서!L6</f>
        <v>1321378</v>
      </c>
      <c r="F10" s="468">
        <f>내역서!L7</f>
        <v>562530</v>
      </c>
      <c r="G10" s="469">
        <f>내역서!L8</f>
        <v>262584</v>
      </c>
      <c r="H10" s="469"/>
      <c r="I10" s="468">
        <f t="shared" si="0"/>
        <v>2146492</v>
      </c>
      <c r="J10" s="1065"/>
    </row>
    <row r="11" spans="1:10" ht="15.2" customHeight="1">
      <c r="A11" s="1262"/>
      <c r="B11" s="930" t="s">
        <v>314</v>
      </c>
      <c r="C11" s="445" t="s">
        <v>315</v>
      </c>
      <c r="D11" s="275">
        <f>공사제경비요율!E5</f>
        <v>3.56E-2</v>
      </c>
      <c r="E11" s="469">
        <f>INT(E9*$D11)</f>
        <v>130720</v>
      </c>
      <c r="F11" s="469">
        <f>INT(F9*$D11)</f>
        <v>1534992</v>
      </c>
      <c r="G11" s="469">
        <f>ROUND(G9*$D11,0)</f>
        <v>0</v>
      </c>
      <c r="H11" s="469"/>
      <c r="I11" s="468">
        <f t="shared" si="0"/>
        <v>1665712</v>
      </c>
      <c r="J11" s="1065"/>
    </row>
    <row r="12" spans="1:10" ht="15.2" customHeight="1">
      <c r="A12" s="1262"/>
      <c r="B12" s="930"/>
      <c r="C12" s="445" t="s">
        <v>316</v>
      </c>
      <c r="D12" s="275">
        <f>공사제경비요율!E6</f>
        <v>1.01E-2</v>
      </c>
      <c r="E12" s="469">
        <f>ROUND(E9*$D12,0)</f>
        <v>37086</v>
      </c>
      <c r="F12" s="469">
        <f>ROUNDUP(F9*$D12,0)</f>
        <v>435490</v>
      </c>
      <c r="G12" s="469">
        <f>ROUND(G9*$D12,0)</f>
        <v>0</v>
      </c>
      <c r="H12" s="469"/>
      <c r="I12" s="468">
        <f t="shared" si="0"/>
        <v>472576</v>
      </c>
      <c r="J12" s="1065"/>
    </row>
    <row r="13" spans="1:10" ht="15.2" customHeight="1">
      <c r="A13" s="1262"/>
      <c r="B13" s="930"/>
      <c r="C13" s="445" t="s">
        <v>317</v>
      </c>
      <c r="D13" s="279">
        <f>공사제경비요율!E7</f>
        <v>3.5950000000000003E-2</v>
      </c>
      <c r="E13" s="469">
        <f>ROUND(E7*$D13,0)</f>
        <v>113310</v>
      </c>
      <c r="F13" s="469">
        <f>ROUND(F7*$D13,0)</f>
        <v>1330544</v>
      </c>
      <c r="G13" s="469">
        <f>INT(G7*$D13)</f>
        <v>0</v>
      </c>
      <c r="H13" s="469"/>
      <c r="I13" s="468">
        <f t="shared" si="0"/>
        <v>1443854</v>
      </c>
      <c r="J13" s="1065"/>
    </row>
    <row r="14" spans="1:10" ht="15.2" customHeight="1">
      <c r="A14" s="1262"/>
      <c r="B14" s="930"/>
      <c r="C14" s="445" t="s">
        <v>318</v>
      </c>
      <c r="D14" s="275">
        <f>공사제경비요율!E8</f>
        <v>4.7500000000000001E-2</v>
      </c>
      <c r="E14" s="469">
        <f>ROUND(E7*$D14,0)</f>
        <v>149714</v>
      </c>
      <c r="F14" s="469">
        <f>INT(F7*$D14)</f>
        <v>1758020</v>
      </c>
      <c r="G14" s="469">
        <f>INT(G7*$D14)</f>
        <v>0</v>
      </c>
      <c r="H14" s="469"/>
      <c r="I14" s="468">
        <f t="shared" si="0"/>
        <v>1907734</v>
      </c>
      <c r="J14" s="1065"/>
    </row>
    <row r="15" spans="1:10" ht="15.2" customHeight="1">
      <c r="A15" s="1262"/>
      <c r="B15" s="930"/>
      <c r="C15" s="445" t="s">
        <v>319</v>
      </c>
      <c r="D15" s="275">
        <f>공사제경비요율!E9</f>
        <v>0.13139999999999999</v>
      </c>
      <c r="E15" s="469">
        <f>INT(E13*$D15)</f>
        <v>14888</v>
      </c>
      <c r="F15" s="469">
        <f>ROUND(F13*$D15,0)</f>
        <v>174833</v>
      </c>
      <c r="G15" s="469">
        <f>ROUND(G13*$D15,0)</f>
        <v>0</v>
      </c>
      <c r="H15" s="469"/>
      <c r="I15" s="468">
        <f t="shared" si="0"/>
        <v>189721</v>
      </c>
      <c r="J15" s="1065"/>
    </row>
    <row r="16" spans="1:10" ht="15.2" customHeight="1">
      <c r="A16" s="1262"/>
      <c r="B16" s="930"/>
      <c r="C16" s="445" t="s">
        <v>320</v>
      </c>
      <c r="D16" s="275">
        <f>공사제경비요율!E10</f>
        <v>2.3E-2</v>
      </c>
      <c r="E16" s="469">
        <f>INT(E7*$D16)</f>
        <v>72493</v>
      </c>
      <c r="F16" s="469">
        <f>INT(F7*$D16)</f>
        <v>851252</v>
      </c>
      <c r="G16" s="469">
        <f>INT(G7*$D16)</f>
        <v>0</v>
      </c>
      <c r="H16" s="469"/>
      <c r="I16" s="468">
        <f t="shared" si="0"/>
        <v>923745</v>
      </c>
      <c r="J16" s="1065" t="s">
        <v>1323</v>
      </c>
    </row>
    <row r="17" spans="1:10" ht="15.2" customHeight="1">
      <c r="A17" s="1262"/>
      <c r="B17" s="930"/>
      <c r="C17" s="445" t="s">
        <v>321</v>
      </c>
      <c r="D17" s="275">
        <f>공사제경비요율!E11</f>
        <v>3.15E-2</v>
      </c>
      <c r="E17" s="469">
        <f>ROUND((((E6+E7)*$D17))*1.2,0)</f>
        <v>160382</v>
      </c>
      <c r="F17" s="469">
        <f>ROUND((((F6+F7)*$D17))*1.2,0)</f>
        <v>1661484</v>
      </c>
      <c r="G17" s="469">
        <f>ROUNDUP((((G6+G7)*$D17)*1.2),0)</f>
        <v>0</v>
      </c>
      <c r="H17" s="469"/>
      <c r="I17" s="468">
        <f t="shared" si="0"/>
        <v>1821866</v>
      </c>
      <c r="J17" s="1067"/>
    </row>
    <row r="18" spans="1:10" ht="15.2" customHeight="1">
      <c r="A18" s="1262"/>
      <c r="B18" s="938"/>
      <c r="C18" s="445" t="s">
        <v>323</v>
      </c>
      <c r="D18" s="275" t="s">
        <v>322</v>
      </c>
      <c r="E18" s="948">
        <v>0</v>
      </c>
      <c r="F18" s="948">
        <v>0</v>
      </c>
      <c r="G18" s="948">
        <f>안전관리비!F20</f>
        <v>276710</v>
      </c>
      <c r="H18" s="948"/>
      <c r="I18" s="468">
        <f t="shared" si="0"/>
        <v>276710</v>
      </c>
      <c r="J18" s="1067"/>
    </row>
    <row r="19" spans="1:10" ht="15.2" customHeight="1">
      <c r="A19" s="1262"/>
      <c r="B19" s="930"/>
      <c r="C19" s="445" t="s">
        <v>1315</v>
      </c>
      <c r="D19" s="275">
        <f>공사제경비요율!E12</f>
        <v>5.1999999999999998E-2</v>
      </c>
      <c r="E19" s="469">
        <f>ROUND((E9+E6)*$D19,0)</f>
        <v>247674</v>
      </c>
      <c r="F19" s="469">
        <f>ROUND((F9+F6)*$D19,0)</f>
        <v>2603193</v>
      </c>
      <c r="G19" s="469">
        <f>INT((G9+G6)*$D19)</f>
        <v>0</v>
      </c>
      <c r="H19" s="469"/>
      <c r="I19" s="468">
        <f t="shared" si="0"/>
        <v>2850867</v>
      </c>
      <c r="J19" s="1067"/>
    </row>
    <row r="20" spans="1:10" ht="15.2" customHeight="1">
      <c r="A20" s="1262"/>
      <c r="B20" s="930"/>
      <c r="C20" s="445" t="s">
        <v>325</v>
      </c>
      <c r="D20" s="279"/>
      <c r="E20" s="469">
        <f>INT((+E6+E7+E10)*$D20)</f>
        <v>0</v>
      </c>
      <c r="F20" s="469">
        <f>ROUND((+F6+F7+F10)*$D20,0)</f>
        <v>0</v>
      </c>
      <c r="G20" s="469">
        <f>ROUND((+G6+G7+G10)*$D20,0)</f>
        <v>0</v>
      </c>
      <c r="H20" s="469"/>
      <c r="I20" s="468">
        <f t="shared" si="0"/>
        <v>0</v>
      </c>
      <c r="J20" s="1068" t="s">
        <v>1240</v>
      </c>
    </row>
    <row r="21" spans="1:10" ht="15.2" customHeight="1">
      <c r="A21" s="1262"/>
      <c r="B21" s="930"/>
      <c r="C21" s="445" t="s">
        <v>326</v>
      </c>
      <c r="D21" s="275">
        <f>공사제경비요율!E15</f>
        <v>3.2000000000000002E-3</v>
      </c>
      <c r="E21" s="469">
        <f>ROUND((E6+E7+E10)*$D21,0)</f>
        <v>17806</v>
      </c>
      <c r="F21" s="469">
        <f>ROUND((F6+F7+F10)*$D21,0)</f>
        <v>142455</v>
      </c>
      <c r="G21" s="469">
        <f>ROUND((G6+G7+G10)*$D21,0)</f>
        <v>840</v>
      </c>
      <c r="H21" s="469"/>
      <c r="I21" s="468">
        <f t="shared" si="0"/>
        <v>161101</v>
      </c>
      <c r="J21" s="1067" t="s">
        <v>1327</v>
      </c>
    </row>
    <row r="22" spans="1:10" ht="15.2" customHeight="1">
      <c r="A22" s="1262"/>
      <c r="B22" s="930" t="s">
        <v>311</v>
      </c>
      <c r="C22" s="445" t="s">
        <v>1314</v>
      </c>
      <c r="D22" s="275">
        <f>공사제경비요율!E16</f>
        <v>8.0000000000000002E-3</v>
      </c>
      <c r="E22" s="469">
        <f>ROUND((+E6+E7+E10)*$D22,0)</f>
        <v>44514</v>
      </c>
      <c r="F22" s="469">
        <f>ROUND((+F6+F7+F10)*$D22,0)</f>
        <v>356137</v>
      </c>
      <c r="G22" s="469">
        <f>ROUND((+G6+G7+G10)*$D22,0)</f>
        <v>2101</v>
      </c>
      <c r="H22" s="469"/>
      <c r="I22" s="468">
        <f t="shared" si="0"/>
        <v>402752</v>
      </c>
      <c r="J22" s="1067" t="s">
        <v>1325</v>
      </c>
    </row>
    <row r="23" spans="1:10" ht="15.2" customHeight="1">
      <c r="A23" s="1262"/>
      <c r="B23" s="1122"/>
      <c r="C23" s="2067" t="s">
        <v>1689</v>
      </c>
      <c r="D23" s="2070">
        <v>6.0000000000000002E-5</v>
      </c>
      <c r="E23" s="469">
        <f>ROUND((E7+E8)*$D23,0)</f>
        <v>220</v>
      </c>
      <c r="F23" s="469">
        <f>ROUND((F7+F8)*$D23,0)</f>
        <v>2587</v>
      </c>
      <c r="G23" s="469">
        <f>ROUND((G7+G8)*$D23,0)</f>
        <v>0</v>
      </c>
      <c r="H23" s="848"/>
      <c r="I23" s="468">
        <f t="shared" si="0"/>
        <v>2807</v>
      </c>
      <c r="J23" s="2069"/>
    </row>
    <row r="24" spans="1:10" ht="15.2" customHeight="1">
      <c r="A24" s="1262"/>
      <c r="B24" s="1122"/>
      <c r="C24" s="2067" t="s">
        <v>1690</v>
      </c>
      <c r="D24" s="2068">
        <v>8.9999999999999998E-4</v>
      </c>
      <c r="E24" s="469">
        <f>ROUND((E7+E8)*$D24,0)</f>
        <v>3305</v>
      </c>
      <c r="F24" s="469">
        <f>ROUND((F7+F8)*$D24,0)</f>
        <v>38806</v>
      </c>
      <c r="G24" s="469">
        <f>ROUND((G7+G8)*$D24,0)</f>
        <v>0</v>
      </c>
      <c r="H24" s="848"/>
      <c r="I24" s="468">
        <f t="shared" si="0"/>
        <v>42111</v>
      </c>
      <c r="J24" s="2069"/>
    </row>
    <row r="25" spans="1:10" ht="15.2" customHeight="1">
      <c r="A25" s="1262"/>
      <c r="B25" s="931"/>
      <c r="C25" s="445" t="s">
        <v>312</v>
      </c>
      <c r="D25" s="929"/>
      <c r="E25" s="469">
        <f>SUM(E10:E24)</f>
        <v>2313490</v>
      </c>
      <c r="F25" s="469">
        <f>SUM(F10:F24)</f>
        <v>11452323</v>
      </c>
      <c r="G25" s="469">
        <f>SUM(G10:G24)</f>
        <v>542235</v>
      </c>
      <c r="H25" s="469"/>
      <c r="I25" s="468">
        <f t="shared" si="0"/>
        <v>14308048</v>
      </c>
      <c r="J25" s="1067"/>
    </row>
    <row r="26" spans="1:10" ht="15.2" customHeight="1">
      <c r="A26" s="1263"/>
      <c r="B26" s="1266" t="s">
        <v>304</v>
      </c>
      <c r="C26" s="1267"/>
      <c r="D26" s="929"/>
      <c r="E26" s="469">
        <f>TRUNC(E6+E9+E25,0)</f>
        <v>7076456</v>
      </c>
      <c r="F26" s="469">
        <f>TRUNC(F6+F9+F25,0)</f>
        <v>61513730</v>
      </c>
      <c r="G26" s="469">
        <f>TRUNC(G6+G9+G25,0)</f>
        <v>542235</v>
      </c>
      <c r="H26" s="469"/>
      <c r="I26" s="468">
        <f t="shared" si="0"/>
        <v>69132421</v>
      </c>
      <c r="J26" s="1067"/>
    </row>
    <row r="27" spans="1:10" ht="15.2" customHeight="1">
      <c r="A27" s="1259" t="s">
        <v>328</v>
      </c>
      <c r="B27" s="1259"/>
      <c r="C27" s="1259"/>
      <c r="D27" s="804">
        <f>공사제경비요율!E17</f>
        <v>0.08</v>
      </c>
      <c r="E27" s="805">
        <f>TRUNC(E26*$D27,0)</f>
        <v>566116</v>
      </c>
      <c r="F27" s="805">
        <f>TRUNC(F26*$D27,0)</f>
        <v>4921098</v>
      </c>
      <c r="G27" s="805">
        <f>TRUNC(G26*$D27,0)</f>
        <v>43378</v>
      </c>
      <c r="H27" s="805"/>
      <c r="I27" s="806">
        <f t="shared" si="0"/>
        <v>5530592</v>
      </c>
      <c r="J27" s="1069"/>
    </row>
    <row r="28" spans="1:10" ht="15.2" customHeight="1">
      <c r="A28" s="1259" t="s">
        <v>329</v>
      </c>
      <c r="B28" s="1259"/>
      <c r="C28" s="1259"/>
      <c r="D28" s="804"/>
      <c r="E28" s="805">
        <f>SUM(E26:E27)</f>
        <v>7642572</v>
      </c>
      <c r="F28" s="805">
        <f>SUM(F26:F27)</f>
        <v>66434828</v>
      </c>
      <c r="G28" s="805">
        <f>SUM(G26:G27)</f>
        <v>585613</v>
      </c>
      <c r="H28" s="805"/>
      <c r="I28" s="806">
        <f t="shared" si="0"/>
        <v>74663013</v>
      </c>
      <c r="J28" s="1069"/>
    </row>
    <row r="29" spans="1:10" ht="15.2" customHeight="1">
      <c r="A29" s="1259" t="s">
        <v>330</v>
      </c>
      <c r="B29" s="1259"/>
      <c r="C29" s="1259"/>
      <c r="D29" s="804">
        <f>공사제경비요율!E18</f>
        <v>0.15</v>
      </c>
      <c r="E29" s="808">
        <f>TRUNC((E9+E25+E27)*$D$29-423/1.1,0)</f>
        <v>982345</v>
      </c>
      <c r="F29" s="808">
        <f>TRUNC((F9+F25+F27)*$D$29-258/1.1,0)</f>
        <v>8923443</v>
      </c>
      <c r="G29" s="808">
        <f>TRUNC((G9+G25+G27)*$D$29-1305/1.1,0)</f>
        <v>86655</v>
      </c>
      <c r="H29" s="808"/>
      <c r="I29" s="806">
        <f t="shared" si="0"/>
        <v>9992443</v>
      </c>
      <c r="J29" s="1069"/>
    </row>
    <row r="30" spans="1:10" ht="15.2" customHeight="1">
      <c r="A30" s="1259" t="s">
        <v>1393</v>
      </c>
      <c r="B30" s="1259"/>
      <c r="C30" s="1259"/>
      <c r="D30" s="804" t="s">
        <v>1394</v>
      </c>
      <c r="E30" s="808"/>
      <c r="F30" s="808"/>
      <c r="G30" s="808"/>
      <c r="H30" s="808"/>
      <c r="I30" s="806">
        <f t="shared" ref="I30" si="1">SUM(E30:G30)</f>
        <v>0</v>
      </c>
      <c r="J30" s="1069"/>
    </row>
    <row r="31" spans="1:10" ht="15.2" customHeight="1">
      <c r="A31" s="1259" t="s">
        <v>331</v>
      </c>
      <c r="B31" s="1259"/>
      <c r="C31" s="1259"/>
      <c r="D31" s="762"/>
      <c r="E31" s="805">
        <f>E28+E29+E30</f>
        <v>8624917</v>
      </c>
      <c r="F31" s="805">
        <f>F28+F29+F30</f>
        <v>75358271</v>
      </c>
      <c r="G31" s="805">
        <f>G28+G29+G30</f>
        <v>672268</v>
      </c>
      <c r="H31" s="805">
        <f>H28+H29+H30</f>
        <v>0</v>
      </c>
      <c r="I31" s="806">
        <f t="shared" si="0"/>
        <v>84655456</v>
      </c>
      <c r="J31" s="1070"/>
    </row>
    <row r="32" spans="1:10" ht="15.2" customHeight="1">
      <c r="A32" s="1259" t="s">
        <v>332</v>
      </c>
      <c r="B32" s="1259"/>
      <c r="C32" s="1259"/>
      <c r="D32" s="804">
        <f>공사제경비요율!E19</f>
        <v>0.1</v>
      </c>
      <c r="E32" s="808">
        <f>TRUNC(E31*0.1,0)</f>
        <v>862491</v>
      </c>
      <c r="F32" s="808">
        <f>TRUNC(F31*0.1,0)</f>
        <v>7535827</v>
      </c>
      <c r="G32" s="808">
        <f>TRUNC(G31*0.1,0)</f>
        <v>67226</v>
      </c>
      <c r="H32" s="808"/>
      <c r="I32" s="806">
        <f t="shared" si="0"/>
        <v>8465544</v>
      </c>
      <c r="J32" s="1071"/>
    </row>
    <row r="33" spans="1:12" ht="15.2" customHeight="1">
      <c r="A33" s="1259" t="s">
        <v>333</v>
      </c>
      <c r="B33" s="1259"/>
      <c r="C33" s="1259"/>
      <c r="D33" s="762"/>
      <c r="E33" s="805">
        <f>TRUNC(E31+E32,0)</f>
        <v>9487408</v>
      </c>
      <c r="F33" s="805">
        <f>TRUNC(F31+F32,0)</f>
        <v>82894098</v>
      </c>
      <c r="G33" s="805">
        <f>TRUNC(G31+G32,0)</f>
        <v>739494</v>
      </c>
      <c r="H33" s="805"/>
      <c r="I33" s="806">
        <f t="shared" si="0"/>
        <v>93121000</v>
      </c>
      <c r="J33" s="1071"/>
      <c r="K33" s="854"/>
    </row>
    <row r="34" spans="1:12" ht="15.2" customHeight="1">
      <c r="A34" s="1259" t="s">
        <v>1298</v>
      </c>
      <c r="B34" s="1259"/>
      <c r="C34" s="1259"/>
      <c r="D34" s="762"/>
      <c r="E34" s="803">
        <v>0</v>
      </c>
      <c r="F34" s="810">
        <f>내역서!F10</f>
        <v>25900000</v>
      </c>
      <c r="G34" s="810">
        <v>0</v>
      </c>
      <c r="H34" s="810"/>
      <c r="I34" s="806">
        <f t="shared" si="0"/>
        <v>25900000</v>
      </c>
      <c r="J34" s="1071"/>
    </row>
    <row r="35" spans="1:12" ht="15.2" customHeight="1">
      <c r="A35" s="1259" t="s">
        <v>304</v>
      </c>
      <c r="B35" s="1259"/>
      <c r="C35" s="1259"/>
      <c r="D35" s="762"/>
      <c r="E35" s="805">
        <f>SUM(E33:E34)</f>
        <v>9487408</v>
      </c>
      <c r="F35" s="805">
        <f>SUM(F33:F34)</f>
        <v>108794098</v>
      </c>
      <c r="G35" s="805">
        <f>SUM(G33:G34)</f>
        <v>739494</v>
      </c>
      <c r="H35" s="805"/>
      <c r="I35" s="806">
        <f t="shared" si="0"/>
        <v>119021000</v>
      </c>
      <c r="J35" s="1072"/>
      <c r="K35" s="470"/>
      <c r="L35" s="856"/>
    </row>
    <row r="36" spans="1:12" ht="15" customHeight="1">
      <c r="A36" s="283"/>
      <c r="B36" s="284"/>
      <c r="C36" s="284"/>
      <c r="D36" s="271"/>
      <c r="E36" s="271"/>
      <c r="F36" s="271"/>
      <c r="G36" s="271"/>
      <c r="H36" s="271"/>
      <c r="I36" s="285"/>
      <c r="J36" s="271"/>
    </row>
    <row r="37" spans="1:12" ht="30" customHeight="1">
      <c r="A37" s="1273" t="s">
        <v>408</v>
      </c>
      <c r="B37" s="1274"/>
      <c r="C37" s="1275"/>
      <c r="D37" s="859" t="s">
        <v>419</v>
      </c>
      <c r="E37" s="860" t="s">
        <v>407</v>
      </c>
      <c r="F37" s="860" t="s">
        <v>467</v>
      </c>
      <c r="G37" s="860" t="s">
        <v>466</v>
      </c>
      <c r="H37" s="859" t="s">
        <v>406</v>
      </c>
      <c r="I37" s="861" t="s">
        <v>405</v>
      </c>
      <c r="J37" s="859" t="s">
        <v>409</v>
      </c>
    </row>
    <row r="38" spans="1:12" ht="24.75" customHeight="1">
      <c r="A38" s="1270" t="s">
        <v>1205</v>
      </c>
      <c r="B38" s="1271"/>
      <c r="C38" s="1272"/>
      <c r="D38" s="862">
        <f>D17</f>
        <v>3.15E-2</v>
      </c>
      <c r="E38" s="863">
        <f>I6</f>
        <v>8034676</v>
      </c>
      <c r="F38" s="864">
        <f>I7</f>
        <v>40162831</v>
      </c>
      <c r="G38" s="864"/>
      <c r="H38" s="863"/>
      <c r="I38" s="865">
        <f>TRUNC((((E38+F38)*D38+H38)*1.2),0)</f>
        <v>1821865</v>
      </c>
      <c r="J38" s="1066" t="s">
        <v>1322</v>
      </c>
    </row>
    <row r="39" spans="1:12" ht="24.75" customHeight="1">
      <c r="A39" s="1270" t="s">
        <v>1206</v>
      </c>
      <c r="B39" s="1271"/>
      <c r="C39" s="1272"/>
      <c r="D39" s="862">
        <f>D17</f>
        <v>3.15E-2</v>
      </c>
      <c r="E39" s="863">
        <f>E38</f>
        <v>8034676</v>
      </c>
      <c r="F39" s="863">
        <f>F38</f>
        <v>40162831</v>
      </c>
      <c r="G39" s="863">
        <f>INT(F34/1.1/1.0054)</f>
        <v>23418991</v>
      </c>
      <c r="H39" s="863">
        <v>0</v>
      </c>
      <c r="I39" s="865">
        <f>TRUNC((((E39+F39+G39)*D39+H39)),0)</f>
        <v>2255919</v>
      </c>
      <c r="J39" s="1066"/>
    </row>
    <row r="41" spans="1:12" ht="12">
      <c r="E41" s="927"/>
      <c r="F41" s="927"/>
      <c r="G41" s="927"/>
      <c r="H41" s="927"/>
      <c r="I41" s="928"/>
      <c r="J41" s="108"/>
    </row>
    <row r="42" spans="1:12" ht="12">
      <c r="E42" s="920"/>
      <c r="F42" s="920"/>
      <c r="G42" s="920"/>
      <c r="H42" s="958" t="s">
        <v>1224</v>
      </c>
      <c r="I42" s="920">
        <v>250000000</v>
      </c>
      <c r="J42" s="108"/>
    </row>
    <row r="43" spans="1:12" ht="12">
      <c r="F43" s="856"/>
      <c r="H43" s="162" t="s">
        <v>1225</v>
      </c>
      <c r="I43" s="920">
        <v>8336000</v>
      </c>
      <c r="J43" s="108"/>
    </row>
    <row r="44" spans="1:12" ht="12">
      <c r="E44" s="920"/>
      <c r="F44" s="856"/>
      <c r="G44" s="920"/>
      <c r="H44" s="958" t="s">
        <v>1226</v>
      </c>
      <c r="I44" s="920">
        <v>21142000</v>
      </c>
      <c r="J44" s="108"/>
    </row>
    <row r="45" spans="1:12" ht="12">
      <c r="F45" s="856"/>
      <c r="H45" s="162" t="s">
        <v>1227</v>
      </c>
      <c r="I45" s="920">
        <f>I42-I35-I43-I44</f>
        <v>101501000</v>
      </c>
      <c r="J45" s="108"/>
    </row>
    <row r="46" spans="1:12" ht="12">
      <c r="F46" s="856"/>
      <c r="H46" s="162" t="s">
        <v>1228</v>
      </c>
      <c r="I46" s="470">
        <f>I35/270</f>
        <v>440818.51851851854</v>
      </c>
      <c r="J46" s="108"/>
    </row>
    <row r="47" spans="1:12" ht="12">
      <c r="F47" s="856"/>
      <c r="H47" s="162" t="s">
        <v>1229</v>
      </c>
      <c r="I47" s="947">
        <f>I45/I46</f>
        <v>230.25575318641248</v>
      </c>
      <c r="J47" s="108"/>
    </row>
    <row r="48" spans="1:12" ht="12">
      <c r="E48" s="470"/>
      <c r="F48" s="470"/>
      <c r="G48" s="470"/>
      <c r="H48" s="470"/>
      <c r="J48" s="108"/>
    </row>
    <row r="49" spans="5:10" ht="12">
      <c r="F49" s="856"/>
      <c r="J49" s="108"/>
    </row>
    <row r="50" spans="5:10" ht="12">
      <c r="E50" s="920">
        <f>E6+E7+E10+E34</f>
        <v>5564286</v>
      </c>
      <c r="F50" s="920">
        <f>F6+F7+F10+F34</f>
        <v>70417129</v>
      </c>
      <c r="G50" s="920">
        <f>G6+G7+G10+G34</f>
        <v>262584</v>
      </c>
      <c r="H50" s="920">
        <f>H6+H7+H10+H34</f>
        <v>0</v>
      </c>
      <c r="J50" s="1075">
        <f>SUM(E50:I50)</f>
        <v>76243999</v>
      </c>
    </row>
  </sheetData>
  <mergeCells count="24">
    <mergeCell ref="A39:C39"/>
    <mergeCell ref="A37:C37"/>
    <mergeCell ref="A33:C33"/>
    <mergeCell ref="A34:C34"/>
    <mergeCell ref="A35:C35"/>
    <mergeCell ref="B6:C6"/>
    <mergeCell ref="B26:C26"/>
    <mergeCell ref="A27:C27"/>
    <mergeCell ref="A28:C28"/>
    <mergeCell ref="A38:C38"/>
    <mergeCell ref="A29:C29"/>
    <mergeCell ref="A31:C31"/>
    <mergeCell ref="A32:C32"/>
    <mergeCell ref="A6:A26"/>
    <mergeCell ref="A30:C30"/>
    <mergeCell ref="A1:J2"/>
    <mergeCell ref="A4:C5"/>
    <mergeCell ref="D4:D5"/>
    <mergeCell ref="J4:J5"/>
    <mergeCell ref="F4:F5"/>
    <mergeCell ref="G4:G5"/>
    <mergeCell ref="I4:I5"/>
    <mergeCell ref="E4:E5"/>
    <mergeCell ref="H4:H5"/>
  </mergeCells>
  <phoneticPr fontId="8" type="noConversion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88"/>
  <sheetViews>
    <sheetView view="pageBreakPreview" zoomScaleNormal="100" zoomScaleSheetLayoutView="100" workbookViewId="0">
      <selection activeCell="J71" sqref="J71"/>
    </sheetView>
    <sheetView workbookViewId="1"/>
  </sheetViews>
  <sheetFormatPr defaultRowHeight="23.45" customHeight="1"/>
  <cols>
    <col min="1" max="1" width="33.1640625" style="1098" customWidth="1"/>
    <col min="2" max="2" width="29" style="1098" customWidth="1"/>
    <col min="3" max="3" width="8" style="1098" customWidth="1"/>
    <col min="4" max="4" width="5" style="1098" customWidth="1"/>
    <col min="5" max="12" width="13" style="1098" customWidth="1"/>
    <col min="13" max="13" width="10" style="1098" customWidth="1"/>
    <col min="14" max="59" width="0" style="1098" hidden="1" customWidth="1"/>
    <col min="60" max="256" width="9.33203125" style="1098"/>
    <col min="257" max="257" width="25" style="1098" customWidth="1"/>
    <col min="258" max="258" width="20" style="1098" customWidth="1"/>
    <col min="259" max="259" width="8" style="1098" customWidth="1"/>
    <col min="260" max="260" width="5" style="1098" customWidth="1"/>
    <col min="261" max="268" width="13" style="1098" customWidth="1"/>
    <col min="269" max="269" width="10" style="1098" customWidth="1"/>
    <col min="270" max="315" width="0" style="1098" hidden="1" customWidth="1"/>
    <col min="316" max="512" width="9.33203125" style="1098"/>
    <col min="513" max="513" width="25" style="1098" customWidth="1"/>
    <col min="514" max="514" width="20" style="1098" customWidth="1"/>
    <col min="515" max="515" width="8" style="1098" customWidth="1"/>
    <col min="516" max="516" width="5" style="1098" customWidth="1"/>
    <col min="517" max="524" width="13" style="1098" customWidth="1"/>
    <col min="525" max="525" width="10" style="1098" customWidth="1"/>
    <col min="526" max="571" width="0" style="1098" hidden="1" customWidth="1"/>
    <col min="572" max="768" width="9.33203125" style="1098"/>
    <col min="769" max="769" width="25" style="1098" customWidth="1"/>
    <col min="770" max="770" width="20" style="1098" customWidth="1"/>
    <col min="771" max="771" width="8" style="1098" customWidth="1"/>
    <col min="772" max="772" width="5" style="1098" customWidth="1"/>
    <col min="773" max="780" width="13" style="1098" customWidth="1"/>
    <col min="781" max="781" width="10" style="1098" customWidth="1"/>
    <col min="782" max="827" width="0" style="1098" hidden="1" customWidth="1"/>
    <col min="828" max="1024" width="9.33203125" style="1098"/>
    <col min="1025" max="1025" width="25" style="1098" customWidth="1"/>
    <col min="1026" max="1026" width="20" style="1098" customWidth="1"/>
    <col min="1027" max="1027" width="8" style="1098" customWidth="1"/>
    <col min="1028" max="1028" width="5" style="1098" customWidth="1"/>
    <col min="1029" max="1036" width="13" style="1098" customWidth="1"/>
    <col min="1037" max="1037" width="10" style="1098" customWidth="1"/>
    <col min="1038" max="1083" width="0" style="1098" hidden="1" customWidth="1"/>
    <col min="1084" max="1280" width="9.33203125" style="1098"/>
    <col min="1281" max="1281" width="25" style="1098" customWidth="1"/>
    <col min="1282" max="1282" width="20" style="1098" customWidth="1"/>
    <col min="1283" max="1283" width="8" style="1098" customWidth="1"/>
    <col min="1284" max="1284" width="5" style="1098" customWidth="1"/>
    <col min="1285" max="1292" width="13" style="1098" customWidth="1"/>
    <col min="1293" max="1293" width="10" style="1098" customWidth="1"/>
    <col min="1294" max="1339" width="0" style="1098" hidden="1" customWidth="1"/>
    <col min="1340" max="1536" width="9.33203125" style="1098"/>
    <col min="1537" max="1537" width="25" style="1098" customWidth="1"/>
    <col min="1538" max="1538" width="20" style="1098" customWidth="1"/>
    <col min="1539" max="1539" width="8" style="1098" customWidth="1"/>
    <col min="1540" max="1540" width="5" style="1098" customWidth="1"/>
    <col min="1541" max="1548" width="13" style="1098" customWidth="1"/>
    <col min="1549" max="1549" width="10" style="1098" customWidth="1"/>
    <col min="1550" max="1595" width="0" style="1098" hidden="1" customWidth="1"/>
    <col min="1596" max="1792" width="9.33203125" style="1098"/>
    <col min="1793" max="1793" width="25" style="1098" customWidth="1"/>
    <col min="1794" max="1794" width="20" style="1098" customWidth="1"/>
    <col min="1795" max="1795" width="8" style="1098" customWidth="1"/>
    <col min="1796" max="1796" width="5" style="1098" customWidth="1"/>
    <col min="1797" max="1804" width="13" style="1098" customWidth="1"/>
    <col min="1805" max="1805" width="10" style="1098" customWidth="1"/>
    <col min="1806" max="1851" width="0" style="1098" hidden="1" customWidth="1"/>
    <col min="1852" max="2048" width="9.33203125" style="1098"/>
    <col min="2049" max="2049" width="25" style="1098" customWidth="1"/>
    <col min="2050" max="2050" width="20" style="1098" customWidth="1"/>
    <col min="2051" max="2051" width="8" style="1098" customWidth="1"/>
    <col min="2052" max="2052" width="5" style="1098" customWidth="1"/>
    <col min="2053" max="2060" width="13" style="1098" customWidth="1"/>
    <col min="2061" max="2061" width="10" style="1098" customWidth="1"/>
    <col min="2062" max="2107" width="0" style="1098" hidden="1" customWidth="1"/>
    <col min="2108" max="2304" width="9.33203125" style="1098"/>
    <col min="2305" max="2305" width="25" style="1098" customWidth="1"/>
    <col min="2306" max="2306" width="20" style="1098" customWidth="1"/>
    <col min="2307" max="2307" width="8" style="1098" customWidth="1"/>
    <col min="2308" max="2308" width="5" style="1098" customWidth="1"/>
    <col min="2309" max="2316" width="13" style="1098" customWidth="1"/>
    <col min="2317" max="2317" width="10" style="1098" customWidth="1"/>
    <col min="2318" max="2363" width="0" style="1098" hidden="1" customWidth="1"/>
    <col min="2364" max="2560" width="9.33203125" style="1098"/>
    <col min="2561" max="2561" width="25" style="1098" customWidth="1"/>
    <col min="2562" max="2562" width="20" style="1098" customWidth="1"/>
    <col min="2563" max="2563" width="8" style="1098" customWidth="1"/>
    <col min="2564" max="2564" width="5" style="1098" customWidth="1"/>
    <col min="2565" max="2572" width="13" style="1098" customWidth="1"/>
    <col min="2573" max="2573" width="10" style="1098" customWidth="1"/>
    <col min="2574" max="2619" width="0" style="1098" hidden="1" customWidth="1"/>
    <col min="2620" max="2816" width="9.33203125" style="1098"/>
    <col min="2817" max="2817" width="25" style="1098" customWidth="1"/>
    <col min="2818" max="2818" width="20" style="1098" customWidth="1"/>
    <col min="2819" max="2819" width="8" style="1098" customWidth="1"/>
    <col min="2820" max="2820" width="5" style="1098" customWidth="1"/>
    <col min="2821" max="2828" width="13" style="1098" customWidth="1"/>
    <col min="2829" max="2829" width="10" style="1098" customWidth="1"/>
    <col min="2830" max="2875" width="0" style="1098" hidden="1" customWidth="1"/>
    <col min="2876" max="3072" width="9.33203125" style="1098"/>
    <col min="3073" max="3073" width="25" style="1098" customWidth="1"/>
    <col min="3074" max="3074" width="20" style="1098" customWidth="1"/>
    <col min="3075" max="3075" width="8" style="1098" customWidth="1"/>
    <col min="3076" max="3076" width="5" style="1098" customWidth="1"/>
    <col min="3077" max="3084" width="13" style="1098" customWidth="1"/>
    <col min="3085" max="3085" width="10" style="1098" customWidth="1"/>
    <col min="3086" max="3131" width="0" style="1098" hidden="1" customWidth="1"/>
    <col min="3132" max="3328" width="9.33203125" style="1098"/>
    <col min="3329" max="3329" width="25" style="1098" customWidth="1"/>
    <col min="3330" max="3330" width="20" style="1098" customWidth="1"/>
    <col min="3331" max="3331" width="8" style="1098" customWidth="1"/>
    <col min="3332" max="3332" width="5" style="1098" customWidth="1"/>
    <col min="3333" max="3340" width="13" style="1098" customWidth="1"/>
    <col min="3341" max="3341" width="10" style="1098" customWidth="1"/>
    <col min="3342" max="3387" width="0" style="1098" hidden="1" customWidth="1"/>
    <col min="3388" max="3584" width="9.33203125" style="1098"/>
    <col min="3585" max="3585" width="25" style="1098" customWidth="1"/>
    <col min="3586" max="3586" width="20" style="1098" customWidth="1"/>
    <col min="3587" max="3587" width="8" style="1098" customWidth="1"/>
    <col min="3588" max="3588" width="5" style="1098" customWidth="1"/>
    <col min="3589" max="3596" width="13" style="1098" customWidth="1"/>
    <col min="3597" max="3597" width="10" style="1098" customWidth="1"/>
    <col min="3598" max="3643" width="0" style="1098" hidden="1" customWidth="1"/>
    <col min="3644" max="3840" width="9.33203125" style="1098"/>
    <col min="3841" max="3841" width="25" style="1098" customWidth="1"/>
    <col min="3842" max="3842" width="20" style="1098" customWidth="1"/>
    <col min="3843" max="3843" width="8" style="1098" customWidth="1"/>
    <col min="3844" max="3844" width="5" style="1098" customWidth="1"/>
    <col min="3845" max="3852" width="13" style="1098" customWidth="1"/>
    <col min="3853" max="3853" width="10" style="1098" customWidth="1"/>
    <col min="3854" max="3899" width="0" style="1098" hidden="1" customWidth="1"/>
    <col min="3900" max="4096" width="9.33203125" style="1098"/>
    <col min="4097" max="4097" width="25" style="1098" customWidth="1"/>
    <col min="4098" max="4098" width="20" style="1098" customWidth="1"/>
    <col min="4099" max="4099" width="8" style="1098" customWidth="1"/>
    <col min="4100" max="4100" width="5" style="1098" customWidth="1"/>
    <col min="4101" max="4108" width="13" style="1098" customWidth="1"/>
    <col min="4109" max="4109" width="10" style="1098" customWidth="1"/>
    <col min="4110" max="4155" width="0" style="1098" hidden="1" customWidth="1"/>
    <col min="4156" max="4352" width="9.33203125" style="1098"/>
    <col min="4353" max="4353" width="25" style="1098" customWidth="1"/>
    <col min="4354" max="4354" width="20" style="1098" customWidth="1"/>
    <col min="4355" max="4355" width="8" style="1098" customWidth="1"/>
    <col min="4356" max="4356" width="5" style="1098" customWidth="1"/>
    <col min="4357" max="4364" width="13" style="1098" customWidth="1"/>
    <col min="4365" max="4365" width="10" style="1098" customWidth="1"/>
    <col min="4366" max="4411" width="0" style="1098" hidden="1" customWidth="1"/>
    <col min="4412" max="4608" width="9.33203125" style="1098"/>
    <col min="4609" max="4609" width="25" style="1098" customWidth="1"/>
    <col min="4610" max="4610" width="20" style="1098" customWidth="1"/>
    <col min="4611" max="4611" width="8" style="1098" customWidth="1"/>
    <col min="4612" max="4612" width="5" style="1098" customWidth="1"/>
    <col min="4613" max="4620" width="13" style="1098" customWidth="1"/>
    <col min="4621" max="4621" width="10" style="1098" customWidth="1"/>
    <col min="4622" max="4667" width="0" style="1098" hidden="1" customWidth="1"/>
    <col min="4668" max="4864" width="9.33203125" style="1098"/>
    <col min="4865" max="4865" width="25" style="1098" customWidth="1"/>
    <col min="4866" max="4866" width="20" style="1098" customWidth="1"/>
    <col min="4867" max="4867" width="8" style="1098" customWidth="1"/>
    <col min="4868" max="4868" width="5" style="1098" customWidth="1"/>
    <col min="4869" max="4876" width="13" style="1098" customWidth="1"/>
    <col min="4877" max="4877" width="10" style="1098" customWidth="1"/>
    <col min="4878" max="4923" width="0" style="1098" hidden="1" customWidth="1"/>
    <col min="4924" max="5120" width="9.33203125" style="1098"/>
    <col min="5121" max="5121" width="25" style="1098" customWidth="1"/>
    <col min="5122" max="5122" width="20" style="1098" customWidth="1"/>
    <col min="5123" max="5123" width="8" style="1098" customWidth="1"/>
    <col min="5124" max="5124" width="5" style="1098" customWidth="1"/>
    <col min="5125" max="5132" width="13" style="1098" customWidth="1"/>
    <col min="5133" max="5133" width="10" style="1098" customWidth="1"/>
    <col min="5134" max="5179" width="0" style="1098" hidden="1" customWidth="1"/>
    <col min="5180" max="5376" width="9.33203125" style="1098"/>
    <col min="5377" max="5377" width="25" style="1098" customWidth="1"/>
    <col min="5378" max="5378" width="20" style="1098" customWidth="1"/>
    <col min="5379" max="5379" width="8" style="1098" customWidth="1"/>
    <col min="5380" max="5380" width="5" style="1098" customWidth="1"/>
    <col min="5381" max="5388" width="13" style="1098" customWidth="1"/>
    <col min="5389" max="5389" width="10" style="1098" customWidth="1"/>
    <col min="5390" max="5435" width="0" style="1098" hidden="1" customWidth="1"/>
    <col min="5436" max="5632" width="9.33203125" style="1098"/>
    <col min="5633" max="5633" width="25" style="1098" customWidth="1"/>
    <col min="5634" max="5634" width="20" style="1098" customWidth="1"/>
    <col min="5635" max="5635" width="8" style="1098" customWidth="1"/>
    <col min="5636" max="5636" width="5" style="1098" customWidth="1"/>
    <col min="5637" max="5644" width="13" style="1098" customWidth="1"/>
    <col min="5645" max="5645" width="10" style="1098" customWidth="1"/>
    <col min="5646" max="5691" width="0" style="1098" hidden="1" customWidth="1"/>
    <col min="5692" max="5888" width="9.33203125" style="1098"/>
    <col min="5889" max="5889" width="25" style="1098" customWidth="1"/>
    <col min="5890" max="5890" width="20" style="1098" customWidth="1"/>
    <col min="5891" max="5891" width="8" style="1098" customWidth="1"/>
    <col min="5892" max="5892" width="5" style="1098" customWidth="1"/>
    <col min="5893" max="5900" width="13" style="1098" customWidth="1"/>
    <col min="5901" max="5901" width="10" style="1098" customWidth="1"/>
    <col min="5902" max="5947" width="0" style="1098" hidden="1" customWidth="1"/>
    <col min="5948" max="6144" width="9.33203125" style="1098"/>
    <col min="6145" max="6145" width="25" style="1098" customWidth="1"/>
    <col min="6146" max="6146" width="20" style="1098" customWidth="1"/>
    <col min="6147" max="6147" width="8" style="1098" customWidth="1"/>
    <col min="6148" max="6148" width="5" style="1098" customWidth="1"/>
    <col min="6149" max="6156" width="13" style="1098" customWidth="1"/>
    <col min="6157" max="6157" width="10" style="1098" customWidth="1"/>
    <col min="6158" max="6203" width="0" style="1098" hidden="1" customWidth="1"/>
    <col min="6204" max="6400" width="9.33203125" style="1098"/>
    <col min="6401" max="6401" width="25" style="1098" customWidth="1"/>
    <col min="6402" max="6402" width="20" style="1098" customWidth="1"/>
    <col min="6403" max="6403" width="8" style="1098" customWidth="1"/>
    <col min="6404" max="6404" width="5" style="1098" customWidth="1"/>
    <col min="6405" max="6412" width="13" style="1098" customWidth="1"/>
    <col min="6413" max="6413" width="10" style="1098" customWidth="1"/>
    <col min="6414" max="6459" width="0" style="1098" hidden="1" customWidth="1"/>
    <col min="6460" max="6656" width="9.33203125" style="1098"/>
    <col min="6657" max="6657" width="25" style="1098" customWidth="1"/>
    <col min="6658" max="6658" width="20" style="1098" customWidth="1"/>
    <col min="6659" max="6659" width="8" style="1098" customWidth="1"/>
    <col min="6660" max="6660" width="5" style="1098" customWidth="1"/>
    <col min="6661" max="6668" width="13" style="1098" customWidth="1"/>
    <col min="6669" max="6669" width="10" style="1098" customWidth="1"/>
    <col min="6670" max="6715" width="0" style="1098" hidden="1" customWidth="1"/>
    <col min="6716" max="6912" width="9.33203125" style="1098"/>
    <col min="6913" max="6913" width="25" style="1098" customWidth="1"/>
    <col min="6914" max="6914" width="20" style="1098" customWidth="1"/>
    <col min="6915" max="6915" width="8" style="1098" customWidth="1"/>
    <col min="6916" max="6916" width="5" style="1098" customWidth="1"/>
    <col min="6917" max="6924" width="13" style="1098" customWidth="1"/>
    <col min="6925" max="6925" width="10" style="1098" customWidth="1"/>
    <col min="6926" max="6971" width="0" style="1098" hidden="1" customWidth="1"/>
    <col min="6972" max="7168" width="9.33203125" style="1098"/>
    <col min="7169" max="7169" width="25" style="1098" customWidth="1"/>
    <col min="7170" max="7170" width="20" style="1098" customWidth="1"/>
    <col min="7171" max="7171" width="8" style="1098" customWidth="1"/>
    <col min="7172" max="7172" width="5" style="1098" customWidth="1"/>
    <col min="7173" max="7180" width="13" style="1098" customWidth="1"/>
    <col min="7181" max="7181" width="10" style="1098" customWidth="1"/>
    <col min="7182" max="7227" width="0" style="1098" hidden="1" customWidth="1"/>
    <col min="7228" max="7424" width="9.33203125" style="1098"/>
    <col min="7425" max="7425" width="25" style="1098" customWidth="1"/>
    <col min="7426" max="7426" width="20" style="1098" customWidth="1"/>
    <col min="7427" max="7427" width="8" style="1098" customWidth="1"/>
    <col min="7428" max="7428" width="5" style="1098" customWidth="1"/>
    <col min="7429" max="7436" width="13" style="1098" customWidth="1"/>
    <col min="7437" max="7437" width="10" style="1098" customWidth="1"/>
    <col min="7438" max="7483" width="0" style="1098" hidden="1" customWidth="1"/>
    <col min="7484" max="7680" width="9.33203125" style="1098"/>
    <col min="7681" max="7681" width="25" style="1098" customWidth="1"/>
    <col min="7682" max="7682" width="20" style="1098" customWidth="1"/>
    <col min="7683" max="7683" width="8" style="1098" customWidth="1"/>
    <col min="7684" max="7684" width="5" style="1098" customWidth="1"/>
    <col min="7685" max="7692" width="13" style="1098" customWidth="1"/>
    <col min="7693" max="7693" width="10" style="1098" customWidth="1"/>
    <col min="7694" max="7739" width="0" style="1098" hidden="1" customWidth="1"/>
    <col min="7740" max="7936" width="9.33203125" style="1098"/>
    <col min="7937" max="7937" width="25" style="1098" customWidth="1"/>
    <col min="7938" max="7938" width="20" style="1098" customWidth="1"/>
    <col min="7939" max="7939" width="8" style="1098" customWidth="1"/>
    <col min="7940" max="7940" width="5" style="1098" customWidth="1"/>
    <col min="7941" max="7948" width="13" style="1098" customWidth="1"/>
    <col min="7949" max="7949" width="10" style="1098" customWidth="1"/>
    <col min="7950" max="7995" width="0" style="1098" hidden="1" customWidth="1"/>
    <col min="7996" max="8192" width="9.33203125" style="1098"/>
    <col min="8193" max="8193" width="25" style="1098" customWidth="1"/>
    <col min="8194" max="8194" width="20" style="1098" customWidth="1"/>
    <col min="8195" max="8195" width="8" style="1098" customWidth="1"/>
    <col min="8196" max="8196" width="5" style="1098" customWidth="1"/>
    <col min="8197" max="8204" width="13" style="1098" customWidth="1"/>
    <col min="8205" max="8205" width="10" style="1098" customWidth="1"/>
    <col min="8206" max="8251" width="0" style="1098" hidden="1" customWidth="1"/>
    <col min="8252" max="8448" width="9.33203125" style="1098"/>
    <col min="8449" max="8449" width="25" style="1098" customWidth="1"/>
    <col min="8450" max="8450" width="20" style="1098" customWidth="1"/>
    <col min="8451" max="8451" width="8" style="1098" customWidth="1"/>
    <col min="8452" max="8452" width="5" style="1098" customWidth="1"/>
    <col min="8453" max="8460" width="13" style="1098" customWidth="1"/>
    <col min="8461" max="8461" width="10" style="1098" customWidth="1"/>
    <col min="8462" max="8507" width="0" style="1098" hidden="1" customWidth="1"/>
    <col min="8508" max="8704" width="9.33203125" style="1098"/>
    <col min="8705" max="8705" width="25" style="1098" customWidth="1"/>
    <col min="8706" max="8706" width="20" style="1098" customWidth="1"/>
    <col min="8707" max="8707" width="8" style="1098" customWidth="1"/>
    <col min="8708" max="8708" width="5" style="1098" customWidth="1"/>
    <col min="8709" max="8716" width="13" style="1098" customWidth="1"/>
    <col min="8717" max="8717" width="10" style="1098" customWidth="1"/>
    <col min="8718" max="8763" width="0" style="1098" hidden="1" customWidth="1"/>
    <col min="8764" max="8960" width="9.33203125" style="1098"/>
    <col min="8961" max="8961" width="25" style="1098" customWidth="1"/>
    <col min="8962" max="8962" width="20" style="1098" customWidth="1"/>
    <col min="8963" max="8963" width="8" style="1098" customWidth="1"/>
    <col min="8964" max="8964" width="5" style="1098" customWidth="1"/>
    <col min="8965" max="8972" width="13" style="1098" customWidth="1"/>
    <col min="8973" max="8973" width="10" style="1098" customWidth="1"/>
    <col min="8974" max="9019" width="0" style="1098" hidden="1" customWidth="1"/>
    <col min="9020" max="9216" width="9.33203125" style="1098"/>
    <col min="9217" max="9217" width="25" style="1098" customWidth="1"/>
    <col min="9218" max="9218" width="20" style="1098" customWidth="1"/>
    <col min="9219" max="9219" width="8" style="1098" customWidth="1"/>
    <col min="9220" max="9220" width="5" style="1098" customWidth="1"/>
    <col min="9221" max="9228" width="13" style="1098" customWidth="1"/>
    <col min="9229" max="9229" width="10" style="1098" customWidth="1"/>
    <col min="9230" max="9275" width="0" style="1098" hidden="1" customWidth="1"/>
    <col min="9276" max="9472" width="9.33203125" style="1098"/>
    <col min="9473" max="9473" width="25" style="1098" customWidth="1"/>
    <col min="9474" max="9474" width="20" style="1098" customWidth="1"/>
    <col min="9475" max="9475" width="8" style="1098" customWidth="1"/>
    <col min="9476" max="9476" width="5" style="1098" customWidth="1"/>
    <col min="9477" max="9484" width="13" style="1098" customWidth="1"/>
    <col min="9485" max="9485" width="10" style="1098" customWidth="1"/>
    <col min="9486" max="9531" width="0" style="1098" hidden="1" customWidth="1"/>
    <col min="9532" max="9728" width="9.33203125" style="1098"/>
    <col min="9729" max="9729" width="25" style="1098" customWidth="1"/>
    <col min="9730" max="9730" width="20" style="1098" customWidth="1"/>
    <col min="9731" max="9731" width="8" style="1098" customWidth="1"/>
    <col min="9732" max="9732" width="5" style="1098" customWidth="1"/>
    <col min="9733" max="9740" width="13" style="1098" customWidth="1"/>
    <col min="9741" max="9741" width="10" style="1098" customWidth="1"/>
    <col min="9742" max="9787" width="0" style="1098" hidden="1" customWidth="1"/>
    <col min="9788" max="9984" width="9.33203125" style="1098"/>
    <col min="9985" max="9985" width="25" style="1098" customWidth="1"/>
    <col min="9986" max="9986" width="20" style="1098" customWidth="1"/>
    <col min="9987" max="9987" width="8" style="1098" customWidth="1"/>
    <col min="9988" max="9988" width="5" style="1098" customWidth="1"/>
    <col min="9989" max="9996" width="13" style="1098" customWidth="1"/>
    <col min="9997" max="9997" width="10" style="1098" customWidth="1"/>
    <col min="9998" max="10043" width="0" style="1098" hidden="1" customWidth="1"/>
    <col min="10044" max="10240" width="9.33203125" style="1098"/>
    <col min="10241" max="10241" width="25" style="1098" customWidth="1"/>
    <col min="10242" max="10242" width="20" style="1098" customWidth="1"/>
    <col min="10243" max="10243" width="8" style="1098" customWidth="1"/>
    <col min="10244" max="10244" width="5" style="1098" customWidth="1"/>
    <col min="10245" max="10252" width="13" style="1098" customWidth="1"/>
    <col min="10253" max="10253" width="10" style="1098" customWidth="1"/>
    <col min="10254" max="10299" width="0" style="1098" hidden="1" customWidth="1"/>
    <col min="10300" max="10496" width="9.33203125" style="1098"/>
    <col min="10497" max="10497" width="25" style="1098" customWidth="1"/>
    <col min="10498" max="10498" width="20" style="1098" customWidth="1"/>
    <col min="10499" max="10499" width="8" style="1098" customWidth="1"/>
    <col min="10500" max="10500" width="5" style="1098" customWidth="1"/>
    <col min="10501" max="10508" width="13" style="1098" customWidth="1"/>
    <col min="10509" max="10509" width="10" style="1098" customWidth="1"/>
    <col min="10510" max="10555" width="0" style="1098" hidden="1" customWidth="1"/>
    <col min="10556" max="10752" width="9.33203125" style="1098"/>
    <col min="10753" max="10753" width="25" style="1098" customWidth="1"/>
    <col min="10754" max="10754" width="20" style="1098" customWidth="1"/>
    <col min="10755" max="10755" width="8" style="1098" customWidth="1"/>
    <col min="10756" max="10756" width="5" style="1098" customWidth="1"/>
    <col min="10757" max="10764" width="13" style="1098" customWidth="1"/>
    <col min="10765" max="10765" width="10" style="1098" customWidth="1"/>
    <col min="10766" max="10811" width="0" style="1098" hidden="1" customWidth="1"/>
    <col min="10812" max="11008" width="9.33203125" style="1098"/>
    <col min="11009" max="11009" width="25" style="1098" customWidth="1"/>
    <col min="11010" max="11010" width="20" style="1098" customWidth="1"/>
    <col min="11011" max="11011" width="8" style="1098" customWidth="1"/>
    <col min="11012" max="11012" width="5" style="1098" customWidth="1"/>
    <col min="11013" max="11020" width="13" style="1098" customWidth="1"/>
    <col min="11021" max="11021" width="10" style="1098" customWidth="1"/>
    <col min="11022" max="11067" width="0" style="1098" hidden="1" customWidth="1"/>
    <col min="11068" max="11264" width="9.33203125" style="1098"/>
    <col min="11265" max="11265" width="25" style="1098" customWidth="1"/>
    <col min="11266" max="11266" width="20" style="1098" customWidth="1"/>
    <col min="11267" max="11267" width="8" style="1098" customWidth="1"/>
    <col min="11268" max="11268" width="5" style="1098" customWidth="1"/>
    <col min="11269" max="11276" width="13" style="1098" customWidth="1"/>
    <col min="11277" max="11277" width="10" style="1098" customWidth="1"/>
    <col min="11278" max="11323" width="0" style="1098" hidden="1" customWidth="1"/>
    <col min="11324" max="11520" width="9.33203125" style="1098"/>
    <col min="11521" max="11521" width="25" style="1098" customWidth="1"/>
    <col min="11522" max="11522" width="20" style="1098" customWidth="1"/>
    <col min="11523" max="11523" width="8" style="1098" customWidth="1"/>
    <col min="11524" max="11524" width="5" style="1098" customWidth="1"/>
    <col min="11525" max="11532" width="13" style="1098" customWidth="1"/>
    <col min="11533" max="11533" width="10" style="1098" customWidth="1"/>
    <col min="11534" max="11579" width="0" style="1098" hidden="1" customWidth="1"/>
    <col min="11580" max="11776" width="9.33203125" style="1098"/>
    <col min="11777" max="11777" width="25" style="1098" customWidth="1"/>
    <col min="11778" max="11778" width="20" style="1098" customWidth="1"/>
    <col min="11779" max="11779" width="8" style="1098" customWidth="1"/>
    <col min="11780" max="11780" width="5" style="1098" customWidth="1"/>
    <col min="11781" max="11788" width="13" style="1098" customWidth="1"/>
    <col min="11789" max="11789" width="10" style="1098" customWidth="1"/>
    <col min="11790" max="11835" width="0" style="1098" hidden="1" customWidth="1"/>
    <col min="11836" max="12032" width="9.33203125" style="1098"/>
    <col min="12033" max="12033" width="25" style="1098" customWidth="1"/>
    <col min="12034" max="12034" width="20" style="1098" customWidth="1"/>
    <col min="12035" max="12035" width="8" style="1098" customWidth="1"/>
    <col min="12036" max="12036" width="5" style="1098" customWidth="1"/>
    <col min="12037" max="12044" width="13" style="1098" customWidth="1"/>
    <col min="12045" max="12045" width="10" style="1098" customWidth="1"/>
    <col min="12046" max="12091" width="0" style="1098" hidden="1" customWidth="1"/>
    <col min="12092" max="12288" width="9.33203125" style="1098"/>
    <col min="12289" max="12289" width="25" style="1098" customWidth="1"/>
    <col min="12290" max="12290" width="20" style="1098" customWidth="1"/>
    <col min="12291" max="12291" width="8" style="1098" customWidth="1"/>
    <col min="12292" max="12292" width="5" style="1098" customWidth="1"/>
    <col min="12293" max="12300" width="13" style="1098" customWidth="1"/>
    <col min="12301" max="12301" width="10" style="1098" customWidth="1"/>
    <col min="12302" max="12347" width="0" style="1098" hidden="1" customWidth="1"/>
    <col min="12348" max="12544" width="9.33203125" style="1098"/>
    <col min="12545" max="12545" width="25" style="1098" customWidth="1"/>
    <col min="12546" max="12546" width="20" style="1098" customWidth="1"/>
    <col min="12547" max="12547" width="8" style="1098" customWidth="1"/>
    <col min="12548" max="12548" width="5" style="1098" customWidth="1"/>
    <col min="12549" max="12556" width="13" style="1098" customWidth="1"/>
    <col min="12557" max="12557" width="10" style="1098" customWidth="1"/>
    <col min="12558" max="12603" width="0" style="1098" hidden="1" customWidth="1"/>
    <col min="12604" max="12800" width="9.33203125" style="1098"/>
    <col min="12801" max="12801" width="25" style="1098" customWidth="1"/>
    <col min="12802" max="12802" width="20" style="1098" customWidth="1"/>
    <col min="12803" max="12803" width="8" style="1098" customWidth="1"/>
    <col min="12804" max="12804" width="5" style="1098" customWidth="1"/>
    <col min="12805" max="12812" width="13" style="1098" customWidth="1"/>
    <col min="12813" max="12813" width="10" style="1098" customWidth="1"/>
    <col min="12814" max="12859" width="0" style="1098" hidden="1" customWidth="1"/>
    <col min="12860" max="13056" width="9.33203125" style="1098"/>
    <col min="13057" max="13057" width="25" style="1098" customWidth="1"/>
    <col min="13058" max="13058" width="20" style="1098" customWidth="1"/>
    <col min="13059" max="13059" width="8" style="1098" customWidth="1"/>
    <col min="13060" max="13060" width="5" style="1098" customWidth="1"/>
    <col min="13061" max="13068" width="13" style="1098" customWidth="1"/>
    <col min="13069" max="13069" width="10" style="1098" customWidth="1"/>
    <col min="13070" max="13115" width="0" style="1098" hidden="1" customWidth="1"/>
    <col min="13116" max="13312" width="9.33203125" style="1098"/>
    <col min="13313" max="13313" width="25" style="1098" customWidth="1"/>
    <col min="13314" max="13314" width="20" style="1098" customWidth="1"/>
    <col min="13315" max="13315" width="8" style="1098" customWidth="1"/>
    <col min="13316" max="13316" width="5" style="1098" customWidth="1"/>
    <col min="13317" max="13324" width="13" style="1098" customWidth="1"/>
    <col min="13325" max="13325" width="10" style="1098" customWidth="1"/>
    <col min="13326" max="13371" width="0" style="1098" hidden="1" customWidth="1"/>
    <col min="13372" max="13568" width="9.33203125" style="1098"/>
    <col min="13569" max="13569" width="25" style="1098" customWidth="1"/>
    <col min="13570" max="13570" width="20" style="1098" customWidth="1"/>
    <col min="13571" max="13571" width="8" style="1098" customWidth="1"/>
    <col min="13572" max="13572" width="5" style="1098" customWidth="1"/>
    <col min="13573" max="13580" width="13" style="1098" customWidth="1"/>
    <col min="13581" max="13581" width="10" style="1098" customWidth="1"/>
    <col min="13582" max="13627" width="0" style="1098" hidden="1" customWidth="1"/>
    <col min="13628" max="13824" width="9.33203125" style="1098"/>
    <col min="13825" max="13825" width="25" style="1098" customWidth="1"/>
    <col min="13826" max="13826" width="20" style="1098" customWidth="1"/>
    <col min="13827" max="13827" width="8" style="1098" customWidth="1"/>
    <col min="13828" max="13828" width="5" style="1098" customWidth="1"/>
    <col min="13829" max="13836" width="13" style="1098" customWidth="1"/>
    <col min="13837" max="13837" width="10" style="1098" customWidth="1"/>
    <col min="13838" max="13883" width="0" style="1098" hidden="1" customWidth="1"/>
    <col min="13884" max="14080" width="9.33203125" style="1098"/>
    <col min="14081" max="14081" width="25" style="1098" customWidth="1"/>
    <col min="14082" max="14082" width="20" style="1098" customWidth="1"/>
    <col min="14083" max="14083" width="8" style="1098" customWidth="1"/>
    <col min="14084" max="14084" width="5" style="1098" customWidth="1"/>
    <col min="14085" max="14092" width="13" style="1098" customWidth="1"/>
    <col min="14093" max="14093" width="10" style="1098" customWidth="1"/>
    <col min="14094" max="14139" width="0" style="1098" hidden="1" customWidth="1"/>
    <col min="14140" max="14336" width="9.33203125" style="1098"/>
    <col min="14337" max="14337" width="25" style="1098" customWidth="1"/>
    <col min="14338" max="14338" width="20" style="1098" customWidth="1"/>
    <col min="14339" max="14339" width="8" style="1098" customWidth="1"/>
    <col min="14340" max="14340" width="5" style="1098" customWidth="1"/>
    <col min="14341" max="14348" width="13" style="1098" customWidth="1"/>
    <col min="14349" max="14349" width="10" style="1098" customWidth="1"/>
    <col min="14350" max="14395" width="0" style="1098" hidden="1" customWidth="1"/>
    <col min="14396" max="14592" width="9.33203125" style="1098"/>
    <col min="14593" max="14593" width="25" style="1098" customWidth="1"/>
    <col min="14594" max="14594" width="20" style="1098" customWidth="1"/>
    <col min="14595" max="14595" width="8" style="1098" customWidth="1"/>
    <col min="14596" max="14596" width="5" style="1098" customWidth="1"/>
    <col min="14597" max="14604" width="13" style="1098" customWidth="1"/>
    <col min="14605" max="14605" width="10" style="1098" customWidth="1"/>
    <col min="14606" max="14651" width="0" style="1098" hidden="1" customWidth="1"/>
    <col min="14652" max="14848" width="9.33203125" style="1098"/>
    <col min="14849" max="14849" width="25" style="1098" customWidth="1"/>
    <col min="14850" max="14850" width="20" style="1098" customWidth="1"/>
    <col min="14851" max="14851" width="8" style="1098" customWidth="1"/>
    <col min="14852" max="14852" width="5" style="1098" customWidth="1"/>
    <col min="14853" max="14860" width="13" style="1098" customWidth="1"/>
    <col min="14861" max="14861" width="10" style="1098" customWidth="1"/>
    <col min="14862" max="14907" width="0" style="1098" hidden="1" customWidth="1"/>
    <col min="14908" max="15104" width="9.33203125" style="1098"/>
    <col min="15105" max="15105" width="25" style="1098" customWidth="1"/>
    <col min="15106" max="15106" width="20" style="1098" customWidth="1"/>
    <col min="15107" max="15107" width="8" style="1098" customWidth="1"/>
    <col min="15108" max="15108" width="5" style="1098" customWidth="1"/>
    <col min="15109" max="15116" width="13" style="1098" customWidth="1"/>
    <col min="15117" max="15117" width="10" style="1098" customWidth="1"/>
    <col min="15118" max="15163" width="0" style="1098" hidden="1" customWidth="1"/>
    <col min="15164" max="15360" width="9.33203125" style="1098"/>
    <col min="15361" max="15361" width="25" style="1098" customWidth="1"/>
    <col min="15362" max="15362" width="20" style="1098" customWidth="1"/>
    <col min="15363" max="15363" width="8" style="1098" customWidth="1"/>
    <col min="15364" max="15364" width="5" style="1098" customWidth="1"/>
    <col min="15365" max="15372" width="13" style="1098" customWidth="1"/>
    <col min="15373" max="15373" width="10" style="1098" customWidth="1"/>
    <col min="15374" max="15419" width="0" style="1098" hidden="1" customWidth="1"/>
    <col min="15420" max="15616" width="9.33203125" style="1098"/>
    <col min="15617" max="15617" width="25" style="1098" customWidth="1"/>
    <col min="15618" max="15618" width="20" style="1098" customWidth="1"/>
    <col min="15619" max="15619" width="8" style="1098" customWidth="1"/>
    <col min="15620" max="15620" width="5" style="1098" customWidth="1"/>
    <col min="15621" max="15628" width="13" style="1098" customWidth="1"/>
    <col min="15629" max="15629" width="10" style="1098" customWidth="1"/>
    <col min="15630" max="15675" width="0" style="1098" hidden="1" customWidth="1"/>
    <col min="15676" max="15872" width="9.33203125" style="1098"/>
    <col min="15873" max="15873" width="25" style="1098" customWidth="1"/>
    <col min="15874" max="15874" width="20" style="1098" customWidth="1"/>
    <col min="15875" max="15875" width="8" style="1098" customWidth="1"/>
    <col min="15876" max="15876" width="5" style="1098" customWidth="1"/>
    <col min="15877" max="15884" width="13" style="1098" customWidth="1"/>
    <col min="15885" max="15885" width="10" style="1098" customWidth="1"/>
    <col min="15886" max="15931" width="0" style="1098" hidden="1" customWidth="1"/>
    <col min="15932" max="16128" width="9.33203125" style="1098"/>
    <col min="16129" max="16129" width="25" style="1098" customWidth="1"/>
    <col min="16130" max="16130" width="20" style="1098" customWidth="1"/>
    <col min="16131" max="16131" width="8" style="1098" customWidth="1"/>
    <col min="16132" max="16132" width="5" style="1098" customWidth="1"/>
    <col min="16133" max="16140" width="13" style="1098" customWidth="1"/>
    <col min="16141" max="16141" width="10" style="1098" customWidth="1"/>
    <col min="16142" max="16187" width="0" style="1098" hidden="1" customWidth="1"/>
    <col min="16188" max="16384" width="9.33203125" style="1098"/>
  </cols>
  <sheetData>
    <row r="1" spans="1:61" ht="23.45" customHeight="1" thickBot="1">
      <c r="A1" s="1098" t="s">
        <v>1328</v>
      </c>
    </row>
    <row r="2" spans="1:61" ht="23.45" customHeight="1">
      <c r="A2" s="1279" t="s">
        <v>397</v>
      </c>
      <c r="B2" s="1276" t="s">
        <v>207</v>
      </c>
      <c r="C2" s="1276" t="s">
        <v>398</v>
      </c>
      <c r="D2" s="1276" t="s">
        <v>336</v>
      </c>
      <c r="E2" s="1276" t="s">
        <v>399</v>
      </c>
      <c r="F2" s="1276" t="s">
        <v>205</v>
      </c>
      <c r="G2" s="1276" t="s">
        <v>341</v>
      </c>
      <c r="H2" s="1276" t="s">
        <v>205</v>
      </c>
      <c r="I2" s="1276" t="s">
        <v>342</v>
      </c>
      <c r="J2" s="1276" t="s">
        <v>205</v>
      </c>
      <c r="K2" s="1276" t="s">
        <v>343</v>
      </c>
      <c r="L2" s="1276" t="s">
        <v>205</v>
      </c>
      <c r="M2" s="1277" t="s">
        <v>1329</v>
      </c>
    </row>
    <row r="3" spans="1:61" ht="23.45" customHeight="1" thickBot="1">
      <c r="A3" s="1280" t="s">
        <v>205</v>
      </c>
      <c r="B3" s="1281" t="s">
        <v>205</v>
      </c>
      <c r="C3" s="1281" t="s">
        <v>205</v>
      </c>
      <c r="D3" s="1281" t="s">
        <v>205</v>
      </c>
      <c r="E3" s="1099" t="s">
        <v>400</v>
      </c>
      <c r="F3" s="1099" t="s">
        <v>401</v>
      </c>
      <c r="G3" s="1099" t="s">
        <v>400</v>
      </c>
      <c r="H3" s="1099" t="s">
        <v>401</v>
      </c>
      <c r="I3" s="1099" t="s">
        <v>400</v>
      </c>
      <c r="J3" s="1099" t="s">
        <v>401</v>
      </c>
      <c r="K3" s="1099" t="s">
        <v>400</v>
      </c>
      <c r="L3" s="1099" t="s">
        <v>401</v>
      </c>
      <c r="M3" s="1278" t="s">
        <v>205</v>
      </c>
      <c r="S3" s="1100" t="s">
        <v>1330</v>
      </c>
      <c r="T3" s="1100" t="s">
        <v>1331</v>
      </c>
      <c r="U3" s="1100" t="s">
        <v>1332</v>
      </c>
      <c r="V3" s="1100" t="s">
        <v>1333</v>
      </c>
      <c r="W3" s="1100" t="s">
        <v>1334</v>
      </c>
      <c r="X3" s="1100" t="s">
        <v>1335</v>
      </c>
      <c r="Y3" s="1100" t="s">
        <v>1336</v>
      </c>
    </row>
    <row r="4" spans="1:61" ht="23.45" customHeight="1">
      <c r="A4" s="1101" t="s">
        <v>1619</v>
      </c>
      <c r="B4" s="1102"/>
      <c r="C4" s="1102">
        <v>1</v>
      </c>
      <c r="D4" s="1102" t="s">
        <v>1337</v>
      </c>
      <c r="F4" s="1103">
        <f t="shared" ref="F4:F12" si="0">J4+H4+L4</f>
        <v>76243999</v>
      </c>
      <c r="H4" s="1103">
        <f>TRUNC(H6+H7+H8+H11,0)</f>
        <v>40162831</v>
      </c>
      <c r="J4" s="1103">
        <f>TRUNC(J6+J7+J8+J11,0)</f>
        <v>33794175</v>
      </c>
      <c r="L4" s="1103">
        <f>TRUNC(L6+L7+L8+L11,0)</f>
        <v>2286993</v>
      </c>
      <c r="M4" s="1104" t="s">
        <v>205</v>
      </c>
      <c r="N4" s="1098" t="s">
        <v>205</v>
      </c>
      <c r="O4" s="1098" t="s">
        <v>1338</v>
      </c>
    </row>
    <row r="5" spans="1:61" ht="23.45" customHeight="1">
      <c r="A5" s="1101" t="s">
        <v>1339</v>
      </c>
      <c r="B5" s="1102" t="s">
        <v>205</v>
      </c>
      <c r="C5" s="1102"/>
      <c r="D5" s="1102" t="s">
        <v>205</v>
      </c>
      <c r="E5" s="1103">
        <f t="shared" ref="E5:E12" si="1">I5+G5+K5</f>
        <v>0</v>
      </c>
      <c r="F5" s="1103">
        <f t="shared" si="0"/>
        <v>50343999</v>
      </c>
      <c r="G5" s="1100"/>
      <c r="H5" s="1103">
        <f>TRUNC(H6+H7+H8,0)</f>
        <v>40162831</v>
      </c>
      <c r="I5" s="1100"/>
      <c r="J5" s="1103">
        <f>TRUNC(J6+J7+J8,0)</f>
        <v>8034676</v>
      </c>
      <c r="K5" s="1100"/>
      <c r="L5" s="1103">
        <f>TRUNC(L6+L7+L8,0)</f>
        <v>2146492</v>
      </c>
      <c r="M5" s="1104" t="s">
        <v>205</v>
      </c>
      <c r="N5" s="1098" t="s">
        <v>205</v>
      </c>
      <c r="P5" s="1098" t="s">
        <v>1341</v>
      </c>
      <c r="Q5" s="1098" t="s">
        <v>205</v>
      </c>
      <c r="R5" s="1098" t="s">
        <v>205</v>
      </c>
    </row>
    <row r="6" spans="1:61" ht="23.45" customHeight="1">
      <c r="A6" s="1101" t="s">
        <v>1340</v>
      </c>
      <c r="B6" s="1102" t="s">
        <v>205</v>
      </c>
      <c r="C6" s="1102">
        <v>1</v>
      </c>
      <c r="D6" s="1102" t="s">
        <v>1337</v>
      </c>
      <c r="E6" s="1103">
        <f t="shared" si="1"/>
        <v>5564286</v>
      </c>
      <c r="F6" s="1103">
        <f t="shared" si="0"/>
        <v>5564286</v>
      </c>
      <c r="G6" s="1103">
        <f>H21</f>
        <v>3151872</v>
      </c>
      <c r="H6" s="1103">
        <f>TRUNC(G6*C6,0)</f>
        <v>3151872</v>
      </c>
      <c r="I6" s="1103">
        <f>J21</f>
        <v>1091036</v>
      </c>
      <c r="J6" s="1103">
        <f>TRUNC(I6*C6,0)</f>
        <v>1091036</v>
      </c>
      <c r="K6" s="1103">
        <f>L21</f>
        <v>1321378</v>
      </c>
      <c r="L6" s="1103">
        <f>TRUNC(K6*C6,0)</f>
        <v>1321378</v>
      </c>
      <c r="M6" s="1104" t="s">
        <v>205</v>
      </c>
      <c r="N6" s="1098" t="s">
        <v>205</v>
      </c>
      <c r="P6" s="1098" t="s">
        <v>1356</v>
      </c>
      <c r="Q6" s="1098" t="s">
        <v>205</v>
      </c>
      <c r="R6" s="1098" t="s">
        <v>1342</v>
      </c>
      <c r="BI6" s="1105" t="str">
        <f>HYPERLINK("#내역서!A13","A01 →")</f>
        <v>A01 →</v>
      </c>
    </row>
    <row r="7" spans="1:61" ht="23.45" customHeight="1">
      <c r="A7" s="1101" t="s">
        <v>1343</v>
      </c>
      <c r="B7" s="1102" t="s">
        <v>205</v>
      </c>
      <c r="C7" s="1102">
        <v>1</v>
      </c>
      <c r="D7" s="1102" t="s">
        <v>1337</v>
      </c>
      <c r="E7" s="1103">
        <f t="shared" si="1"/>
        <v>44517129</v>
      </c>
      <c r="F7" s="1103">
        <f t="shared" si="0"/>
        <v>44517129</v>
      </c>
      <c r="G7" s="1103">
        <f>H38</f>
        <v>37010959</v>
      </c>
      <c r="H7" s="1103">
        <f>TRUNC(G7*C7,0)</f>
        <v>37010959</v>
      </c>
      <c r="I7" s="1103">
        <f>J38</f>
        <v>6943640</v>
      </c>
      <c r="J7" s="1103">
        <f>TRUNC(I7*C7,0)</f>
        <v>6943640</v>
      </c>
      <c r="K7" s="1103">
        <f>L38</f>
        <v>562530</v>
      </c>
      <c r="L7" s="1103">
        <f>TRUNC(K7*C7,0)</f>
        <v>562530</v>
      </c>
      <c r="M7" s="1104" t="s">
        <v>205</v>
      </c>
      <c r="N7" s="1098" t="s">
        <v>205</v>
      </c>
      <c r="P7" s="1098" t="s">
        <v>1360</v>
      </c>
      <c r="Q7" s="1098" t="s">
        <v>205</v>
      </c>
      <c r="R7" s="1098" t="s">
        <v>1345</v>
      </c>
      <c r="BI7" s="1105" t="str">
        <f>HYPERLINK("#내역서!A22","A06 →")</f>
        <v>A06 →</v>
      </c>
    </row>
    <row r="8" spans="1:61" ht="23.45" customHeight="1">
      <c r="A8" s="1101" t="s">
        <v>1346</v>
      </c>
      <c r="B8" s="1102" t="s">
        <v>205</v>
      </c>
      <c r="C8" s="1102">
        <v>1</v>
      </c>
      <c r="D8" s="1102" t="s">
        <v>1337</v>
      </c>
      <c r="E8" s="1103">
        <f t="shared" si="1"/>
        <v>262584</v>
      </c>
      <c r="F8" s="1103">
        <f t="shared" si="0"/>
        <v>262584</v>
      </c>
      <c r="G8" s="1103">
        <f>H54</f>
        <v>0</v>
      </c>
      <c r="H8" s="1103">
        <f>TRUNC(G8*C8,0)</f>
        <v>0</v>
      </c>
      <c r="I8" s="1103">
        <f>J54</f>
        <v>0</v>
      </c>
      <c r="J8" s="1103">
        <f>TRUNC(I8*C8,0)</f>
        <v>0</v>
      </c>
      <c r="K8" s="1103">
        <f>L54</f>
        <v>262584</v>
      </c>
      <c r="L8" s="1103">
        <f>TRUNC(K8*C8,0)</f>
        <v>262584</v>
      </c>
      <c r="M8" s="1104" t="s">
        <v>205</v>
      </c>
      <c r="N8" s="1098" t="s">
        <v>205</v>
      </c>
      <c r="P8" s="1098" t="s">
        <v>1362</v>
      </c>
      <c r="Q8" s="1098" t="s">
        <v>205</v>
      </c>
      <c r="R8" s="1098" t="s">
        <v>1348</v>
      </c>
      <c r="BI8" s="1105" t="str">
        <f>HYPERLINK("#내역서!A38","A08 →")</f>
        <v>A08 →</v>
      </c>
    </row>
    <row r="9" spans="1:61" ht="23.45" customHeight="1">
      <c r="A9" s="1101" t="s">
        <v>1350</v>
      </c>
      <c r="B9" s="1102" t="s">
        <v>205</v>
      </c>
      <c r="C9" s="1102"/>
      <c r="D9" s="1102" t="s">
        <v>205</v>
      </c>
      <c r="E9" s="1103">
        <f t="shared" si="1"/>
        <v>0</v>
      </c>
      <c r="F9" s="1103">
        <f t="shared" si="0"/>
        <v>0</v>
      </c>
      <c r="G9" s="1100"/>
      <c r="H9" s="1103">
        <v>0</v>
      </c>
      <c r="I9" s="1100"/>
      <c r="J9" s="1103">
        <v>0</v>
      </c>
      <c r="K9" s="1100"/>
      <c r="L9" s="1103">
        <v>0</v>
      </c>
      <c r="M9" s="1104" t="s">
        <v>205</v>
      </c>
      <c r="N9" s="1098" t="s">
        <v>205</v>
      </c>
      <c r="P9" s="1098" t="s">
        <v>1366</v>
      </c>
      <c r="Q9" s="1098" t="s">
        <v>205</v>
      </c>
      <c r="R9" s="1098" t="s">
        <v>205</v>
      </c>
    </row>
    <row r="10" spans="1:61" ht="23.45" customHeight="1">
      <c r="A10" s="1101" t="s">
        <v>1395</v>
      </c>
      <c r="B10" s="1102" t="s">
        <v>205</v>
      </c>
      <c r="C10" s="1102"/>
      <c r="D10" s="1102" t="s">
        <v>205</v>
      </c>
      <c r="E10" s="1103">
        <f t="shared" si="1"/>
        <v>0</v>
      </c>
      <c r="F10" s="1103">
        <f t="shared" si="0"/>
        <v>25900000</v>
      </c>
      <c r="G10" s="1100"/>
      <c r="H10" s="1103">
        <f>TRUNC(H11,0)</f>
        <v>0</v>
      </c>
      <c r="I10" s="1100"/>
      <c r="J10" s="1103">
        <f>TRUNC(J11,0)</f>
        <v>25759499</v>
      </c>
      <c r="K10" s="1100"/>
      <c r="L10" s="1103">
        <f>TRUNC(L11,0)</f>
        <v>140501</v>
      </c>
      <c r="M10" s="1104" t="s">
        <v>205</v>
      </c>
      <c r="N10" s="1098" t="s">
        <v>205</v>
      </c>
      <c r="P10" s="1098" t="s">
        <v>1344</v>
      </c>
      <c r="Q10" s="1098" t="s">
        <v>205</v>
      </c>
      <c r="R10" s="1098" t="s">
        <v>205</v>
      </c>
    </row>
    <row r="11" spans="1:61" ht="23.45" customHeight="1">
      <c r="A11" s="1101" t="s">
        <v>1620</v>
      </c>
      <c r="B11" s="1102" t="s">
        <v>205</v>
      </c>
      <c r="C11" s="1102">
        <v>1</v>
      </c>
      <c r="D11" s="1102" t="s">
        <v>1337</v>
      </c>
      <c r="E11" s="1103">
        <f t="shared" si="1"/>
        <v>25900000</v>
      </c>
      <c r="F11" s="1103">
        <f t="shared" si="0"/>
        <v>25900000</v>
      </c>
      <c r="G11" s="1103">
        <f>H71</f>
        <v>0</v>
      </c>
      <c r="H11" s="1103">
        <f>TRUNC(G11*C11,0)</f>
        <v>0</v>
      </c>
      <c r="I11" s="1103">
        <f>J71</f>
        <v>25759499</v>
      </c>
      <c r="J11" s="1103">
        <f>TRUNC(I11*C11,0)</f>
        <v>25759499</v>
      </c>
      <c r="K11" s="1103">
        <f>L71</f>
        <v>140501</v>
      </c>
      <c r="L11" s="1103">
        <f>TRUNC(K11*C11,0)</f>
        <v>140501</v>
      </c>
      <c r="M11" s="1104" t="s">
        <v>205</v>
      </c>
      <c r="N11" s="1098" t="s">
        <v>205</v>
      </c>
      <c r="P11" s="1098" t="s">
        <v>1368</v>
      </c>
      <c r="Q11" s="1098" t="s">
        <v>205</v>
      </c>
      <c r="R11" s="1098" t="s">
        <v>1351</v>
      </c>
      <c r="BI11" s="1105" t="str">
        <f>HYPERLINK("#내역서!A43","A12 →")</f>
        <v>A12 →</v>
      </c>
    </row>
    <row r="12" spans="1:61" ht="23.45" customHeight="1">
      <c r="A12" s="1101" t="s">
        <v>1350</v>
      </c>
      <c r="B12" s="1102" t="s">
        <v>205</v>
      </c>
      <c r="C12" s="1102"/>
      <c r="D12" s="1102" t="s">
        <v>205</v>
      </c>
      <c r="E12" s="1103">
        <f t="shared" si="1"/>
        <v>0</v>
      </c>
      <c r="F12" s="1103">
        <f t="shared" si="0"/>
        <v>0</v>
      </c>
      <c r="G12" s="1100"/>
      <c r="H12" s="1103">
        <v>0</v>
      </c>
      <c r="I12" s="1100"/>
      <c r="J12" s="1103">
        <v>0</v>
      </c>
      <c r="K12" s="1100"/>
      <c r="L12" s="1103">
        <v>0</v>
      </c>
      <c r="M12" s="1104" t="s">
        <v>205</v>
      </c>
      <c r="N12" s="1098" t="s">
        <v>205</v>
      </c>
      <c r="P12" s="1098" t="s">
        <v>1347</v>
      </c>
      <c r="Q12" s="1098" t="s">
        <v>1352</v>
      </c>
      <c r="R12" s="1098" t="s">
        <v>205</v>
      </c>
    </row>
    <row r="13" spans="1:61" ht="23.45" customHeight="1">
      <c r="A13" s="1101"/>
      <c r="B13" s="1102"/>
      <c r="C13" s="1102"/>
      <c r="D13" s="1102"/>
      <c r="E13" s="1103"/>
      <c r="F13" s="1103"/>
      <c r="G13" s="1100"/>
      <c r="H13" s="1103"/>
      <c r="I13" s="1100"/>
      <c r="J13" s="1103"/>
      <c r="K13" s="1100"/>
      <c r="L13" s="1103"/>
      <c r="M13" s="1104"/>
    </row>
    <row r="14" spans="1:61" ht="23.45" customHeight="1">
      <c r="A14" s="1101"/>
      <c r="B14" s="1102"/>
      <c r="C14" s="1102"/>
      <c r="D14" s="1102"/>
      <c r="E14" s="1103"/>
      <c r="F14" s="1103"/>
      <c r="G14" s="1100"/>
      <c r="H14" s="1103"/>
      <c r="I14" s="1100"/>
      <c r="J14" s="1103"/>
      <c r="K14" s="1100"/>
      <c r="L14" s="1103"/>
      <c r="M14" s="1104"/>
    </row>
    <row r="15" spans="1:61" ht="23.45" customHeight="1">
      <c r="A15" s="1101"/>
      <c r="B15" s="1102"/>
      <c r="C15" s="1102"/>
      <c r="D15" s="1102"/>
      <c r="E15" s="1103"/>
      <c r="F15" s="1103"/>
      <c r="G15" s="1100"/>
      <c r="H15" s="1103"/>
      <c r="I15" s="1100"/>
      <c r="J15" s="1103"/>
      <c r="K15" s="1100"/>
      <c r="L15" s="1103"/>
      <c r="M15" s="1104"/>
    </row>
    <row r="16" spans="1:61" ht="23.45" customHeight="1">
      <c r="A16" s="1101"/>
      <c r="B16" s="1102"/>
      <c r="C16" s="1102"/>
      <c r="D16" s="1102"/>
      <c r="E16" s="1103"/>
      <c r="F16" s="1103"/>
      <c r="G16" s="1100"/>
      <c r="H16" s="1103"/>
      <c r="I16" s="1100"/>
      <c r="J16" s="1103"/>
      <c r="K16" s="1100"/>
      <c r="L16" s="1103"/>
      <c r="M16" s="1104"/>
    </row>
    <row r="17" spans="1:61" ht="23.45" customHeight="1">
      <c r="A17" s="1101"/>
      <c r="B17" s="1102"/>
      <c r="C17" s="1102"/>
      <c r="D17" s="1102"/>
      <c r="E17" s="1103"/>
      <c r="F17" s="1103"/>
      <c r="G17" s="1100"/>
      <c r="H17" s="1103"/>
      <c r="I17" s="1100"/>
      <c r="J17" s="1103"/>
      <c r="K17" s="1100"/>
      <c r="L17" s="1103"/>
      <c r="M17" s="1104"/>
    </row>
    <row r="18" spans="1:61" ht="23.45" customHeight="1">
      <c r="A18" s="1101"/>
      <c r="B18" s="1102"/>
      <c r="C18" s="1102"/>
      <c r="D18" s="1102"/>
      <c r="E18" s="1103"/>
      <c r="F18" s="1103"/>
      <c r="G18" s="1100"/>
      <c r="H18" s="1103"/>
      <c r="I18" s="1100"/>
      <c r="J18" s="1103"/>
      <c r="K18" s="1100"/>
      <c r="L18" s="1103"/>
      <c r="M18" s="1104"/>
    </row>
    <row r="19" spans="1:61" ht="23.45" customHeight="1">
      <c r="A19" s="1101"/>
      <c r="B19" s="1102"/>
      <c r="C19" s="1102"/>
      <c r="D19" s="1102"/>
      <c r="E19" s="1103"/>
      <c r="F19" s="1103"/>
      <c r="G19" s="1100"/>
      <c r="H19" s="1103"/>
      <c r="I19" s="1100"/>
      <c r="J19" s="1103"/>
      <c r="K19" s="1100"/>
      <c r="L19" s="1103"/>
      <c r="M19" s="1104"/>
    </row>
    <row r="20" spans="1:61" ht="23.45" customHeight="1">
      <c r="A20" s="1101"/>
      <c r="B20" s="1102"/>
      <c r="C20" s="1102"/>
      <c r="D20" s="1102"/>
      <c r="E20" s="1103"/>
      <c r="F20" s="1103"/>
      <c r="G20" s="1100"/>
      <c r="H20" s="1103"/>
      <c r="I20" s="1100"/>
      <c r="J20" s="1103"/>
      <c r="K20" s="1100"/>
      <c r="L20" s="1103"/>
      <c r="M20" s="1104"/>
    </row>
    <row r="21" spans="1:61" ht="23.45" customHeight="1">
      <c r="A21" s="1101" t="s">
        <v>1353</v>
      </c>
      <c r="B21" s="1102" t="s">
        <v>205</v>
      </c>
      <c r="C21" s="1102">
        <v>1</v>
      </c>
      <c r="D21" s="1102" t="s">
        <v>1337</v>
      </c>
      <c r="E21" s="1100"/>
      <c r="F21" s="1103">
        <f t="shared" ref="F21:F29" si="2">J21+H21+L21</f>
        <v>5564286</v>
      </c>
      <c r="G21" s="1100"/>
      <c r="H21" s="1103">
        <f>TRUNC(H23+H24+H26+H27+H28,0)</f>
        <v>3151872</v>
      </c>
      <c r="I21" s="1100"/>
      <c r="J21" s="1103">
        <f>TRUNC(J23+J24+J26+J27+J28,0)</f>
        <v>1091036</v>
      </c>
      <c r="K21" s="1100"/>
      <c r="L21" s="1103">
        <f>TRUNC(L23+L24+L26+L27+L28,0)</f>
        <v>1321378</v>
      </c>
      <c r="M21" s="1104" t="s">
        <v>205</v>
      </c>
      <c r="N21" s="1098" t="s">
        <v>205</v>
      </c>
      <c r="O21" s="1098" t="s">
        <v>1342</v>
      </c>
    </row>
    <row r="22" spans="1:61" ht="23.45" customHeight="1">
      <c r="A22" s="1101" t="s">
        <v>1399</v>
      </c>
      <c r="B22" s="1102" t="s">
        <v>205</v>
      </c>
      <c r="C22" s="1102"/>
      <c r="D22" s="1102" t="s">
        <v>205</v>
      </c>
      <c r="E22" s="1103">
        <f t="shared" ref="E22:E29" si="3">I22+G22+K22</f>
        <v>0</v>
      </c>
      <c r="F22" s="1103">
        <f t="shared" si="2"/>
        <v>3488125</v>
      </c>
      <c r="G22" s="1100"/>
      <c r="H22" s="1103">
        <f>TRUNC(H23+H24,0)</f>
        <v>2023625</v>
      </c>
      <c r="I22" s="1100"/>
      <c r="J22" s="1103">
        <f>TRUNC(J23+J24,0)</f>
        <v>481875</v>
      </c>
      <c r="K22" s="1100"/>
      <c r="L22" s="1103">
        <f>TRUNC(L23+L24,0)</f>
        <v>982625</v>
      </c>
      <c r="M22" s="1104" t="s">
        <v>205</v>
      </c>
      <c r="N22" s="1098" t="s">
        <v>205</v>
      </c>
      <c r="P22" s="1098" t="s">
        <v>1341</v>
      </c>
      <c r="Q22" s="1098" t="s">
        <v>205</v>
      </c>
      <c r="R22" s="1098" t="s">
        <v>205</v>
      </c>
    </row>
    <row r="23" spans="1:61" ht="23.45" customHeight="1">
      <c r="A23" s="1101" t="s">
        <v>1621</v>
      </c>
      <c r="B23" s="1102" t="s">
        <v>1400</v>
      </c>
      <c r="C23" s="1102">
        <v>125</v>
      </c>
      <c r="D23" s="1102" t="s">
        <v>89</v>
      </c>
      <c r="E23" s="1103">
        <f t="shared" si="3"/>
        <v>23494</v>
      </c>
      <c r="F23" s="1103">
        <f t="shared" si="2"/>
        <v>2936750</v>
      </c>
      <c r="G23" s="1103">
        <f>[40]일위대가목록!F3</f>
        <v>13648</v>
      </c>
      <c r="H23" s="1103">
        <f>TRUNC(G23*C23,0)</f>
        <v>1706000</v>
      </c>
      <c r="I23" s="1103">
        <f>[40]일위대가목록!G3</f>
        <v>3042</v>
      </c>
      <c r="J23" s="1103">
        <f>TRUNC(I23*C23,0)</f>
        <v>380250</v>
      </c>
      <c r="K23" s="1103">
        <f>[40]일위대가목록!H3</f>
        <v>6804</v>
      </c>
      <c r="L23" s="1103">
        <f>TRUNC(K23*C23,0)</f>
        <v>850500</v>
      </c>
      <c r="M23" s="1104" t="s">
        <v>1355</v>
      </c>
      <c r="N23" s="1098" t="s">
        <v>205</v>
      </c>
      <c r="P23" s="1098" t="s">
        <v>1356</v>
      </c>
      <c r="Q23" s="1098" t="s">
        <v>205</v>
      </c>
      <c r="R23" s="1098" t="s">
        <v>1401</v>
      </c>
      <c r="T23" s="1098" t="s">
        <v>1357</v>
      </c>
      <c r="BI23" s="1105" t="str">
        <f>HYPERLINK("#일위대가목록!A3","SA00450 →")</f>
        <v>SA00450 →</v>
      </c>
    </row>
    <row r="24" spans="1:61" ht="23.45" customHeight="1">
      <c r="A24" s="1101" t="s">
        <v>1622</v>
      </c>
      <c r="B24" s="1102" t="s">
        <v>1354</v>
      </c>
      <c r="C24" s="1102">
        <v>125</v>
      </c>
      <c r="D24" s="1102" t="s">
        <v>89</v>
      </c>
      <c r="E24" s="1103">
        <f t="shared" si="3"/>
        <v>4411</v>
      </c>
      <c r="F24" s="1103">
        <f t="shared" si="2"/>
        <v>551375</v>
      </c>
      <c r="G24" s="1103">
        <f>[40]일위대가목록!F4</f>
        <v>2541</v>
      </c>
      <c r="H24" s="1103">
        <f>TRUNC(G24*C24,0)</f>
        <v>317625</v>
      </c>
      <c r="I24" s="1103">
        <f>[40]일위대가목록!G4</f>
        <v>813</v>
      </c>
      <c r="J24" s="1103">
        <f>TRUNC(I24*C24,0)</f>
        <v>101625</v>
      </c>
      <c r="K24" s="1103">
        <f>[40]일위대가목록!H4</f>
        <v>1057</v>
      </c>
      <c r="L24" s="1103">
        <f>TRUNC(K24*C24,0)</f>
        <v>132125</v>
      </c>
      <c r="M24" s="1104" t="s">
        <v>1359</v>
      </c>
      <c r="N24" s="1098" t="s">
        <v>205</v>
      </c>
      <c r="P24" s="1098" t="s">
        <v>1360</v>
      </c>
      <c r="Q24" s="1098" t="s">
        <v>205</v>
      </c>
      <c r="R24" s="1098" t="s">
        <v>1402</v>
      </c>
      <c r="T24" s="1098" t="s">
        <v>1357</v>
      </c>
      <c r="BI24" s="1105" t="str">
        <f>HYPERLINK("#일위대가목록!A4","SA02100 →")</f>
        <v>SA02100 →</v>
      </c>
    </row>
    <row r="25" spans="1:61" ht="23.45" customHeight="1">
      <c r="A25" s="1101" t="s">
        <v>1623</v>
      </c>
      <c r="B25" s="1102" t="s">
        <v>205</v>
      </c>
      <c r="C25" s="1102"/>
      <c r="D25" s="1102" t="s">
        <v>205</v>
      </c>
      <c r="E25" s="1103">
        <f t="shared" si="3"/>
        <v>0</v>
      </c>
      <c r="F25" s="1103">
        <f t="shared" si="2"/>
        <v>2076161</v>
      </c>
      <c r="G25" s="1100"/>
      <c r="H25" s="1103">
        <f>TRUNC(H26+H27+H28,0)</f>
        <v>1128247</v>
      </c>
      <c r="I25" s="1100"/>
      <c r="J25" s="1103">
        <f>TRUNC(J26+J27+J28,0)</f>
        <v>609161</v>
      </c>
      <c r="K25" s="1100"/>
      <c r="L25" s="1103">
        <f>TRUNC(L26+L27+L28,0)</f>
        <v>338753</v>
      </c>
      <c r="M25" s="1104" t="s">
        <v>205</v>
      </c>
      <c r="N25" s="1098" t="s">
        <v>205</v>
      </c>
      <c r="P25" s="1098" t="s">
        <v>1362</v>
      </c>
      <c r="Q25" s="1098" t="s">
        <v>205</v>
      </c>
      <c r="R25" s="1098" t="s">
        <v>205</v>
      </c>
    </row>
    <row r="26" spans="1:61" ht="23.45" customHeight="1">
      <c r="A26" s="1101" t="s">
        <v>1675</v>
      </c>
      <c r="B26" s="1102" t="s">
        <v>1674</v>
      </c>
      <c r="C26" s="1102">
        <v>492</v>
      </c>
      <c r="D26" s="1102" t="s">
        <v>89</v>
      </c>
      <c r="E26" s="1103">
        <f t="shared" si="3"/>
        <v>1729</v>
      </c>
      <c r="F26" s="1103">
        <f t="shared" si="2"/>
        <v>850668</v>
      </c>
      <c r="G26" s="1103">
        <f>[40]일위대가목록!F5</f>
        <v>350</v>
      </c>
      <c r="H26" s="1103">
        <f>TRUNC(G26*C26,0)</f>
        <v>172200</v>
      </c>
      <c r="I26" s="1103">
        <f>[40]일위대가목록!G5</f>
        <v>1000</v>
      </c>
      <c r="J26" s="1103">
        <f>TRUNC(I26*C26,0)</f>
        <v>492000</v>
      </c>
      <c r="K26" s="1103">
        <f>[40]일위대가목록!H5</f>
        <v>379</v>
      </c>
      <c r="L26" s="1103">
        <f>TRUNC(K26*C26,0)</f>
        <v>186468</v>
      </c>
      <c r="M26" s="1104" t="s">
        <v>1361</v>
      </c>
      <c r="N26" s="1098" t="s">
        <v>205</v>
      </c>
      <c r="P26" s="1098" t="s">
        <v>1344</v>
      </c>
      <c r="Q26" s="1098" t="s">
        <v>205</v>
      </c>
      <c r="R26" s="1098" t="s">
        <v>1624</v>
      </c>
      <c r="T26" s="1098" t="s">
        <v>1357</v>
      </c>
      <c r="BI26" s="1105" t="str">
        <f>HYPERLINK("#일위대가목록!A5","SC00300SS →")</f>
        <v>SC00300SS →</v>
      </c>
    </row>
    <row r="27" spans="1:61" ht="23.45" customHeight="1">
      <c r="A27" s="1101" t="s">
        <v>1450</v>
      </c>
      <c r="B27" s="1102" t="s">
        <v>1358</v>
      </c>
      <c r="C27" s="1102">
        <v>343</v>
      </c>
      <c r="D27" s="1102" t="s">
        <v>89</v>
      </c>
      <c r="E27" s="1103">
        <f t="shared" si="3"/>
        <v>2951</v>
      </c>
      <c r="F27" s="1103">
        <f t="shared" si="2"/>
        <v>1012193</v>
      </c>
      <c r="G27" s="1103">
        <f>[40]일위대가목록!F6</f>
        <v>2429</v>
      </c>
      <c r="H27" s="1103">
        <f>TRUNC(G27*C27,0)</f>
        <v>833147</v>
      </c>
      <c r="I27" s="1103">
        <f>[40]일위대가목록!G6</f>
        <v>227</v>
      </c>
      <c r="J27" s="1103">
        <f>TRUNC(I27*C27,0)</f>
        <v>77861</v>
      </c>
      <c r="K27" s="1103">
        <f>[40]일위대가목록!H6</f>
        <v>295</v>
      </c>
      <c r="L27" s="1103">
        <f>TRUNC(K27*C27,0)</f>
        <v>101185</v>
      </c>
      <c r="M27" s="1104" t="s">
        <v>1365</v>
      </c>
      <c r="N27" s="1098" t="s">
        <v>205</v>
      </c>
      <c r="P27" s="1098" t="s">
        <v>1368</v>
      </c>
      <c r="Q27" s="1098" t="s">
        <v>205</v>
      </c>
      <c r="R27" s="1098" t="s">
        <v>1363</v>
      </c>
      <c r="T27" s="1098" t="s">
        <v>1357</v>
      </c>
      <c r="BI27" s="1105" t="str">
        <f>HYPERLINK("#일위대가목록!A6","SA05400 →")</f>
        <v>SA05400 →</v>
      </c>
    </row>
    <row r="28" spans="1:61" ht="23.45" customHeight="1">
      <c r="A28" s="1101" t="s">
        <v>1625</v>
      </c>
      <c r="B28" s="1102" t="s">
        <v>1354</v>
      </c>
      <c r="C28" s="1102">
        <v>100</v>
      </c>
      <c r="D28" s="1102" t="s">
        <v>89</v>
      </c>
      <c r="E28" s="1103">
        <f t="shared" si="3"/>
        <v>2133</v>
      </c>
      <c r="F28" s="1103">
        <f t="shared" si="2"/>
        <v>213300</v>
      </c>
      <c r="G28" s="1103">
        <f>[40]일위대가목록!F7</f>
        <v>1229</v>
      </c>
      <c r="H28" s="1103">
        <f>TRUNC(G28*C28,0)</f>
        <v>122900</v>
      </c>
      <c r="I28" s="1103">
        <f>[40]일위대가목록!G7</f>
        <v>393</v>
      </c>
      <c r="J28" s="1103">
        <f>TRUNC(I28*C28,0)</f>
        <v>39300</v>
      </c>
      <c r="K28" s="1103">
        <f>[40]일위대가목록!H7</f>
        <v>511</v>
      </c>
      <c r="L28" s="1103">
        <f>TRUNC(K28*C28,0)</f>
        <v>51100</v>
      </c>
      <c r="M28" s="1104" t="s">
        <v>1367</v>
      </c>
      <c r="N28" s="1098" t="s">
        <v>205</v>
      </c>
      <c r="P28" s="1098" t="s">
        <v>1347</v>
      </c>
      <c r="Q28" s="1098" t="s">
        <v>205</v>
      </c>
      <c r="R28" s="1098" t="s">
        <v>1626</v>
      </c>
      <c r="T28" s="1098" t="s">
        <v>1357</v>
      </c>
      <c r="BI28" s="1105" t="str">
        <f>HYPERLINK("#일위대가목록!A7","SA04860S →")</f>
        <v>SA04860S →</v>
      </c>
    </row>
    <row r="29" spans="1:61" ht="23.45" customHeight="1">
      <c r="A29" s="1101" t="s">
        <v>1350</v>
      </c>
      <c r="B29" s="1102" t="s">
        <v>205</v>
      </c>
      <c r="C29" s="1102"/>
      <c r="D29" s="1102" t="s">
        <v>205</v>
      </c>
      <c r="E29" s="1103">
        <f t="shared" si="3"/>
        <v>0</v>
      </c>
      <c r="F29" s="1103">
        <f t="shared" si="2"/>
        <v>0</v>
      </c>
      <c r="G29" s="1100"/>
      <c r="H29" s="1103">
        <v>0</v>
      </c>
      <c r="I29" s="1100"/>
      <c r="J29" s="1103">
        <v>0</v>
      </c>
      <c r="K29" s="1100"/>
      <c r="L29" s="1103">
        <v>0</v>
      </c>
      <c r="M29" s="1104" t="s">
        <v>205</v>
      </c>
      <c r="N29" s="1098" t="s">
        <v>205</v>
      </c>
      <c r="P29" s="1098" t="s">
        <v>1349</v>
      </c>
      <c r="Q29" s="1098" t="s">
        <v>1352</v>
      </c>
      <c r="R29" s="1098" t="s">
        <v>205</v>
      </c>
    </row>
    <row r="30" spans="1:61" ht="23.45" customHeight="1">
      <c r="A30" s="1101"/>
      <c r="B30" s="1102"/>
      <c r="C30" s="1102"/>
      <c r="D30" s="1102"/>
      <c r="E30" s="1103"/>
      <c r="F30" s="1103"/>
      <c r="G30" s="1100"/>
      <c r="H30" s="1103"/>
      <c r="I30" s="1100"/>
      <c r="J30" s="1103"/>
      <c r="K30" s="1100"/>
      <c r="L30" s="1103"/>
      <c r="M30" s="1104"/>
    </row>
    <row r="31" spans="1:61" ht="23.45" customHeight="1">
      <c r="A31" s="1101"/>
      <c r="B31" s="1102"/>
      <c r="C31" s="1102"/>
      <c r="D31" s="1102"/>
      <c r="E31" s="1103"/>
      <c r="F31" s="1103"/>
      <c r="G31" s="1100"/>
      <c r="H31" s="1103"/>
      <c r="I31" s="1100"/>
      <c r="J31" s="1103"/>
      <c r="K31" s="1100"/>
      <c r="L31" s="1103"/>
      <c r="M31" s="1104"/>
    </row>
    <row r="32" spans="1:61" ht="23.45" customHeight="1">
      <c r="A32" s="1101"/>
      <c r="B32" s="1102"/>
      <c r="C32" s="1102"/>
      <c r="D32" s="1102"/>
      <c r="E32" s="1103"/>
      <c r="F32" s="1103"/>
      <c r="G32" s="1100"/>
      <c r="H32" s="1103"/>
      <c r="I32" s="1100"/>
      <c r="J32" s="1103"/>
      <c r="K32" s="1100"/>
      <c r="L32" s="1103"/>
      <c r="M32" s="1104"/>
    </row>
    <row r="33" spans="1:61" ht="23.45" customHeight="1">
      <c r="A33" s="1101"/>
      <c r="B33" s="1102"/>
      <c r="C33" s="1102"/>
      <c r="D33" s="1102"/>
      <c r="E33" s="1103"/>
      <c r="F33" s="1103"/>
      <c r="G33" s="1100"/>
      <c r="H33" s="1103"/>
      <c r="I33" s="1100"/>
      <c r="J33" s="1103"/>
      <c r="K33" s="1100"/>
      <c r="L33" s="1103"/>
      <c r="M33" s="1104"/>
    </row>
    <row r="34" spans="1:61" ht="23.45" customHeight="1">
      <c r="A34" s="1101"/>
      <c r="B34" s="1102"/>
      <c r="C34" s="1102"/>
      <c r="D34" s="1102"/>
      <c r="E34" s="1103"/>
      <c r="F34" s="1103"/>
      <c r="G34" s="1100"/>
      <c r="H34" s="1103"/>
      <c r="I34" s="1100"/>
      <c r="J34" s="1103"/>
      <c r="K34" s="1100"/>
      <c r="L34" s="1103"/>
      <c r="M34" s="1104"/>
    </row>
    <row r="35" spans="1:61" ht="23.45" customHeight="1">
      <c r="A35" s="1101"/>
      <c r="B35" s="1102"/>
      <c r="C35" s="1102"/>
      <c r="D35" s="1102"/>
      <c r="E35" s="1103"/>
      <c r="F35" s="1103"/>
      <c r="G35" s="1100"/>
      <c r="H35" s="1103"/>
      <c r="I35" s="1100"/>
      <c r="J35" s="1103"/>
      <c r="K35" s="1100"/>
      <c r="L35" s="1103"/>
      <c r="M35" s="1104"/>
    </row>
    <row r="36" spans="1:61" ht="23.45" customHeight="1">
      <c r="A36" s="1101"/>
      <c r="B36" s="1102"/>
      <c r="C36" s="1102"/>
      <c r="D36" s="1102"/>
      <c r="E36" s="1103"/>
      <c r="F36" s="1103"/>
      <c r="G36" s="1100"/>
      <c r="H36" s="1103"/>
      <c r="I36" s="1100"/>
      <c r="J36" s="1103"/>
      <c r="K36" s="1100"/>
      <c r="L36" s="1103"/>
      <c r="M36" s="1104"/>
    </row>
    <row r="37" spans="1:61" ht="23.45" customHeight="1">
      <c r="A37" s="1101"/>
      <c r="B37" s="1102"/>
      <c r="C37" s="1102"/>
      <c r="D37" s="1102"/>
      <c r="E37" s="1103"/>
      <c r="F37" s="1103"/>
      <c r="G37" s="1100"/>
      <c r="H37" s="1103"/>
      <c r="I37" s="1100"/>
      <c r="J37" s="1103"/>
      <c r="K37" s="1100"/>
      <c r="L37" s="1103"/>
      <c r="M37" s="1104"/>
    </row>
    <row r="38" spans="1:61" ht="23.45" customHeight="1">
      <c r="A38" s="1123" t="s">
        <v>1369</v>
      </c>
      <c r="B38" s="1124" t="s">
        <v>205</v>
      </c>
      <c r="C38" s="1124">
        <v>1</v>
      </c>
      <c r="D38" s="1124" t="s">
        <v>1337</v>
      </c>
      <c r="E38" s="1125"/>
      <c r="F38" s="1126">
        <f t="shared" ref="F38:F51" si="4">J38+H38+L38</f>
        <v>44517129</v>
      </c>
      <c r="G38" s="1125"/>
      <c r="H38" s="1126">
        <f>TRUNC(H40+H41+H42+H44+H45+H46+H47+H49+H50+H51,0)</f>
        <v>37010959</v>
      </c>
      <c r="I38" s="1125"/>
      <c r="J38" s="1126">
        <f>TRUNC(J40+J41+J42+J44+J45+J46+J47+J49+J50+J51,0)</f>
        <v>6943640</v>
      </c>
      <c r="K38" s="1125"/>
      <c r="L38" s="1126">
        <f>TRUNC(L40+L41+L42+L44+L45+L46+L47+L49+L50+L51,0)</f>
        <v>562530</v>
      </c>
      <c r="M38" s="1127" t="s">
        <v>205</v>
      </c>
      <c r="N38" s="1098" t="s">
        <v>205</v>
      </c>
      <c r="O38" s="1098" t="s">
        <v>1345</v>
      </c>
    </row>
    <row r="39" spans="1:61" ht="23.45" customHeight="1">
      <c r="A39" s="1123" t="s">
        <v>1423</v>
      </c>
      <c r="B39" s="1124" t="s">
        <v>205</v>
      </c>
      <c r="C39" s="1124"/>
      <c r="D39" s="1124" t="s">
        <v>205</v>
      </c>
      <c r="E39" s="1126">
        <f t="shared" ref="E39:E51" si="5">I39+G39+K39</f>
        <v>0</v>
      </c>
      <c r="F39" s="1126">
        <f t="shared" si="4"/>
        <v>44517129</v>
      </c>
      <c r="G39" s="1125"/>
      <c r="H39" s="1126">
        <f>TRUNC(H40+H41+H42+H44+H45+H46+H47+H49+H50+H51,0)</f>
        <v>37010959</v>
      </c>
      <c r="I39" s="1125"/>
      <c r="J39" s="1126">
        <f>TRUNC(J40+J41+J42+J44+J45+J46+J47+J49+J50+J51,0)</f>
        <v>6943640</v>
      </c>
      <c r="K39" s="1125"/>
      <c r="L39" s="1126">
        <f>TRUNC(L40+L41+L42+L44+L45+L46+L47+L49+L50+L51,0)</f>
        <v>562530</v>
      </c>
      <c r="M39" s="1127" t="s">
        <v>205</v>
      </c>
      <c r="N39" s="1098" t="s">
        <v>205</v>
      </c>
      <c r="P39" s="1098" t="s">
        <v>1341</v>
      </c>
      <c r="Q39" s="1098" t="s">
        <v>205</v>
      </c>
      <c r="R39" s="1098" t="s">
        <v>205</v>
      </c>
    </row>
    <row r="40" spans="1:61" ht="23.45" customHeight="1">
      <c r="A40" s="1123" t="s">
        <v>1466</v>
      </c>
      <c r="B40" s="1124" t="s">
        <v>1403</v>
      </c>
      <c r="C40" s="1124">
        <v>131</v>
      </c>
      <c r="D40" s="1124" t="s">
        <v>89</v>
      </c>
      <c r="E40" s="1126">
        <f t="shared" si="5"/>
        <v>33297</v>
      </c>
      <c r="F40" s="1126">
        <f t="shared" si="4"/>
        <v>4361907</v>
      </c>
      <c r="G40" s="1126">
        <f>[40]일위대가목록!F8</f>
        <v>26626</v>
      </c>
      <c r="H40" s="1126">
        <f>TRUNC(G40*C40,0)</f>
        <v>3488006</v>
      </c>
      <c r="I40" s="1126">
        <f>[40]일위대가목록!G8</f>
        <v>3103</v>
      </c>
      <c r="J40" s="1126">
        <f>TRUNC(I40*C40,0)</f>
        <v>406493</v>
      </c>
      <c r="K40" s="1126">
        <f>[40]일위대가목록!H8</f>
        <v>3568</v>
      </c>
      <c r="L40" s="1126">
        <f>TRUNC(K40*C40,0)</f>
        <v>467408</v>
      </c>
      <c r="M40" s="1127" t="s">
        <v>1371</v>
      </c>
      <c r="N40" s="1098" t="s">
        <v>205</v>
      </c>
      <c r="P40" s="1098" t="s">
        <v>1356</v>
      </c>
      <c r="Q40" s="1098" t="s">
        <v>205</v>
      </c>
      <c r="R40" s="1098" t="s">
        <v>1405</v>
      </c>
      <c r="T40" s="1098" t="s">
        <v>1357</v>
      </c>
      <c r="BI40" s="1105" t="str">
        <f>HYPERLINK("#일위대가목록!A8","SB01600 →")</f>
        <v>SB01600 →</v>
      </c>
    </row>
    <row r="41" spans="1:61" ht="23.45" customHeight="1">
      <c r="A41" s="1123" t="s">
        <v>1467</v>
      </c>
      <c r="B41" s="1124" t="s">
        <v>1424</v>
      </c>
      <c r="C41" s="1124">
        <v>30</v>
      </c>
      <c r="D41" s="1124" t="s">
        <v>89</v>
      </c>
      <c r="E41" s="1126">
        <f t="shared" si="5"/>
        <v>29070</v>
      </c>
      <c r="F41" s="1126">
        <f t="shared" si="4"/>
        <v>872100</v>
      </c>
      <c r="G41" s="1126">
        <f>[40]일위대가목록!F9</f>
        <v>23245</v>
      </c>
      <c r="H41" s="1126">
        <f>TRUNC(G41*C41,0)</f>
        <v>697350</v>
      </c>
      <c r="I41" s="1126">
        <f>[40]일위대가목록!G9</f>
        <v>2710</v>
      </c>
      <c r="J41" s="1126">
        <f>TRUNC(I41*C41,0)</f>
        <v>81300</v>
      </c>
      <c r="K41" s="1126">
        <f>[40]일위대가목록!H9</f>
        <v>3115</v>
      </c>
      <c r="L41" s="1126">
        <f>TRUNC(K41*C41,0)</f>
        <v>93450</v>
      </c>
      <c r="M41" s="1127" t="s">
        <v>1374</v>
      </c>
      <c r="N41" s="1098" t="s">
        <v>205</v>
      </c>
      <c r="P41" s="1098" t="s">
        <v>1360</v>
      </c>
      <c r="Q41" s="1098" t="s">
        <v>205</v>
      </c>
      <c r="R41" s="1098" t="s">
        <v>1425</v>
      </c>
      <c r="T41" s="1098" t="s">
        <v>1357</v>
      </c>
      <c r="BI41" s="1105" t="str">
        <f>HYPERLINK("#일위대가목록!A9","SB01100 →")</f>
        <v>SB01100 →</v>
      </c>
    </row>
    <row r="42" spans="1:61" ht="23.45" customHeight="1">
      <c r="A42" s="1123" t="s">
        <v>1668</v>
      </c>
      <c r="B42" s="1124" t="s">
        <v>1628</v>
      </c>
      <c r="C42" s="1128">
        <v>825</v>
      </c>
      <c r="D42" s="1124" t="s">
        <v>1364</v>
      </c>
      <c r="E42" s="1126">
        <f>I42+G42+K42</f>
        <v>36635</v>
      </c>
      <c r="F42" s="1126">
        <f t="shared" si="4"/>
        <v>30223875</v>
      </c>
      <c r="G42" s="1126">
        <f>[40]일위대가목록!F11</f>
        <v>31880</v>
      </c>
      <c r="H42" s="1126">
        <f>TRUNC(G42*C42,0)</f>
        <v>26301000</v>
      </c>
      <c r="I42" s="1126">
        <f>[40]일위대가목록!G11</f>
        <v>4755</v>
      </c>
      <c r="J42" s="1126">
        <f>TRUNC(I42*C42,0)</f>
        <v>3922875</v>
      </c>
      <c r="K42" s="1126">
        <f>[40]일위대가목록!H11</f>
        <v>0</v>
      </c>
      <c r="L42" s="1126">
        <f>TRUNC(K42*C42,0)</f>
        <v>0</v>
      </c>
      <c r="M42" s="1127" t="s">
        <v>1377</v>
      </c>
      <c r="N42" s="1098" t="s">
        <v>205</v>
      </c>
      <c r="P42" s="1098" t="s">
        <v>1362</v>
      </c>
      <c r="Q42" s="1098" t="s">
        <v>205</v>
      </c>
      <c r="R42" s="1098" t="s">
        <v>1627</v>
      </c>
      <c r="T42" s="1098" t="s">
        <v>1357</v>
      </c>
      <c r="BI42" s="1105" t="str">
        <f>HYPERLINK("#일위대가목록!A10","SB03930 →")</f>
        <v>SB03930 →</v>
      </c>
    </row>
    <row r="43" spans="1:61" ht="23.45" customHeight="1">
      <c r="A43" s="1123" t="s">
        <v>1669</v>
      </c>
      <c r="B43" s="1124" t="s">
        <v>205</v>
      </c>
      <c r="C43" s="1124"/>
      <c r="D43" s="1124" t="s">
        <v>205</v>
      </c>
      <c r="E43" s="1126">
        <f t="shared" si="5"/>
        <v>0</v>
      </c>
      <c r="F43" s="1126">
        <f t="shared" si="4"/>
        <v>6304056</v>
      </c>
      <c r="G43" s="1125"/>
      <c r="H43" s="1126">
        <f>TRUNC(H44+H45,0)</f>
        <v>5998230</v>
      </c>
      <c r="I43" s="1125"/>
      <c r="J43" s="1126">
        <f>TRUNC(J44+J45,0)</f>
        <v>305826</v>
      </c>
      <c r="K43" s="1125"/>
      <c r="L43" s="1126">
        <f>TRUNC(L44+L45,0)</f>
        <v>0</v>
      </c>
      <c r="M43" s="1127" t="s">
        <v>205</v>
      </c>
      <c r="N43" s="1098" t="s">
        <v>205</v>
      </c>
      <c r="P43" s="1098" t="s">
        <v>1366</v>
      </c>
      <c r="Q43" s="1098" t="s">
        <v>205</v>
      </c>
      <c r="R43" s="1098" t="s">
        <v>1629</v>
      </c>
      <c r="T43" s="1098" t="s">
        <v>1357</v>
      </c>
      <c r="BI43" s="1105" t="str">
        <f>HYPERLINK("#일위대가목록!A11","SB03950 →")</f>
        <v>SB03950 →</v>
      </c>
    </row>
    <row r="44" spans="1:61" ht="23.45" customHeight="1">
      <c r="A44" s="1123" t="s">
        <v>1407</v>
      </c>
      <c r="B44" s="1124" t="s">
        <v>1426</v>
      </c>
      <c r="C44" s="1124">
        <v>4.657</v>
      </c>
      <c r="D44" s="1124" t="s">
        <v>1408</v>
      </c>
      <c r="E44" s="1126">
        <f t="shared" si="5"/>
        <v>266131</v>
      </c>
      <c r="F44" s="1126">
        <f t="shared" si="4"/>
        <v>1239371</v>
      </c>
      <c r="G44" s="1126">
        <f>[40]일위대가목록!F12</f>
        <v>244157</v>
      </c>
      <c r="H44" s="1126">
        <f>TRUNC(G44*C44,0)</f>
        <v>1137039</v>
      </c>
      <c r="I44" s="1126">
        <f>[40]일위대가목록!G12</f>
        <v>21974</v>
      </c>
      <c r="J44" s="1126">
        <f>TRUNC(I44*C44,0)</f>
        <v>102332</v>
      </c>
      <c r="K44" s="1126">
        <f>[40]일위대가목록!H12</f>
        <v>0</v>
      </c>
      <c r="L44" s="1126">
        <f>TRUNC(K44*C44,0)</f>
        <v>0</v>
      </c>
      <c r="M44" s="1127" t="s">
        <v>1378</v>
      </c>
      <c r="N44" s="1098" t="s">
        <v>205</v>
      </c>
      <c r="P44" s="1098" t="s">
        <v>1344</v>
      </c>
      <c r="Q44" s="1098" t="s">
        <v>205</v>
      </c>
      <c r="R44" s="1098" t="s">
        <v>205</v>
      </c>
    </row>
    <row r="45" spans="1:61" ht="23.45" customHeight="1">
      <c r="A45" s="1123" t="s">
        <v>1410</v>
      </c>
      <c r="B45" s="1124" t="s">
        <v>1426</v>
      </c>
      <c r="C45" s="1124">
        <v>7.548</v>
      </c>
      <c r="D45" s="1124" t="s">
        <v>1408</v>
      </c>
      <c r="E45" s="1126">
        <f t="shared" si="5"/>
        <v>670997</v>
      </c>
      <c r="F45" s="1126">
        <f t="shared" si="4"/>
        <v>5064685</v>
      </c>
      <c r="G45" s="1126">
        <f>[40]일위대가목록!F13</f>
        <v>644037</v>
      </c>
      <c r="H45" s="1126">
        <f>TRUNC(G45*C45,0)</f>
        <v>4861191</v>
      </c>
      <c r="I45" s="1126">
        <f>[40]일위대가목록!G13</f>
        <v>26960</v>
      </c>
      <c r="J45" s="1126">
        <f>TRUNC(I45*C45,0)</f>
        <v>203494</v>
      </c>
      <c r="K45" s="1126">
        <f>[40]일위대가목록!H13</f>
        <v>0</v>
      </c>
      <c r="L45" s="1126">
        <f>TRUNC(K45*C45,0)</f>
        <v>0</v>
      </c>
      <c r="M45" s="1127" t="s">
        <v>1404</v>
      </c>
      <c r="N45" s="1098" t="s">
        <v>205</v>
      </c>
      <c r="P45" s="1098" t="s">
        <v>1368</v>
      </c>
      <c r="Q45" s="1098" t="s">
        <v>205</v>
      </c>
      <c r="R45" s="1098" t="s">
        <v>1468</v>
      </c>
      <c r="T45" s="1098" t="s">
        <v>1357</v>
      </c>
      <c r="BI45" s="1105" t="str">
        <f>HYPERLINK("#일위대가목록!A12","SB07550A →")</f>
        <v>SB07550A →</v>
      </c>
    </row>
    <row r="46" spans="1:61" ht="23.45" customHeight="1">
      <c r="A46" s="1123" t="s">
        <v>1670</v>
      </c>
      <c r="B46" s="1124" t="s">
        <v>1630</v>
      </c>
      <c r="C46" s="1124">
        <v>21</v>
      </c>
      <c r="D46" s="1124" t="s">
        <v>1631</v>
      </c>
      <c r="E46" s="1126">
        <f t="shared" si="5"/>
        <v>24051</v>
      </c>
      <c r="F46" s="1126">
        <f t="shared" si="4"/>
        <v>505071</v>
      </c>
      <c r="G46" s="1126">
        <f>[40]일위대가목록!F14</f>
        <v>19011</v>
      </c>
      <c r="H46" s="1126">
        <f>TRUNC(G46*C46,0)</f>
        <v>399231</v>
      </c>
      <c r="I46" s="1126">
        <f>[40]일위대가목록!G14</f>
        <v>5040</v>
      </c>
      <c r="J46" s="1126">
        <f>TRUNC(I46*C46,0)</f>
        <v>105840</v>
      </c>
      <c r="K46" s="1126">
        <f>[40]일위대가목록!H14</f>
        <v>0</v>
      </c>
      <c r="L46" s="1126">
        <f>TRUNC(K46*C46,0)</f>
        <v>0</v>
      </c>
      <c r="M46" s="1127" t="s">
        <v>1406</v>
      </c>
      <c r="N46" s="1098" t="s">
        <v>205</v>
      </c>
      <c r="P46" s="1098" t="s">
        <v>1347</v>
      </c>
      <c r="Q46" s="1098" t="s">
        <v>205</v>
      </c>
      <c r="R46" s="1098" t="s">
        <v>1469</v>
      </c>
      <c r="T46" s="1098" t="s">
        <v>1357</v>
      </c>
      <c r="BI46" s="1105" t="str">
        <f>HYPERLINK("#일위대가목록!A13","SB07550B →")</f>
        <v>SB07550B →</v>
      </c>
    </row>
    <row r="47" spans="1:61" ht="23.45" customHeight="1">
      <c r="A47" s="1123" t="s">
        <v>1671</v>
      </c>
      <c r="B47" s="1124" t="s">
        <v>1451</v>
      </c>
      <c r="C47" s="1124">
        <v>28</v>
      </c>
      <c r="D47" s="1124" t="s">
        <v>1370</v>
      </c>
      <c r="E47" s="1126">
        <f t="shared" si="5"/>
        <v>53760</v>
      </c>
      <c r="F47" s="1126">
        <f t="shared" si="4"/>
        <v>1505280</v>
      </c>
      <c r="G47" s="1126">
        <f>[40]일위대가목록!F15</f>
        <v>2560</v>
      </c>
      <c r="H47" s="1126">
        <f>TRUNC(G47*C47,0)</f>
        <v>71680</v>
      </c>
      <c r="I47" s="1126">
        <f>[40]일위대가목록!G15</f>
        <v>51200</v>
      </c>
      <c r="J47" s="1126">
        <f>TRUNC(I47*C47,0)</f>
        <v>1433600</v>
      </c>
      <c r="K47" s="1126">
        <f>[40]일위대가목록!H15</f>
        <v>0</v>
      </c>
      <c r="L47" s="1126">
        <f>TRUNC(K47*C47,0)</f>
        <v>0</v>
      </c>
      <c r="M47" s="1127" t="s">
        <v>1409</v>
      </c>
      <c r="N47" s="1098" t="s">
        <v>1632</v>
      </c>
      <c r="P47" s="1098" t="s">
        <v>1349</v>
      </c>
      <c r="Q47" s="1098" t="s">
        <v>205</v>
      </c>
      <c r="R47" s="1098" t="s">
        <v>1633</v>
      </c>
      <c r="T47" s="1098" t="s">
        <v>1357</v>
      </c>
      <c r="BI47" s="1105" t="str">
        <f>HYPERLINK("#일위대가목록!A14","_KCAA323106000 →")</f>
        <v>_KCAA323106000 →</v>
      </c>
    </row>
    <row r="48" spans="1:61" ht="23.45" customHeight="1">
      <c r="A48" s="1123" t="s">
        <v>1672</v>
      </c>
      <c r="B48" s="1124" t="s">
        <v>205</v>
      </c>
      <c r="C48" s="1124"/>
      <c r="D48" s="1124" t="s">
        <v>205</v>
      </c>
      <c r="E48" s="1126">
        <f t="shared" si="5"/>
        <v>0</v>
      </c>
      <c r="F48" s="1126">
        <f t="shared" si="4"/>
        <v>640560</v>
      </c>
      <c r="G48" s="1125"/>
      <c r="H48" s="1126">
        <f>TRUNC(H49+H50,0)</f>
        <v>0</v>
      </c>
      <c r="I48" s="1125"/>
      <c r="J48" s="1126">
        <f>TRUNC(J49+J50,0)</f>
        <v>640560</v>
      </c>
      <c r="K48" s="1125"/>
      <c r="L48" s="1126">
        <f>TRUNC(L49+L50,0)</f>
        <v>0</v>
      </c>
      <c r="M48" s="1127" t="s">
        <v>205</v>
      </c>
      <c r="N48" s="1098" t="s">
        <v>205</v>
      </c>
      <c r="P48" s="1098" t="s">
        <v>1396</v>
      </c>
      <c r="Q48" s="1098" t="s">
        <v>205</v>
      </c>
      <c r="R48" s="1098" t="s">
        <v>1452</v>
      </c>
      <c r="T48" s="1098" t="s">
        <v>1357</v>
      </c>
      <c r="BI48" s="1105" t="str">
        <f>HYPERLINK("#일위대가목록!A15","SU00100 →")</f>
        <v>SU00100 →</v>
      </c>
    </row>
    <row r="49" spans="1:61" ht="23.45" customHeight="1">
      <c r="A49" s="1123" t="s">
        <v>1427</v>
      </c>
      <c r="B49" s="1124" t="s">
        <v>205</v>
      </c>
      <c r="C49" s="1124">
        <v>403</v>
      </c>
      <c r="D49" s="1124" t="s">
        <v>1364</v>
      </c>
      <c r="E49" s="1126">
        <f t="shared" si="5"/>
        <v>760</v>
      </c>
      <c r="F49" s="1126">
        <f t="shared" si="4"/>
        <v>306280</v>
      </c>
      <c r="G49" s="1126">
        <f>[40]일위대가목록!F16</f>
        <v>0</v>
      </c>
      <c r="H49" s="1126">
        <f>TRUNC(G49*C49,0)</f>
        <v>0</v>
      </c>
      <c r="I49" s="1126">
        <f>[40]일위대가목록!G16</f>
        <v>760</v>
      </c>
      <c r="J49" s="1126">
        <f>TRUNC(I49*C49,0)</f>
        <v>306280</v>
      </c>
      <c r="K49" s="1126">
        <f>[40]일위대가목록!H16</f>
        <v>0</v>
      </c>
      <c r="L49" s="1126">
        <f>TRUNC(K49*C49,0)</f>
        <v>0</v>
      </c>
      <c r="M49" s="1127" t="s">
        <v>1411</v>
      </c>
      <c r="N49" s="1098" t="s">
        <v>205</v>
      </c>
      <c r="P49" s="1098" t="s">
        <v>1397</v>
      </c>
      <c r="Q49" s="1098" t="s">
        <v>205</v>
      </c>
      <c r="R49" s="1098" t="s">
        <v>205</v>
      </c>
    </row>
    <row r="50" spans="1:61" ht="23.45" customHeight="1">
      <c r="A50" s="1123" t="s">
        <v>1429</v>
      </c>
      <c r="B50" s="1124" t="s">
        <v>205</v>
      </c>
      <c r="C50" s="1124">
        <v>274</v>
      </c>
      <c r="D50" s="1124" t="s">
        <v>1364</v>
      </c>
      <c r="E50" s="1126">
        <f t="shared" si="5"/>
        <v>1220</v>
      </c>
      <c r="F50" s="1126">
        <f t="shared" si="4"/>
        <v>334280</v>
      </c>
      <c r="G50" s="1126">
        <f>[40]일위대가목록!F17</f>
        <v>0</v>
      </c>
      <c r="H50" s="1126">
        <f>TRUNC(G50*C50,0)</f>
        <v>0</v>
      </c>
      <c r="I50" s="1126">
        <f>[40]일위대가목록!G17</f>
        <v>1220</v>
      </c>
      <c r="J50" s="1126">
        <f>TRUNC(I50*C50,0)</f>
        <v>334280</v>
      </c>
      <c r="K50" s="1126">
        <f>[40]일위대가목록!H17</f>
        <v>0</v>
      </c>
      <c r="L50" s="1126">
        <f>TRUNC(K50*C50,0)</f>
        <v>0</v>
      </c>
      <c r="M50" s="1127" t="s">
        <v>1412</v>
      </c>
      <c r="N50" s="1098" t="s">
        <v>205</v>
      </c>
      <c r="P50" s="1098" t="s">
        <v>1398</v>
      </c>
      <c r="Q50" s="1098" t="s">
        <v>205</v>
      </c>
      <c r="R50" s="1098" t="s">
        <v>1428</v>
      </c>
      <c r="T50" s="1098" t="s">
        <v>1357</v>
      </c>
      <c r="BI50" s="1105" t="str">
        <f>HYPERLINK("#일위대가목록!A16","SB08200 →")</f>
        <v>SB08200 →</v>
      </c>
    </row>
    <row r="51" spans="1:61" ht="23.45" customHeight="1">
      <c r="A51" s="1123" t="s">
        <v>1673</v>
      </c>
      <c r="B51" s="1124" t="s">
        <v>1430</v>
      </c>
      <c r="C51" s="1124">
        <v>22</v>
      </c>
      <c r="D51" s="1124" t="s">
        <v>1370</v>
      </c>
      <c r="E51" s="1126">
        <f t="shared" si="5"/>
        <v>4740</v>
      </c>
      <c r="F51" s="1126">
        <f t="shared" si="4"/>
        <v>104280</v>
      </c>
      <c r="G51" s="1126">
        <f>[40]일위대가목록!F18</f>
        <v>2521</v>
      </c>
      <c r="H51" s="1126">
        <f>TRUNC(G51*C51,0)</f>
        <v>55462</v>
      </c>
      <c r="I51" s="1126">
        <f>[40]일위대가목록!G18</f>
        <v>2143</v>
      </c>
      <c r="J51" s="1126">
        <f>TRUNC(I51*C51,0)</f>
        <v>47146</v>
      </c>
      <c r="K51" s="1126">
        <f>[40]일위대가목록!H18</f>
        <v>76</v>
      </c>
      <c r="L51" s="1126">
        <f>TRUNC(K51*C51,0)</f>
        <v>1672</v>
      </c>
      <c r="M51" s="1127" t="s">
        <v>1414</v>
      </c>
      <c r="N51" s="1098" t="s">
        <v>205</v>
      </c>
      <c r="P51" s="1098" t="s">
        <v>1431</v>
      </c>
      <c r="Q51" s="1098" t="s">
        <v>205</v>
      </c>
      <c r="R51" s="1098" t="s">
        <v>1413</v>
      </c>
      <c r="T51" s="1098" t="s">
        <v>1357</v>
      </c>
      <c r="BI51" s="1105" t="str">
        <f>HYPERLINK("#일위대가목록!A17","SB08300 →")</f>
        <v>SB08300 →</v>
      </c>
    </row>
    <row r="52" spans="1:61" ht="23.45" customHeight="1">
      <c r="A52" s="1101" t="s">
        <v>1350</v>
      </c>
      <c r="B52" s="1102" t="s">
        <v>205</v>
      </c>
      <c r="C52" s="1102"/>
      <c r="D52" s="1102" t="s">
        <v>205</v>
      </c>
      <c r="E52" s="1103">
        <f t="shared" ref="E52" si="6">I52+G52+K52</f>
        <v>0</v>
      </c>
      <c r="F52" s="1103">
        <f t="shared" ref="F52" si="7">J52+H52+L52</f>
        <v>0</v>
      </c>
      <c r="G52" s="1100"/>
      <c r="H52" s="1103">
        <v>0</v>
      </c>
      <c r="I52" s="1100"/>
      <c r="J52" s="1103">
        <v>0</v>
      </c>
      <c r="K52" s="1100"/>
      <c r="L52" s="1103">
        <v>0</v>
      </c>
      <c r="M52" s="1104" t="s">
        <v>205</v>
      </c>
      <c r="N52" s="1098" t="s">
        <v>205</v>
      </c>
      <c r="P52" s="1098" t="s">
        <v>1453</v>
      </c>
      <c r="Q52" s="1098" t="s">
        <v>1352</v>
      </c>
      <c r="R52" s="1098" t="s">
        <v>205</v>
      </c>
    </row>
    <row r="53" spans="1:61" ht="23.45" customHeight="1">
      <c r="A53" s="1101"/>
      <c r="B53" s="1102"/>
      <c r="C53" s="1102"/>
      <c r="D53" s="1102"/>
      <c r="E53" s="1103"/>
      <c r="F53" s="1103"/>
      <c r="G53" s="1100"/>
      <c r="H53" s="1103"/>
      <c r="I53" s="1100"/>
      <c r="J53" s="1103"/>
      <c r="K53" s="1100"/>
      <c r="L53" s="1103"/>
      <c r="M53" s="1104"/>
    </row>
    <row r="54" spans="1:61" ht="23.45" customHeight="1">
      <c r="A54" s="1101" t="s">
        <v>1372</v>
      </c>
      <c r="B54" s="1102" t="s">
        <v>205</v>
      </c>
      <c r="C54" s="1102">
        <v>1</v>
      </c>
      <c r="D54" s="1102" t="s">
        <v>1337</v>
      </c>
      <c r="E54" s="1100"/>
      <c r="F54" s="1103">
        <f>J54+H54+L54</f>
        <v>262584</v>
      </c>
      <c r="G54" s="1100"/>
      <c r="H54" s="1103">
        <f>TRUNC(H55+H57,0)</f>
        <v>0</v>
      </c>
      <c r="I54" s="1100"/>
      <c r="J54" s="1103">
        <f>TRUNC(J55+J57,0)</f>
        <v>0</v>
      </c>
      <c r="K54" s="1100"/>
      <c r="L54" s="1103">
        <f>TRUNC(L55+L57,0)</f>
        <v>262584</v>
      </c>
      <c r="M54" s="1104" t="s">
        <v>205</v>
      </c>
      <c r="N54" s="1098" t="s">
        <v>205</v>
      </c>
      <c r="O54" s="1098" t="s">
        <v>1348</v>
      </c>
    </row>
    <row r="55" spans="1:61" ht="23.45" customHeight="1">
      <c r="A55" s="1101" t="s">
        <v>1373</v>
      </c>
      <c r="B55" s="1102" t="s">
        <v>1634</v>
      </c>
      <c r="C55" s="1102">
        <v>1</v>
      </c>
      <c r="D55" s="1102" t="s">
        <v>1337</v>
      </c>
      <c r="E55" s="1103">
        <f>I55+G55+K55</f>
        <v>140781</v>
      </c>
      <c r="F55" s="1103">
        <f>J55+H55+L55</f>
        <v>140781</v>
      </c>
      <c r="G55" s="1103">
        <f>[40]일위대가목록!F19</f>
        <v>0</v>
      </c>
      <c r="H55" s="1103">
        <f>TRUNC(G55*C55,0)</f>
        <v>0</v>
      </c>
      <c r="I55" s="1103">
        <f>[40]일위대가목록!G19</f>
        <v>0</v>
      </c>
      <c r="J55" s="1103">
        <f>TRUNC(I55*C55,0)</f>
        <v>0</v>
      </c>
      <c r="K55" s="1103">
        <f>[40]일위대가목록!H19</f>
        <v>140781</v>
      </c>
      <c r="L55" s="1103">
        <f>TRUNC(K55*C55,0)</f>
        <v>140781</v>
      </c>
      <c r="M55" s="1104" t="s">
        <v>1417</v>
      </c>
      <c r="N55" s="1098" t="s">
        <v>205</v>
      </c>
      <c r="P55" s="1098" t="s">
        <v>1341</v>
      </c>
      <c r="Q55" s="1098" t="s">
        <v>205</v>
      </c>
      <c r="R55" s="1098" t="s">
        <v>1375</v>
      </c>
      <c r="T55" s="1098" t="s">
        <v>1357</v>
      </c>
      <c r="BI55" s="1105" t="str">
        <f>HYPERLINK("#일위대가목록!A19","SF01400 →")</f>
        <v>SF01400 →</v>
      </c>
    </row>
    <row r="56" spans="1:61" ht="23.45" customHeight="1">
      <c r="A56" s="1101" t="s">
        <v>1376</v>
      </c>
      <c r="B56" s="1102" t="s">
        <v>205</v>
      </c>
      <c r="C56" s="1102"/>
      <c r="D56" s="1102" t="s">
        <v>205</v>
      </c>
      <c r="E56" s="1103">
        <f>I56+G56+K56</f>
        <v>0</v>
      </c>
      <c r="F56" s="1103">
        <f>J56+H56+L56</f>
        <v>121803</v>
      </c>
      <c r="G56" s="1100"/>
      <c r="H56" s="1103">
        <f>TRUNC(H57,0)</f>
        <v>0</v>
      </c>
      <c r="I56" s="1100"/>
      <c r="J56" s="1103">
        <f>TRUNC(J57,0)</f>
        <v>0</v>
      </c>
      <c r="K56" s="1100"/>
      <c r="L56" s="1103">
        <f>TRUNC(L57,0)</f>
        <v>121803</v>
      </c>
      <c r="M56" s="1104" t="s">
        <v>205</v>
      </c>
      <c r="N56" s="1098" t="s">
        <v>205</v>
      </c>
      <c r="P56" s="1098" t="s">
        <v>1356</v>
      </c>
      <c r="Q56" s="1098" t="s">
        <v>205</v>
      </c>
      <c r="R56" s="1098" t="s">
        <v>205</v>
      </c>
    </row>
    <row r="57" spans="1:61" ht="23.45" customHeight="1">
      <c r="A57" s="1101" t="s">
        <v>1415</v>
      </c>
      <c r="B57" s="1102" t="s">
        <v>1416</v>
      </c>
      <c r="C57" s="1102">
        <v>7.774</v>
      </c>
      <c r="D57" s="1102" t="s">
        <v>1408</v>
      </c>
      <c r="E57" s="1103">
        <f>I57+G57+K57</f>
        <v>15668</v>
      </c>
      <c r="F57" s="1103">
        <f>J57+H57+L57</f>
        <v>121803</v>
      </c>
      <c r="G57" s="1103">
        <f>[40]일위대가목록!F20</f>
        <v>0</v>
      </c>
      <c r="H57" s="1103">
        <f>TRUNC(G57*C57,0)</f>
        <v>0</v>
      </c>
      <c r="I57" s="1103">
        <f>[40]일위대가목록!G20</f>
        <v>0</v>
      </c>
      <c r="J57" s="1103">
        <f>TRUNC(I57*C57,0)</f>
        <v>0</v>
      </c>
      <c r="K57" s="1103">
        <f>[40]일위대가목록!H20</f>
        <v>15668</v>
      </c>
      <c r="L57" s="1103">
        <f>TRUNC(K57*C57,0)</f>
        <v>121803</v>
      </c>
      <c r="M57" s="1104" t="s">
        <v>1419</v>
      </c>
      <c r="N57" s="1098" t="s">
        <v>205</v>
      </c>
      <c r="P57" s="1098" t="s">
        <v>1360</v>
      </c>
      <c r="Q57" s="1098" t="s">
        <v>205</v>
      </c>
      <c r="R57" s="1098" t="s">
        <v>1418</v>
      </c>
      <c r="T57" s="1098" t="s">
        <v>1357</v>
      </c>
      <c r="BI57" s="1105" t="str">
        <f>HYPERLINK("#일위대가목록!A20","SF00600 →")</f>
        <v>SF00600 →</v>
      </c>
    </row>
    <row r="58" spans="1:61" ht="23.45" customHeight="1">
      <c r="A58" s="1101" t="s">
        <v>1350</v>
      </c>
      <c r="B58" s="1102" t="s">
        <v>205</v>
      </c>
      <c r="C58" s="1102"/>
      <c r="D58" s="1102" t="s">
        <v>205</v>
      </c>
      <c r="E58" s="1103">
        <f>I58+G58+K58</f>
        <v>0</v>
      </c>
      <c r="F58" s="1103">
        <f>J58+H58+L58</f>
        <v>0</v>
      </c>
      <c r="G58" s="1100"/>
      <c r="H58" s="1103">
        <v>0</v>
      </c>
      <c r="I58" s="1100"/>
      <c r="J58" s="1103">
        <v>0</v>
      </c>
      <c r="K58" s="1100"/>
      <c r="L58" s="1103">
        <v>0</v>
      </c>
      <c r="M58" s="1104" t="s">
        <v>205</v>
      </c>
      <c r="N58" s="1098" t="s">
        <v>205</v>
      </c>
      <c r="P58" s="1098" t="s">
        <v>1349</v>
      </c>
      <c r="Q58" s="1098" t="s">
        <v>1352</v>
      </c>
      <c r="R58" s="1098" t="s">
        <v>205</v>
      </c>
    </row>
    <row r="59" spans="1:61" ht="23.45" customHeight="1">
      <c r="A59" s="1101"/>
      <c r="B59" s="1102"/>
      <c r="C59" s="1102"/>
      <c r="D59" s="1102"/>
      <c r="E59" s="1103"/>
      <c r="F59" s="1103"/>
      <c r="G59" s="1100"/>
      <c r="H59" s="1103"/>
      <c r="I59" s="1100"/>
      <c r="J59" s="1103"/>
      <c r="K59" s="1100"/>
      <c r="L59" s="1103"/>
      <c r="M59" s="1104"/>
    </row>
    <row r="60" spans="1:61" ht="23.45" customHeight="1">
      <c r="A60" s="1101"/>
      <c r="B60" s="1102"/>
      <c r="C60" s="1102"/>
      <c r="D60" s="1102"/>
      <c r="E60" s="1103"/>
      <c r="F60" s="1103"/>
      <c r="G60" s="1100"/>
      <c r="H60" s="1103"/>
      <c r="I60" s="1100"/>
      <c r="J60" s="1103"/>
      <c r="K60" s="1100"/>
      <c r="L60" s="1103"/>
      <c r="M60" s="1104"/>
    </row>
    <row r="61" spans="1:61" ht="23.45" customHeight="1">
      <c r="A61" s="1101"/>
      <c r="B61" s="1102"/>
      <c r="C61" s="1102"/>
      <c r="D61" s="1102"/>
      <c r="E61" s="1103"/>
      <c r="F61" s="1103"/>
      <c r="G61" s="1100"/>
      <c r="H61" s="1103"/>
      <c r="I61" s="1100"/>
      <c r="J61" s="1103"/>
      <c r="K61" s="1100"/>
      <c r="L61" s="1103"/>
      <c r="M61" s="1104"/>
    </row>
    <row r="62" spans="1:61" ht="23.45" customHeight="1">
      <c r="A62" s="1101"/>
      <c r="B62" s="1102"/>
      <c r="C62" s="1102"/>
      <c r="D62" s="1102"/>
      <c r="E62" s="1103"/>
      <c r="F62" s="1103"/>
      <c r="G62" s="1100"/>
      <c r="H62" s="1103"/>
      <c r="I62" s="1100"/>
      <c r="J62" s="1103"/>
      <c r="K62" s="1100"/>
      <c r="L62" s="1103"/>
      <c r="M62" s="1104"/>
    </row>
    <row r="63" spans="1:61" ht="23.45" customHeight="1">
      <c r="A63" s="1101"/>
      <c r="B63" s="1102"/>
      <c r="C63" s="1102"/>
      <c r="D63" s="1102"/>
      <c r="E63" s="1103"/>
      <c r="F63" s="1103"/>
      <c r="G63" s="1100"/>
      <c r="H63" s="1103"/>
      <c r="I63" s="1100"/>
      <c r="J63" s="1103"/>
      <c r="K63" s="1100"/>
      <c r="L63" s="1103"/>
      <c r="M63" s="1104"/>
    </row>
    <row r="64" spans="1:61" ht="23.45" customHeight="1">
      <c r="A64" s="1101"/>
      <c r="B64" s="1102"/>
      <c r="C64" s="1102"/>
      <c r="D64" s="1102"/>
      <c r="E64" s="1103"/>
      <c r="F64" s="1103"/>
      <c r="G64" s="1100"/>
      <c r="H64" s="1103"/>
      <c r="I64" s="1100"/>
      <c r="J64" s="1103"/>
      <c r="K64" s="1100"/>
      <c r="L64" s="1103"/>
      <c r="M64" s="1104"/>
    </row>
    <row r="65" spans="1:61" ht="23.45" customHeight="1">
      <c r="A65" s="1101"/>
      <c r="B65" s="1102"/>
      <c r="C65" s="1102"/>
      <c r="D65" s="1102"/>
      <c r="E65" s="1103"/>
      <c r="F65" s="1103"/>
      <c r="G65" s="1100"/>
      <c r="H65" s="1103"/>
      <c r="I65" s="1100"/>
      <c r="J65" s="1103"/>
      <c r="K65" s="1100"/>
      <c r="L65" s="1103"/>
      <c r="M65" s="1104"/>
    </row>
    <row r="66" spans="1:61" ht="23.45" customHeight="1">
      <c r="A66" s="1101"/>
      <c r="B66" s="1102"/>
      <c r="C66" s="1102"/>
      <c r="D66" s="1102"/>
      <c r="E66" s="1103"/>
      <c r="F66" s="1103"/>
      <c r="G66" s="1100"/>
      <c r="H66" s="1103"/>
      <c r="I66" s="1100"/>
      <c r="J66" s="1103"/>
      <c r="K66" s="1100"/>
      <c r="L66" s="1103"/>
      <c r="M66" s="1104"/>
    </row>
    <row r="67" spans="1:61" ht="23.45" customHeight="1">
      <c r="A67" s="1101"/>
      <c r="B67" s="1102"/>
      <c r="C67" s="1102"/>
      <c r="D67" s="1102"/>
      <c r="E67" s="1103"/>
      <c r="F67" s="1103"/>
      <c r="G67" s="1100"/>
      <c r="H67" s="1103"/>
      <c r="I67" s="1100"/>
      <c r="J67" s="1103"/>
      <c r="K67" s="1100"/>
      <c r="L67" s="1103"/>
      <c r="M67" s="1104"/>
    </row>
    <row r="68" spans="1:61" ht="23.45" customHeight="1">
      <c r="A68" s="1101"/>
      <c r="B68" s="1102"/>
      <c r="C68" s="1102"/>
      <c r="D68" s="1102"/>
      <c r="E68" s="1103"/>
      <c r="F68" s="1103"/>
      <c r="G68" s="1100"/>
      <c r="H68" s="1103"/>
      <c r="I68" s="1100"/>
      <c r="J68" s="1103"/>
      <c r="K68" s="1100"/>
      <c r="L68" s="1103"/>
      <c r="M68" s="1104"/>
    </row>
    <row r="69" spans="1:61" ht="23.45" customHeight="1">
      <c r="A69" s="1101"/>
      <c r="B69" s="1102"/>
      <c r="C69" s="1102"/>
      <c r="D69" s="1102"/>
      <c r="E69" s="1103"/>
      <c r="F69" s="1103"/>
      <c r="G69" s="1100"/>
      <c r="H69" s="1103"/>
      <c r="I69" s="1100"/>
      <c r="J69" s="1103"/>
      <c r="K69" s="1100"/>
      <c r="L69" s="1103"/>
      <c r="M69" s="1104"/>
    </row>
    <row r="70" spans="1:61" ht="23.45" customHeight="1">
      <c r="A70" s="1101"/>
      <c r="B70" s="1102"/>
      <c r="C70" s="1102"/>
      <c r="D70" s="1102"/>
      <c r="E70" s="1103"/>
      <c r="F70" s="1103"/>
      <c r="G70" s="1100"/>
      <c r="H70" s="1103"/>
      <c r="I70" s="1100"/>
      <c r="J70" s="1103"/>
      <c r="K70" s="1100"/>
      <c r="L70" s="1103"/>
      <c r="M70" s="1104"/>
    </row>
    <row r="71" spans="1:61" ht="23.45" customHeight="1">
      <c r="A71" s="1101" t="s">
        <v>1432</v>
      </c>
      <c r="B71" s="1102" t="s">
        <v>205</v>
      </c>
      <c r="C71" s="1102">
        <v>1</v>
      </c>
      <c r="D71" s="1102" t="s">
        <v>1337</v>
      </c>
      <c r="E71" s="1100"/>
      <c r="F71" s="1103">
        <f t="shared" ref="F71:F78" si="8">J71+H71+L71</f>
        <v>25900000</v>
      </c>
      <c r="G71" s="1100"/>
      <c r="H71" s="1103">
        <f>TRUNC(H73+H74+H75+H77+H78,0)</f>
        <v>0</v>
      </c>
      <c r="I71" s="1100"/>
      <c r="J71" s="1103">
        <f>TRUNC(J73+J74+J75+J77+J78,0)</f>
        <v>25759499</v>
      </c>
      <c r="K71" s="1100"/>
      <c r="L71" s="1103">
        <f>TRUNC(L73+L74+L75+L77+L78,0)</f>
        <v>140501</v>
      </c>
      <c r="M71" s="1104" t="s">
        <v>205</v>
      </c>
      <c r="N71" s="1098" t="s">
        <v>205</v>
      </c>
      <c r="O71" s="1098" t="s">
        <v>1351</v>
      </c>
    </row>
    <row r="72" spans="1:61" ht="23.45" customHeight="1">
      <c r="A72" s="1101" t="s">
        <v>1420</v>
      </c>
      <c r="B72" s="1102" t="s">
        <v>205</v>
      </c>
      <c r="C72" s="1102"/>
      <c r="D72" s="1102" t="s">
        <v>205</v>
      </c>
      <c r="E72" s="1103">
        <f t="shared" ref="E72:E78" si="9">I72+G72+K72</f>
        <v>0</v>
      </c>
      <c r="F72" s="1103">
        <f t="shared" si="8"/>
        <v>19469000</v>
      </c>
      <c r="G72" s="1100"/>
      <c r="H72" s="1103">
        <f>TRUNC(H73+H74+H75,0)</f>
        <v>0</v>
      </c>
      <c r="I72" s="1100"/>
      <c r="J72" s="1103">
        <f>TRUNC(J73+J74+J75,0)</f>
        <v>19363830</v>
      </c>
      <c r="K72" s="1100"/>
      <c r="L72" s="1103">
        <f>TRUNC(L73+L74+L75,0)</f>
        <v>105170</v>
      </c>
      <c r="M72" s="1104" t="s">
        <v>205</v>
      </c>
      <c r="N72" s="1098" t="s">
        <v>205</v>
      </c>
      <c r="P72" s="1098" t="s">
        <v>1341</v>
      </c>
      <c r="Q72" s="1098" t="s">
        <v>205</v>
      </c>
      <c r="R72" s="1098" t="s">
        <v>205</v>
      </c>
    </row>
    <row r="73" spans="1:61" ht="23.45" customHeight="1">
      <c r="A73" s="1101" t="s">
        <v>1433</v>
      </c>
      <c r="B73" s="1102" t="s">
        <v>1434</v>
      </c>
      <c r="C73" s="1102">
        <v>133</v>
      </c>
      <c r="D73" s="1102" t="s">
        <v>89</v>
      </c>
      <c r="E73" s="1103">
        <f t="shared" si="9"/>
        <v>120210</v>
      </c>
      <c r="F73" s="1103">
        <f t="shared" si="8"/>
        <v>15987930</v>
      </c>
      <c r="G73" s="1103">
        <v>0</v>
      </c>
      <c r="H73" s="1103"/>
      <c r="I73" s="1103">
        <f>[40]자재!D18</f>
        <v>120210</v>
      </c>
      <c r="J73" s="1103">
        <f>TRUNC(I73*C73,0)</f>
        <v>15987930</v>
      </c>
      <c r="K73" s="1103">
        <v>0</v>
      </c>
      <c r="L73" s="1103"/>
      <c r="M73" s="1104" t="s">
        <v>1435</v>
      </c>
      <c r="N73" s="1098" t="s">
        <v>205</v>
      </c>
      <c r="P73" s="1098" t="s">
        <v>1356</v>
      </c>
      <c r="Q73" s="1098" t="s">
        <v>205</v>
      </c>
      <c r="R73" s="1098" t="s">
        <v>1435</v>
      </c>
      <c r="BI73" s="1105" t="str">
        <f>HYPERLINK("#자재!A18","MZ23734434 →")</f>
        <v>MZ23734434 →</v>
      </c>
    </row>
    <row r="74" spans="1:61" ht="23.45" customHeight="1">
      <c r="A74" s="1101" t="s">
        <v>1433</v>
      </c>
      <c r="B74" s="1102" t="s">
        <v>1436</v>
      </c>
      <c r="C74" s="1102">
        <v>31</v>
      </c>
      <c r="D74" s="1102" t="s">
        <v>89</v>
      </c>
      <c r="E74" s="1103">
        <f t="shared" si="9"/>
        <v>108900</v>
      </c>
      <c r="F74" s="1103">
        <f t="shared" si="8"/>
        <v>3375900</v>
      </c>
      <c r="G74" s="1103">
        <v>0</v>
      </c>
      <c r="H74" s="1103"/>
      <c r="I74" s="1103">
        <f>[40]자재!D17</f>
        <v>108900</v>
      </c>
      <c r="J74" s="1103">
        <f>TRUNC(I74*C74,0)</f>
        <v>3375900</v>
      </c>
      <c r="K74" s="1103">
        <v>0</v>
      </c>
      <c r="L74" s="1103"/>
      <c r="M74" s="1104" t="s">
        <v>1437</v>
      </c>
      <c r="N74" s="1098" t="s">
        <v>205</v>
      </c>
      <c r="P74" s="1098" t="s">
        <v>1360</v>
      </c>
      <c r="Q74" s="1098" t="s">
        <v>205</v>
      </c>
      <c r="R74" s="1098" t="s">
        <v>1437</v>
      </c>
      <c r="AA74" s="1106" t="s">
        <v>1379</v>
      </c>
      <c r="AB74" s="1107">
        <f>ROUND((내역서!J73+내역서!J74),2)</f>
        <v>19363830</v>
      </c>
      <c r="AC74" s="1106" t="s">
        <v>1380</v>
      </c>
      <c r="AD74" s="1108">
        <f t="shared" ref="AD74:AD88" si="10">$AB74</f>
        <v>19363830</v>
      </c>
      <c r="AE74" s="1106" t="s">
        <v>1635</v>
      </c>
      <c r="AF74" s="1107">
        <f>ROUND(ROUND((내역서!J73+내역서!J74),2),2)</f>
        <v>19363830</v>
      </c>
      <c r="AG74" s="1106" t="s">
        <v>1636</v>
      </c>
      <c r="AH74" s="1108">
        <f t="shared" ref="AH74:AH88" si="11">$AF74</f>
        <v>19363830</v>
      </c>
      <c r="BI74" s="1105" t="str">
        <f>HYPERLINK("#자재!A17","MZ23734420 →")</f>
        <v>MZ23734420 →</v>
      </c>
    </row>
    <row r="75" spans="1:61" ht="23.45" customHeight="1">
      <c r="A75" s="1101" t="s">
        <v>1381</v>
      </c>
      <c r="B75" s="1102" t="s">
        <v>205</v>
      </c>
      <c r="C75" s="1102">
        <v>0.54</v>
      </c>
      <c r="D75" s="1102" t="s">
        <v>1382</v>
      </c>
      <c r="E75" s="1103">
        <f t="shared" si="9"/>
        <v>0</v>
      </c>
      <c r="F75" s="1103">
        <f t="shared" si="8"/>
        <v>105170</v>
      </c>
      <c r="G75" s="1100"/>
      <c r="H75" s="1103">
        <v>0</v>
      </c>
      <c r="I75" s="1100"/>
      <c r="J75" s="1103">
        <v>0</v>
      </c>
      <c r="K75" s="1100"/>
      <c r="L75" s="1103">
        <f>TRUNC((ROUND($AD76-$AD74,2)),0)</f>
        <v>105170</v>
      </c>
      <c r="M75" s="1104" t="s">
        <v>205</v>
      </c>
      <c r="N75" s="1098" t="s">
        <v>205</v>
      </c>
      <c r="P75" s="1098" t="s">
        <v>1362</v>
      </c>
      <c r="Q75" s="1098" t="s">
        <v>205</v>
      </c>
      <c r="R75" s="1098" t="s">
        <v>1357</v>
      </c>
      <c r="X75" s="1098" t="s">
        <v>1422</v>
      </c>
      <c r="AA75" s="1106" t="s">
        <v>1383</v>
      </c>
      <c r="AB75" s="1107">
        <f>ROUND($AD74*0.54/100,2)</f>
        <v>104564.68</v>
      </c>
      <c r="AC75" s="1106" t="s">
        <v>1384</v>
      </c>
      <c r="AD75" s="1108">
        <f t="shared" si="10"/>
        <v>104564.68</v>
      </c>
      <c r="AE75" s="1106" t="s">
        <v>1637</v>
      </c>
      <c r="AF75" s="1107">
        <f>ROUND(ROUND($AD74*0.54/100,2),2)</f>
        <v>104564.68</v>
      </c>
      <c r="AG75" s="1106" t="s">
        <v>1638</v>
      </c>
      <c r="AH75" s="1108">
        <f t="shared" si="11"/>
        <v>104564.68</v>
      </c>
    </row>
    <row r="76" spans="1:61" ht="23.45" customHeight="1">
      <c r="A76" s="1101" t="s">
        <v>1438</v>
      </c>
      <c r="B76" s="1102" t="s">
        <v>205</v>
      </c>
      <c r="C76" s="1102"/>
      <c r="D76" s="1102" t="s">
        <v>205</v>
      </c>
      <c r="E76" s="1103">
        <f t="shared" si="9"/>
        <v>0</v>
      </c>
      <c r="F76" s="1103">
        <f t="shared" si="8"/>
        <v>6431000</v>
      </c>
      <c r="G76" s="1100"/>
      <c r="H76" s="1103">
        <f>TRUNC(H77+H78,0)</f>
        <v>0</v>
      </c>
      <c r="I76" s="1100"/>
      <c r="J76" s="1103">
        <f>TRUNC(J77+J78,0)</f>
        <v>6395669</v>
      </c>
      <c r="K76" s="1100"/>
      <c r="L76" s="1103">
        <f>TRUNC(L77+L78,0)</f>
        <v>35331</v>
      </c>
      <c r="M76" s="1104" t="s">
        <v>205</v>
      </c>
      <c r="N76" s="1098" t="s">
        <v>205</v>
      </c>
      <c r="P76" s="1098" t="s">
        <v>1366</v>
      </c>
      <c r="Q76" s="1098" t="s">
        <v>205</v>
      </c>
      <c r="R76" s="1098" t="s">
        <v>205</v>
      </c>
      <c r="AA76" s="1106" t="s">
        <v>1385</v>
      </c>
      <c r="AB76" s="1107">
        <f>ROUND((INT(($AD74+$AD75)/1000)*1000)+1000,2)</f>
        <v>19469000</v>
      </c>
      <c r="AC76" s="1106" t="s">
        <v>1386</v>
      </c>
      <c r="AD76" s="1108">
        <f t="shared" si="10"/>
        <v>19469000</v>
      </c>
      <c r="AE76" s="1106" t="s">
        <v>1639</v>
      </c>
      <c r="AF76" s="1107">
        <f>ROUND(ROUND((INT(($AD74+$AD75)/1000)*1000)+1000,2),2)</f>
        <v>19469000</v>
      </c>
      <c r="AG76" s="1106" t="s">
        <v>1640</v>
      </c>
      <c r="AH76" s="1108">
        <f t="shared" si="11"/>
        <v>19469000</v>
      </c>
    </row>
    <row r="77" spans="1:61" ht="23.45" customHeight="1">
      <c r="A77" s="1101" t="s">
        <v>1439</v>
      </c>
      <c r="B77" s="1102" t="s">
        <v>1440</v>
      </c>
      <c r="C77" s="1102">
        <v>7.774</v>
      </c>
      <c r="D77" s="1102" t="s">
        <v>1421</v>
      </c>
      <c r="E77" s="1103">
        <f t="shared" si="9"/>
        <v>822700</v>
      </c>
      <c r="F77" s="1103">
        <f t="shared" si="8"/>
        <v>6395669</v>
      </c>
      <c r="G77" s="1103">
        <v>0</v>
      </c>
      <c r="H77" s="1103"/>
      <c r="I77" s="1103">
        <f>[40]자재!D19</f>
        <v>822700</v>
      </c>
      <c r="J77" s="1103">
        <f>TRUNC(I77*C77,0)</f>
        <v>6395669</v>
      </c>
      <c r="K77" s="1103">
        <v>0</v>
      </c>
      <c r="L77" s="1103"/>
      <c r="M77" s="1104" t="s">
        <v>1641</v>
      </c>
      <c r="N77" s="1098" t="s">
        <v>205</v>
      </c>
      <c r="P77" s="1098" t="s">
        <v>1344</v>
      </c>
      <c r="Q77" s="1098" t="s">
        <v>205</v>
      </c>
      <c r="R77" s="1098" t="s">
        <v>1641</v>
      </c>
      <c r="AA77" s="1106" t="s">
        <v>1379</v>
      </c>
      <c r="AB77" s="1107">
        <f>ROUND(내역서!J77,2)</f>
        <v>6395669</v>
      </c>
      <c r="AC77" s="1106" t="s">
        <v>1380</v>
      </c>
      <c r="AD77" s="1108">
        <f t="shared" si="10"/>
        <v>6395669</v>
      </c>
      <c r="AE77" s="1106" t="s">
        <v>1642</v>
      </c>
      <c r="AF77" s="1107">
        <f>ROUND(ROUND(내역서!J77,2),2)</f>
        <v>6395669</v>
      </c>
      <c r="AG77" s="1106" t="s">
        <v>1643</v>
      </c>
      <c r="AH77" s="1108">
        <f t="shared" si="11"/>
        <v>6395669</v>
      </c>
      <c r="BI77" s="1105" t="str">
        <f>HYPERLINK("#자재!A19","MZ25786558 →")</f>
        <v>MZ25786558 →</v>
      </c>
    </row>
    <row r="78" spans="1:61" ht="23.45" customHeight="1">
      <c r="A78" s="1101" t="s">
        <v>1381</v>
      </c>
      <c r="B78" s="1102" t="s">
        <v>205</v>
      </c>
      <c r="C78" s="1102">
        <v>0.54</v>
      </c>
      <c r="D78" s="1102" t="s">
        <v>1382</v>
      </c>
      <c r="E78" s="1103">
        <f t="shared" si="9"/>
        <v>0</v>
      </c>
      <c r="F78" s="1103">
        <f t="shared" si="8"/>
        <v>35331</v>
      </c>
      <c r="G78" s="1100"/>
      <c r="H78" s="1103">
        <v>0</v>
      </c>
      <c r="I78" s="1100"/>
      <c r="J78" s="1103">
        <v>0</v>
      </c>
      <c r="K78" s="1100"/>
      <c r="L78" s="1103">
        <f>TRUNC((ROUND($AD87-$AD77,2)),0)</f>
        <v>35331</v>
      </c>
      <c r="M78" s="1104" t="s">
        <v>205</v>
      </c>
      <c r="N78" s="1098" t="s">
        <v>205</v>
      </c>
      <c r="P78" s="1098" t="s">
        <v>1368</v>
      </c>
      <c r="Q78" s="1098" t="s">
        <v>205</v>
      </c>
      <c r="R78" s="1098" t="s">
        <v>1357</v>
      </c>
      <c r="X78" s="1098" t="s">
        <v>1644</v>
      </c>
      <c r="AA78" s="1106" t="s">
        <v>1383</v>
      </c>
      <c r="AB78" s="1107">
        <f>ROUND($AD77*0.54/100,2)</f>
        <v>34536.61</v>
      </c>
      <c r="AC78" s="1106" t="s">
        <v>1384</v>
      </c>
      <c r="AD78" s="1108">
        <f t="shared" si="10"/>
        <v>34536.61</v>
      </c>
      <c r="AE78" s="1106" t="s">
        <v>1645</v>
      </c>
      <c r="AF78" s="1107">
        <f>ROUND(ROUND($AD77*0.54/100,2),2)</f>
        <v>34536.61</v>
      </c>
      <c r="AG78" s="1106" t="s">
        <v>1646</v>
      </c>
      <c r="AH78" s="1108">
        <f t="shared" si="11"/>
        <v>34536.61</v>
      </c>
    </row>
    <row r="79" spans="1:61" ht="23.45" customHeight="1">
      <c r="A79" s="1109"/>
      <c r="B79" s="1110"/>
      <c r="C79" s="1110"/>
      <c r="D79" s="1110"/>
      <c r="E79" s="1111"/>
      <c r="F79" s="1111"/>
      <c r="G79" s="1112"/>
      <c r="H79" s="1111"/>
      <c r="I79" s="1112"/>
      <c r="J79" s="1111"/>
      <c r="K79" s="1112"/>
      <c r="L79" s="1111"/>
      <c r="M79" s="1113"/>
      <c r="AA79" s="1106"/>
      <c r="AB79" s="1107"/>
      <c r="AC79" s="1106"/>
      <c r="AD79" s="1108"/>
      <c r="AE79" s="1106"/>
      <c r="AF79" s="1107"/>
      <c r="AG79" s="1106"/>
      <c r="AH79" s="1108"/>
    </row>
    <row r="80" spans="1:61" ht="23.45" customHeight="1">
      <c r="A80" s="1109"/>
      <c r="B80" s="1110"/>
      <c r="C80" s="1110"/>
      <c r="D80" s="1110"/>
      <c r="E80" s="1111"/>
      <c r="F80" s="1111"/>
      <c r="G80" s="1112"/>
      <c r="H80" s="1111"/>
      <c r="I80" s="1112"/>
      <c r="J80" s="1111"/>
      <c r="K80" s="1112"/>
      <c r="L80" s="1111"/>
      <c r="M80" s="1113"/>
      <c r="AA80" s="1106"/>
      <c r="AB80" s="1107"/>
      <c r="AC80" s="1106"/>
      <c r="AD80" s="1108"/>
      <c r="AE80" s="1106"/>
      <c r="AF80" s="1107"/>
      <c r="AG80" s="1106"/>
      <c r="AH80" s="1108"/>
    </row>
    <row r="81" spans="1:34" ht="23.45" customHeight="1">
      <c r="A81" s="1109"/>
      <c r="B81" s="1110"/>
      <c r="C81" s="1110"/>
      <c r="D81" s="1110"/>
      <c r="E81" s="1111"/>
      <c r="F81" s="1111"/>
      <c r="G81" s="1112"/>
      <c r="H81" s="1111"/>
      <c r="I81" s="1112"/>
      <c r="J81" s="1111"/>
      <c r="K81" s="1112"/>
      <c r="L81" s="1111"/>
      <c r="M81" s="1113"/>
      <c r="AA81" s="1106"/>
      <c r="AB81" s="1107"/>
      <c r="AC81" s="1106"/>
      <c r="AD81" s="1108"/>
      <c r="AE81" s="1106"/>
      <c r="AF81" s="1107"/>
      <c r="AG81" s="1106"/>
      <c r="AH81" s="1108"/>
    </row>
    <row r="82" spans="1:34" ht="23.45" customHeight="1">
      <c r="A82" s="1109"/>
      <c r="B82" s="1110"/>
      <c r="C82" s="1110"/>
      <c r="D82" s="1110"/>
      <c r="E82" s="1111"/>
      <c r="F82" s="1111"/>
      <c r="G82" s="1112"/>
      <c r="H82" s="1111"/>
      <c r="I82" s="1112"/>
      <c r="J82" s="1111"/>
      <c r="K82" s="1112"/>
      <c r="L82" s="1111"/>
      <c r="M82" s="1113"/>
      <c r="AA82" s="1106"/>
      <c r="AB82" s="1107"/>
      <c r="AC82" s="1106"/>
      <c r="AD82" s="1108"/>
      <c r="AE82" s="1106"/>
      <c r="AF82" s="1107"/>
      <c r="AG82" s="1106"/>
      <c r="AH82" s="1108"/>
    </row>
    <row r="83" spans="1:34" ht="23.45" customHeight="1">
      <c r="A83" s="1109"/>
      <c r="B83" s="1110"/>
      <c r="C83" s="1110"/>
      <c r="D83" s="1110"/>
      <c r="E83" s="1111"/>
      <c r="F83" s="1111"/>
      <c r="G83" s="1112"/>
      <c r="H83" s="1111"/>
      <c r="I83" s="1112"/>
      <c r="J83" s="1111"/>
      <c r="K83" s="1112"/>
      <c r="L83" s="1111"/>
      <c r="M83" s="1113"/>
      <c r="AA83" s="1106"/>
      <c r="AB83" s="1107"/>
      <c r="AC83" s="1106"/>
      <c r="AD83" s="1108"/>
      <c r="AE83" s="1106"/>
      <c r="AF83" s="1107"/>
      <c r="AG83" s="1106"/>
      <c r="AH83" s="1108"/>
    </row>
    <row r="84" spans="1:34" ht="23.45" customHeight="1">
      <c r="A84" s="1109"/>
      <c r="B84" s="1110"/>
      <c r="C84" s="1110"/>
      <c r="D84" s="1110"/>
      <c r="E84" s="1111"/>
      <c r="F84" s="1111"/>
      <c r="G84" s="1112"/>
      <c r="H84" s="1111"/>
      <c r="I84" s="1112"/>
      <c r="J84" s="1111"/>
      <c r="K84" s="1112"/>
      <c r="L84" s="1111"/>
      <c r="M84" s="1113"/>
      <c r="AA84" s="1106"/>
      <c r="AB84" s="1107"/>
      <c r="AC84" s="1106"/>
      <c r="AD84" s="1108"/>
      <c r="AE84" s="1106"/>
      <c r="AF84" s="1107"/>
      <c r="AG84" s="1106"/>
      <c r="AH84" s="1108"/>
    </row>
    <row r="85" spans="1:34" ht="23.45" customHeight="1">
      <c r="A85" s="1109"/>
      <c r="B85" s="1110"/>
      <c r="C85" s="1110"/>
      <c r="D85" s="1110"/>
      <c r="E85" s="1111"/>
      <c r="F85" s="1111"/>
      <c r="G85" s="1112"/>
      <c r="H85" s="1111"/>
      <c r="I85" s="1112"/>
      <c r="J85" s="1111"/>
      <c r="K85" s="1112"/>
      <c r="L85" s="1111"/>
      <c r="M85" s="1113"/>
      <c r="AA85" s="1106"/>
      <c r="AB85" s="1107"/>
      <c r="AC85" s="1106"/>
      <c r="AD85" s="1108"/>
      <c r="AE85" s="1106"/>
      <c r="AF85" s="1107"/>
      <c r="AG85" s="1106"/>
      <c r="AH85" s="1108"/>
    </row>
    <row r="86" spans="1:34" ht="23.45" customHeight="1">
      <c r="A86" s="1109"/>
      <c r="B86" s="1110"/>
      <c r="C86" s="1110"/>
      <c r="D86" s="1110"/>
      <c r="E86" s="1111"/>
      <c r="F86" s="1111"/>
      <c r="G86" s="1112"/>
      <c r="H86" s="1111"/>
      <c r="I86" s="1112"/>
      <c r="J86" s="1111"/>
      <c r="K86" s="1112"/>
      <c r="L86" s="1111"/>
      <c r="M86" s="1113"/>
      <c r="AA86" s="1106"/>
      <c r="AB86" s="1107"/>
      <c r="AC86" s="1106"/>
      <c r="AD86" s="1108"/>
      <c r="AE86" s="1106"/>
      <c r="AF86" s="1107"/>
      <c r="AG86" s="1106"/>
      <c r="AH86" s="1108"/>
    </row>
    <row r="87" spans="1:34" ht="23.45" customHeight="1" thickBot="1">
      <c r="A87" s="1114"/>
      <c r="B87" s="1115"/>
      <c r="C87" s="1115"/>
      <c r="D87" s="1115"/>
      <c r="E87" s="1115"/>
      <c r="F87" s="1115"/>
      <c r="G87" s="1115"/>
      <c r="H87" s="1115"/>
      <c r="I87" s="1115"/>
      <c r="J87" s="1115"/>
      <c r="K87" s="1115"/>
      <c r="L87" s="1115"/>
      <c r="M87" s="1116"/>
      <c r="AA87" s="1106" t="s">
        <v>1385</v>
      </c>
      <c r="AB87" s="1107">
        <f>ROUND((INT(($AD77+$AD78)/1000)*1000)+1000,2)</f>
        <v>6431000</v>
      </c>
      <c r="AC87" s="1106" t="s">
        <v>1386</v>
      </c>
      <c r="AD87" s="1108">
        <f t="shared" si="10"/>
        <v>6431000</v>
      </c>
      <c r="AE87" s="1106" t="s">
        <v>1647</v>
      </c>
      <c r="AF87" s="1107">
        <f>ROUND(ROUND((INT(($AD77+$AD78)/1000)*1000)+1000,2),2)</f>
        <v>6431000</v>
      </c>
      <c r="AG87" s="1106" t="s">
        <v>1648</v>
      </c>
      <c r="AH87" s="1108">
        <f t="shared" si="11"/>
        <v>6431000</v>
      </c>
    </row>
    <row r="88" spans="1:34" ht="23.45" customHeight="1">
      <c r="AA88" s="1117" t="s">
        <v>1387</v>
      </c>
      <c r="AB88" s="1107">
        <f>ROUND($AD87-$AD77,2)</f>
        <v>35331</v>
      </c>
      <c r="AC88" s="1117" t="s">
        <v>1388</v>
      </c>
      <c r="AD88" s="1108">
        <f t="shared" si="10"/>
        <v>35331</v>
      </c>
      <c r="AE88" s="1106" t="s">
        <v>1649</v>
      </c>
      <c r="AF88" s="1107">
        <f>ROUND(ROUND($AD87-$AD77,2),2)</f>
        <v>35331</v>
      </c>
      <c r="AG88" s="1106" t="s">
        <v>1650</v>
      </c>
      <c r="AH88" s="1108">
        <f t="shared" si="11"/>
        <v>35331</v>
      </c>
    </row>
  </sheetData>
  <mergeCells count="9">
    <mergeCell ref="I2:J2"/>
    <mergeCell ref="K2:L2"/>
    <mergeCell ref="M2:M3"/>
    <mergeCell ref="A2:A3"/>
    <mergeCell ref="B2:B3"/>
    <mergeCell ref="C2:C3"/>
    <mergeCell ref="D2:D3"/>
    <mergeCell ref="E2:F2"/>
    <mergeCell ref="G2:H2"/>
  </mergeCells>
  <phoneticPr fontId="8" type="noConversion"/>
  <pageMargins left="0.31496062992125984" right="0.31496062992125984" top="1" bottom="0.59055118110236215" header="0.5" footer="0.5"/>
  <pageSetup paperSize="9" orientation="landscape" r:id="rId1"/>
  <headerFooter alignWithMargins="0">
    <oddHeader>&amp;RPage : &amp;P/&amp;N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3"/>
  <sheetViews>
    <sheetView view="pageBreakPreview" zoomScaleNormal="100" zoomScaleSheetLayoutView="100" workbookViewId="0">
      <selection activeCell="D8" sqref="D8"/>
    </sheetView>
    <sheetView workbookViewId="1">
      <selection sqref="A1:L1"/>
    </sheetView>
  </sheetViews>
  <sheetFormatPr defaultRowHeight="18.75" customHeight="1"/>
  <cols>
    <col min="1" max="1" width="20.83203125" style="129" customWidth="1"/>
    <col min="2" max="2" width="12.83203125" style="129" customWidth="1"/>
    <col min="3" max="3" width="5.83203125" style="129" customWidth="1"/>
    <col min="4" max="8" width="12.83203125" style="162" customWidth="1"/>
    <col min="9" max="9" width="12.83203125" style="129" customWidth="1"/>
    <col min="10" max="10" width="6.83203125" style="129" customWidth="1"/>
    <col min="11" max="11" width="12.83203125" style="129" customWidth="1"/>
    <col min="12" max="12" width="8.83203125" style="129" customWidth="1"/>
    <col min="13" max="13" width="0" style="129" hidden="1" customWidth="1"/>
    <col min="14" max="15" width="12.83203125" style="129" hidden="1" customWidth="1"/>
    <col min="16" max="17" width="0" style="129" hidden="1" customWidth="1"/>
    <col min="18" max="16384" width="9.33203125" style="129"/>
  </cols>
  <sheetData>
    <row r="1" spans="1:26" ht="39.950000000000003" customHeight="1">
      <c r="A1" s="1283" t="s">
        <v>589</v>
      </c>
      <c r="B1" s="1283"/>
      <c r="C1" s="1283"/>
      <c r="D1" s="1283"/>
      <c r="E1" s="1283"/>
      <c r="F1" s="1283"/>
      <c r="G1" s="1283"/>
      <c r="H1" s="1283"/>
      <c r="I1" s="1283"/>
      <c r="J1" s="1283"/>
      <c r="K1" s="1283"/>
      <c r="L1" s="1283"/>
    </row>
    <row r="2" spans="1:26" ht="30" customHeight="1">
      <c r="A2" s="1284" t="s">
        <v>107</v>
      </c>
      <c r="B2" s="1286" t="s">
        <v>335</v>
      </c>
      <c r="C2" s="1286" t="s">
        <v>336</v>
      </c>
      <c r="D2" s="1286" t="s">
        <v>1309</v>
      </c>
      <c r="E2" s="1286" t="s">
        <v>1310</v>
      </c>
      <c r="F2" s="1286" t="s">
        <v>337</v>
      </c>
      <c r="G2" s="1288"/>
      <c r="H2" s="1288"/>
      <c r="I2" s="1286" t="s">
        <v>396</v>
      </c>
      <c r="J2" s="1286" t="s">
        <v>685</v>
      </c>
      <c r="K2" s="1288" t="s">
        <v>334</v>
      </c>
      <c r="L2" s="1290" t="s">
        <v>122</v>
      </c>
      <c r="N2" s="1282" t="s">
        <v>641</v>
      </c>
      <c r="O2" s="1282" t="s">
        <v>642</v>
      </c>
    </row>
    <row r="3" spans="1:26" ht="30" customHeight="1">
      <c r="A3" s="1285"/>
      <c r="B3" s="1292"/>
      <c r="C3" s="1292"/>
      <c r="D3" s="1287"/>
      <c r="E3" s="1287"/>
      <c r="F3" s="1287"/>
      <c r="G3" s="1289"/>
      <c r="H3" s="1289"/>
      <c r="I3" s="1287"/>
      <c r="J3" s="1287"/>
      <c r="K3" s="1289"/>
      <c r="L3" s="1291"/>
      <c r="N3" s="1282"/>
      <c r="O3" s="1282"/>
    </row>
    <row r="4" spans="1:26" ht="30" customHeight="1">
      <c r="A4" s="1003" t="s">
        <v>1299</v>
      </c>
      <c r="B4" s="1004" t="s">
        <v>1300</v>
      </c>
      <c r="C4" s="1005" t="s">
        <v>1302</v>
      </c>
      <c r="D4" s="1001"/>
      <c r="E4" s="1006"/>
      <c r="F4" s="1007"/>
      <c r="G4" s="1007"/>
      <c r="H4" s="1007"/>
      <c r="I4" s="1043">
        <f>SUM(E4:H4)</f>
        <v>0</v>
      </c>
      <c r="J4" s="1044"/>
      <c r="K4" s="1045">
        <f>ROUND(I4,0)</f>
        <v>0</v>
      </c>
      <c r="L4" s="1008"/>
      <c r="N4" s="436"/>
      <c r="O4" s="436"/>
    </row>
    <row r="5" spans="1:26" ht="30" customHeight="1">
      <c r="A5" s="1023" t="s">
        <v>1312</v>
      </c>
      <c r="B5" s="1024" t="s">
        <v>1301</v>
      </c>
      <c r="C5" s="1025" t="s">
        <v>1302</v>
      </c>
      <c r="D5" s="1026"/>
      <c r="E5" s="1027"/>
      <c r="F5" s="1028"/>
      <c r="G5" s="1028"/>
      <c r="H5" s="1028"/>
      <c r="I5" s="1046">
        <f>SUM(E5:H5)</f>
        <v>0</v>
      </c>
      <c r="J5" s="1047"/>
      <c r="K5" s="1048">
        <f>ROUND(I5,0)</f>
        <v>0</v>
      </c>
      <c r="L5" s="1029"/>
      <c r="N5" s="436">
        <v>23734433</v>
      </c>
      <c r="O5" s="434">
        <v>84550</v>
      </c>
    </row>
    <row r="6" spans="1:26" ht="30" customHeight="1">
      <c r="A6" s="1031" t="s">
        <v>1303</v>
      </c>
      <c r="B6" s="1032" t="s">
        <v>1304</v>
      </c>
      <c r="C6" s="1033" t="s">
        <v>1305</v>
      </c>
      <c r="D6" s="1034"/>
      <c r="E6" s="1035"/>
      <c r="F6" s="1035"/>
      <c r="G6" s="1035"/>
      <c r="H6" s="1035"/>
      <c r="I6" s="1049">
        <f t="shared" ref="I6:I11" si="0">SUM(D6:H6)</f>
        <v>0</v>
      </c>
      <c r="J6" s="1050"/>
      <c r="K6" s="1051">
        <f>ROUND(I6,0)</f>
        <v>0</v>
      </c>
      <c r="L6" s="1036"/>
      <c r="N6" s="436"/>
      <c r="O6" s="434"/>
      <c r="P6" s="163"/>
    </row>
    <row r="7" spans="1:26" ht="30" customHeight="1">
      <c r="A7" s="1037" t="s">
        <v>1307</v>
      </c>
      <c r="B7" s="1038" t="s">
        <v>1304</v>
      </c>
      <c r="C7" s="1039" t="s">
        <v>1306</v>
      </c>
      <c r="D7" s="1040"/>
      <c r="E7" s="1041"/>
      <c r="F7" s="1041"/>
      <c r="G7" s="1041"/>
      <c r="H7" s="1041"/>
      <c r="I7" s="1030">
        <f t="shared" si="0"/>
        <v>0</v>
      </c>
      <c r="J7" s="1052"/>
      <c r="K7" s="1053">
        <f>ROUND(I7,0)</f>
        <v>0</v>
      </c>
      <c r="L7" s="1042"/>
      <c r="N7" s="436"/>
      <c r="O7" s="434"/>
      <c r="P7" s="163"/>
    </row>
    <row r="8" spans="1:26" ht="30" customHeight="1">
      <c r="A8" s="1009" t="s">
        <v>1311</v>
      </c>
      <c r="B8" s="1010" t="s">
        <v>1308</v>
      </c>
      <c r="C8" s="1011" t="s">
        <v>474</v>
      </c>
      <c r="D8" s="1012"/>
      <c r="E8" s="1013"/>
      <c r="F8" s="1013"/>
      <c r="G8" s="1013"/>
      <c r="H8" s="1013"/>
      <c r="I8" s="1054">
        <f t="shared" si="0"/>
        <v>0</v>
      </c>
      <c r="J8" s="1055"/>
      <c r="K8" s="1056">
        <f t="shared" ref="K8" si="1">I8</f>
        <v>0</v>
      </c>
      <c r="L8" s="558"/>
      <c r="N8" s="436"/>
      <c r="O8" s="434"/>
      <c r="P8" s="163"/>
    </row>
    <row r="9" spans="1:26" ht="30" customHeight="1">
      <c r="A9" s="1009" t="s">
        <v>1311</v>
      </c>
      <c r="B9" s="1010" t="s">
        <v>1215</v>
      </c>
      <c r="C9" s="1011" t="s">
        <v>474</v>
      </c>
      <c r="D9" s="1012"/>
      <c r="E9" s="1013"/>
      <c r="F9" s="1013"/>
      <c r="G9" s="1013"/>
      <c r="H9" s="1013"/>
      <c r="I9" s="1057">
        <f t="shared" si="0"/>
        <v>0</v>
      </c>
      <c r="J9" s="1055"/>
      <c r="K9" s="1056">
        <f t="shared" ref="K9:K11" si="2">I9</f>
        <v>0</v>
      </c>
      <c r="L9" s="558"/>
      <c r="N9" s="436"/>
      <c r="O9" s="434"/>
      <c r="P9" s="163"/>
    </row>
    <row r="10" spans="1:26" ht="30" customHeight="1">
      <c r="A10" s="1009" t="s">
        <v>1311</v>
      </c>
      <c r="B10" s="1014" t="s">
        <v>1054</v>
      </c>
      <c r="C10" s="1015" t="s">
        <v>474</v>
      </c>
      <c r="D10" s="1016"/>
      <c r="E10" s="1017"/>
      <c r="F10" s="1017"/>
      <c r="G10" s="1017"/>
      <c r="H10" s="1017"/>
      <c r="I10" s="1058">
        <f t="shared" si="0"/>
        <v>0</v>
      </c>
      <c r="J10" s="1059"/>
      <c r="K10" s="1060">
        <f t="shared" si="2"/>
        <v>0</v>
      </c>
      <c r="L10" s="559"/>
      <c r="N10" s="436">
        <v>24002152</v>
      </c>
      <c r="O10" s="434">
        <v>2448000</v>
      </c>
      <c r="P10" s="435"/>
    </row>
    <row r="11" spans="1:26" ht="30" customHeight="1">
      <c r="A11" s="1009" t="s">
        <v>1311</v>
      </c>
      <c r="B11" s="1018" t="s">
        <v>421</v>
      </c>
      <c r="C11" s="1019" t="s">
        <v>474</v>
      </c>
      <c r="D11" s="1020"/>
      <c r="E11" s="1021"/>
      <c r="F11" s="1021"/>
      <c r="G11" s="1021"/>
      <c r="H11" s="1021"/>
      <c r="I11" s="1061">
        <f t="shared" si="0"/>
        <v>0</v>
      </c>
      <c r="J11" s="1062"/>
      <c r="K11" s="1063">
        <f t="shared" si="2"/>
        <v>0</v>
      </c>
      <c r="L11" s="1022"/>
      <c r="N11" s="436"/>
      <c r="O11" s="434"/>
      <c r="P11" s="163"/>
    </row>
    <row r="12" spans="1:26" s="162" customFormat="1" ht="18.75" customHeight="1">
      <c r="A12" s="129"/>
      <c r="B12" s="129"/>
      <c r="C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</row>
    <row r="13" spans="1:26" s="162" customFormat="1" ht="18.75" customHeight="1">
      <c r="A13" s="129"/>
      <c r="B13" s="129"/>
      <c r="C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</row>
  </sheetData>
  <mergeCells count="15">
    <mergeCell ref="O2:O3"/>
    <mergeCell ref="N2:N3"/>
    <mergeCell ref="A1:L1"/>
    <mergeCell ref="A2:A3"/>
    <mergeCell ref="J2:J3"/>
    <mergeCell ref="K2:K3"/>
    <mergeCell ref="L2:L3"/>
    <mergeCell ref="B2:B3"/>
    <mergeCell ref="C2:C3"/>
    <mergeCell ref="F2:F3"/>
    <mergeCell ref="I2:I3"/>
    <mergeCell ref="D2:D3"/>
    <mergeCell ref="E2:E3"/>
    <mergeCell ref="G2:G3"/>
    <mergeCell ref="H2:H3"/>
  </mergeCells>
  <phoneticPr fontId="8" type="noConversion"/>
  <printOptions horizontalCentered="1"/>
  <pageMargins left="0.59055118110236227" right="0.39370078740157483" top="0.98425196850393704" bottom="0.59055118110236227" header="0.31496062992125984" footer="0.31496062992125984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3"/>
  <sheetViews>
    <sheetView view="pageBreakPreview" zoomScaleNormal="100" zoomScaleSheetLayoutView="100" workbookViewId="0">
      <selection activeCell="K14" sqref="K14"/>
    </sheetView>
    <sheetView workbookViewId="1">
      <selection sqref="A1:F1"/>
    </sheetView>
  </sheetViews>
  <sheetFormatPr defaultRowHeight="11.25"/>
  <cols>
    <col min="1" max="1" width="28.83203125" style="676" customWidth="1"/>
    <col min="2" max="2" width="20.83203125" style="676" customWidth="1"/>
    <col min="3" max="3" width="38.1640625" style="676" customWidth="1"/>
    <col min="4" max="5" width="12.83203125" style="676" customWidth="1"/>
    <col min="6" max="6" width="50.83203125" style="676" customWidth="1"/>
    <col min="7" max="16384" width="9.33203125" style="676"/>
  </cols>
  <sheetData>
    <row r="1" spans="1:6" ht="39.950000000000003" customHeight="1">
      <c r="A1" s="1295" t="s">
        <v>822</v>
      </c>
      <c r="B1" s="1295"/>
      <c r="C1" s="1295"/>
      <c r="D1" s="1295"/>
      <c r="E1" s="1295"/>
      <c r="F1" s="1295"/>
    </row>
    <row r="2" spans="1:6" ht="20.100000000000001" customHeight="1">
      <c r="A2" s="1293" t="s">
        <v>900</v>
      </c>
      <c r="B2" s="1294" t="s">
        <v>817</v>
      </c>
      <c r="C2" s="1294"/>
      <c r="D2" s="1294"/>
      <c r="E2" s="674" t="s">
        <v>795</v>
      </c>
      <c r="F2" s="1294" t="s">
        <v>899</v>
      </c>
    </row>
    <row r="3" spans="1:6" ht="20.100000000000001" customHeight="1">
      <c r="A3" s="1293"/>
      <c r="B3" s="706" t="s">
        <v>819</v>
      </c>
      <c r="C3" s="706" t="s">
        <v>820</v>
      </c>
      <c r="D3" s="706" t="s">
        <v>818</v>
      </c>
      <c r="E3" s="675" t="s">
        <v>796</v>
      </c>
      <c r="F3" s="1294"/>
    </row>
    <row r="4" spans="1:6" ht="24" customHeight="1">
      <c r="A4" s="763" t="s">
        <v>797</v>
      </c>
      <c r="B4" s="706" t="s">
        <v>821</v>
      </c>
      <c r="C4" s="701" t="s">
        <v>1200</v>
      </c>
      <c r="D4" s="706" t="s">
        <v>1201</v>
      </c>
      <c r="E4" s="1118">
        <v>0.16500000000000001</v>
      </c>
      <c r="F4" s="1119" t="s">
        <v>1657</v>
      </c>
    </row>
    <row r="5" spans="1:6" ht="24" customHeight="1">
      <c r="A5" s="763" t="s">
        <v>798</v>
      </c>
      <c r="B5" s="706" t="s">
        <v>809</v>
      </c>
      <c r="C5" s="706" t="s">
        <v>812</v>
      </c>
      <c r="D5" s="706"/>
      <c r="E5" s="1118">
        <v>3.56E-2</v>
      </c>
      <c r="F5" s="1119" t="s">
        <v>1658</v>
      </c>
    </row>
    <row r="6" spans="1:6" ht="24" customHeight="1">
      <c r="A6" s="763" t="s">
        <v>799</v>
      </c>
      <c r="B6" s="706" t="s">
        <v>821</v>
      </c>
      <c r="C6" s="701" t="s">
        <v>1203</v>
      </c>
      <c r="D6" s="706"/>
      <c r="E6" s="1118">
        <v>1.01E-2</v>
      </c>
      <c r="F6" s="1119" t="s">
        <v>1659</v>
      </c>
    </row>
    <row r="7" spans="1:6" ht="24" customHeight="1">
      <c r="A7" s="763" t="s">
        <v>800</v>
      </c>
      <c r="B7" s="706"/>
      <c r="C7" s="706" t="s">
        <v>813</v>
      </c>
      <c r="D7" s="706"/>
      <c r="E7" s="1120">
        <v>3.5950000000000003E-2</v>
      </c>
      <c r="F7" s="1119" t="s">
        <v>1660</v>
      </c>
    </row>
    <row r="8" spans="1:6" ht="24" customHeight="1">
      <c r="A8" s="763" t="s">
        <v>801</v>
      </c>
      <c r="B8" s="706"/>
      <c r="C8" s="706" t="s">
        <v>813</v>
      </c>
      <c r="D8" s="706"/>
      <c r="E8" s="1118">
        <v>4.7500000000000001E-2</v>
      </c>
      <c r="F8" s="1119" t="s">
        <v>1661</v>
      </c>
    </row>
    <row r="9" spans="1:6" ht="24" customHeight="1">
      <c r="A9" s="763" t="s">
        <v>804</v>
      </c>
      <c r="B9" s="706"/>
      <c r="C9" s="706" t="s">
        <v>813</v>
      </c>
      <c r="D9" s="706"/>
      <c r="E9" s="1118">
        <v>0.13139999999999999</v>
      </c>
      <c r="F9" s="1119" t="s">
        <v>1662</v>
      </c>
    </row>
    <row r="10" spans="1:6" ht="24" customHeight="1">
      <c r="A10" s="763" t="s">
        <v>802</v>
      </c>
      <c r="B10" s="706" t="s">
        <v>821</v>
      </c>
      <c r="C10" s="701" t="s">
        <v>1204</v>
      </c>
      <c r="D10" s="706"/>
      <c r="E10" s="1118">
        <v>2.3E-2</v>
      </c>
      <c r="F10" s="1119" t="s">
        <v>823</v>
      </c>
    </row>
    <row r="11" spans="1:6" ht="24" customHeight="1">
      <c r="A11" s="763" t="s">
        <v>1214</v>
      </c>
      <c r="B11" s="706" t="s">
        <v>810</v>
      </c>
      <c r="C11" s="701" t="s">
        <v>1223</v>
      </c>
      <c r="D11" s="706"/>
      <c r="E11" s="1118">
        <v>3.15E-2</v>
      </c>
      <c r="F11" s="1121" t="s">
        <v>1663</v>
      </c>
    </row>
    <row r="12" spans="1:6" ht="24" customHeight="1">
      <c r="A12" s="763" t="s">
        <v>803</v>
      </c>
      <c r="B12" s="706" t="s">
        <v>821</v>
      </c>
      <c r="C12" s="701" t="s">
        <v>901</v>
      </c>
      <c r="D12" s="933" t="s">
        <v>1201</v>
      </c>
      <c r="E12" s="1118">
        <v>5.1999999999999998E-2</v>
      </c>
      <c r="F12" s="1119" t="s">
        <v>1664</v>
      </c>
    </row>
    <row r="13" spans="1:6" ht="24" customHeight="1">
      <c r="A13" s="763" t="s">
        <v>811</v>
      </c>
      <c r="B13" s="706"/>
      <c r="C13" s="706"/>
      <c r="D13" s="706"/>
      <c r="E13" s="1118">
        <v>0.1</v>
      </c>
      <c r="F13" s="1119" t="s">
        <v>824</v>
      </c>
    </row>
    <row r="14" spans="1:6" ht="24" customHeight="1">
      <c r="A14" s="764" t="s">
        <v>815</v>
      </c>
      <c r="B14" s="706" t="s">
        <v>821</v>
      </c>
      <c r="C14" s="706" t="s">
        <v>902</v>
      </c>
      <c r="D14" s="706"/>
      <c r="E14" s="1120">
        <v>8.0999999999999996E-4</v>
      </c>
      <c r="F14" s="1119" t="s">
        <v>814</v>
      </c>
    </row>
    <row r="15" spans="1:6" ht="24" customHeight="1">
      <c r="A15" s="764" t="s">
        <v>816</v>
      </c>
      <c r="B15" s="706" t="s">
        <v>821</v>
      </c>
      <c r="C15" s="706"/>
      <c r="D15" s="706"/>
      <c r="E15" s="1118">
        <v>3.2000000000000002E-3</v>
      </c>
      <c r="F15" s="1119" t="s">
        <v>1665</v>
      </c>
    </row>
    <row r="16" spans="1:6" ht="24" customHeight="1">
      <c r="A16" s="763" t="s">
        <v>805</v>
      </c>
      <c r="B16" s="706"/>
      <c r="C16" s="706" t="s">
        <v>1320</v>
      </c>
      <c r="D16" s="706"/>
      <c r="E16" s="1118">
        <v>8.0000000000000002E-3</v>
      </c>
      <c r="F16" s="1119" t="s">
        <v>825</v>
      </c>
    </row>
    <row r="17" spans="1:6" ht="24" customHeight="1">
      <c r="A17" s="763" t="s">
        <v>806</v>
      </c>
      <c r="B17" s="706" t="s">
        <v>821</v>
      </c>
      <c r="C17" s="706" t="s">
        <v>1202</v>
      </c>
      <c r="D17" s="706"/>
      <c r="E17" s="1118">
        <v>0.08</v>
      </c>
      <c r="F17" s="1119" t="s">
        <v>1666</v>
      </c>
    </row>
    <row r="18" spans="1:6" ht="24" customHeight="1">
      <c r="A18" s="763" t="s">
        <v>807</v>
      </c>
      <c r="B18" s="706"/>
      <c r="C18" s="706" t="s">
        <v>1202</v>
      </c>
      <c r="D18" s="706"/>
      <c r="E18" s="1118">
        <v>0.15</v>
      </c>
      <c r="F18" s="1119" t="s">
        <v>1667</v>
      </c>
    </row>
    <row r="19" spans="1:6" ht="24" customHeight="1">
      <c r="A19" s="763" t="s">
        <v>808</v>
      </c>
      <c r="B19" s="706"/>
      <c r="C19" s="706"/>
      <c r="D19" s="706"/>
      <c r="E19" s="1118">
        <v>0.1</v>
      </c>
      <c r="F19" s="1119"/>
    </row>
    <row r="20" spans="1:6" ht="20.100000000000001" customHeight="1"/>
    <row r="21" spans="1:6" ht="20.100000000000001" customHeight="1"/>
    <row r="22" spans="1:6" ht="20.100000000000001" customHeight="1"/>
    <row r="23" spans="1:6" ht="20.100000000000001" customHeight="1"/>
    <row r="24" spans="1:6" ht="20.100000000000001" customHeight="1"/>
    <row r="25" spans="1:6" ht="20.100000000000001" customHeight="1"/>
    <row r="26" spans="1:6" ht="20.100000000000001" customHeight="1"/>
    <row r="27" spans="1:6" ht="20.100000000000001" customHeight="1"/>
    <row r="28" spans="1:6" ht="20.100000000000001" customHeight="1"/>
    <row r="29" spans="1:6" ht="20.100000000000001" customHeight="1"/>
    <row r="30" spans="1:6" ht="20.100000000000001" customHeight="1"/>
    <row r="31" spans="1:6" ht="20.100000000000001" customHeight="1"/>
    <row r="32" spans="1:6" ht="20.100000000000001" customHeight="1"/>
    <row r="33" ht="20.100000000000001" customHeight="1"/>
  </sheetData>
  <mergeCells count="4">
    <mergeCell ref="A2:A3"/>
    <mergeCell ref="B2:D2"/>
    <mergeCell ref="F2:F3"/>
    <mergeCell ref="A1:F1"/>
  </mergeCells>
  <phoneticPr fontId="8" type="noConversion"/>
  <printOptions horizontalCentered="1" verticalCentered="1"/>
  <pageMargins left="0.59055118110236227" right="0.59055118110236227" top="0.78740157480314965" bottom="0.74803149606299213" header="0.31496062992125984" footer="0.31496062992125984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53"/>
  <sheetViews>
    <sheetView view="pageBreakPreview" topLeftCell="A19" zoomScaleNormal="40" zoomScaleSheetLayoutView="100" workbookViewId="0">
      <selection activeCell="A49" sqref="A49"/>
    </sheetView>
    <sheetView workbookViewId="1"/>
  </sheetViews>
  <sheetFormatPr defaultRowHeight="14.25"/>
  <cols>
    <col min="1" max="1" width="8.6640625" style="112" customWidth="1"/>
    <col min="2" max="3" width="28.83203125" style="112" customWidth="1"/>
    <col min="4" max="6" width="25.83203125" style="112" customWidth="1"/>
    <col min="7" max="7" width="20.83203125" style="112" customWidth="1"/>
    <col min="8" max="8" width="37.5" style="112" hidden="1" customWidth="1"/>
    <col min="9" max="9" width="37.5" style="112" customWidth="1"/>
    <col min="10" max="10" width="17.6640625" style="112" hidden="1" customWidth="1"/>
    <col min="11" max="11" width="33.33203125" style="112" hidden="1" customWidth="1"/>
    <col min="12" max="12" width="18.33203125" style="112" hidden="1" customWidth="1"/>
    <col min="13" max="13" width="14.1640625" style="112" hidden="1" customWidth="1"/>
    <col min="14" max="14" width="0" style="112" hidden="1" customWidth="1"/>
    <col min="15" max="15" width="19" style="112" hidden="1" customWidth="1"/>
    <col min="16" max="16" width="31.83203125" style="112" hidden="1" customWidth="1"/>
    <col min="17" max="19" width="0" style="112" hidden="1" customWidth="1"/>
    <col min="20" max="20" width="29" style="112" hidden="1" customWidth="1"/>
    <col min="21" max="21" width="22.6640625" style="112" hidden="1" customWidth="1"/>
    <col min="22" max="22" width="18.1640625" style="112" hidden="1" customWidth="1"/>
    <col min="23" max="26" width="0" style="112" hidden="1" customWidth="1"/>
    <col min="27" max="257" width="9.33203125" style="112"/>
    <col min="258" max="259" width="19.1640625" style="112" customWidth="1"/>
    <col min="260" max="260" width="19.6640625" style="112" customWidth="1"/>
    <col min="261" max="261" width="23.33203125" style="112" customWidth="1"/>
    <col min="262" max="262" width="22.33203125" style="112" customWidth="1"/>
    <col min="263" max="263" width="17.5" style="112" customWidth="1"/>
    <col min="264" max="264" width="14.83203125" style="112" customWidth="1"/>
    <col min="265" max="513" width="9.33203125" style="112"/>
    <col min="514" max="515" width="19.1640625" style="112" customWidth="1"/>
    <col min="516" max="516" width="19.6640625" style="112" customWidth="1"/>
    <col min="517" max="517" width="23.33203125" style="112" customWidth="1"/>
    <col min="518" max="518" width="22.33203125" style="112" customWidth="1"/>
    <col min="519" max="519" width="17.5" style="112" customWidth="1"/>
    <col min="520" max="520" width="14.83203125" style="112" customWidth="1"/>
    <col min="521" max="769" width="9.33203125" style="112"/>
    <col min="770" max="771" width="19.1640625" style="112" customWidth="1"/>
    <col min="772" max="772" width="19.6640625" style="112" customWidth="1"/>
    <col min="773" max="773" width="23.33203125" style="112" customWidth="1"/>
    <col min="774" max="774" width="22.33203125" style="112" customWidth="1"/>
    <col min="775" max="775" width="17.5" style="112" customWidth="1"/>
    <col min="776" max="776" width="14.83203125" style="112" customWidth="1"/>
    <col min="777" max="1025" width="9.33203125" style="112"/>
    <col min="1026" max="1027" width="19.1640625" style="112" customWidth="1"/>
    <col min="1028" max="1028" width="19.6640625" style="112" customWidth="1"/>
    <col min="1029" max="1029" width="23.33203125" style="112" customWidth="1"/>
    <col min="1030" max="1030" width="22.33203125" style="112" customWidth="1"/>
    <col min="1031" max="1031" width="17.5" style="112" customWidth="1"/>
    <col min="1032" max="1032" width="14.83203125" style="112" customWidth="1"/>
    <col min="1033" max="1281" width="9.33203125" style="112"/>
    <col min="1282" max="1283" width="19.1640625" style="112" customWidth="1"/>
    <col min="1284" max="1284" width="19.6640625" style="112" customWidth="1"/>
    <col min="1285" max="1285" width="23.33203125" style="112" customWidth="1"/>
    <col min="1286" max="1286" width="22.33203125" style="112" customWidth="1"/>
    <col min="1287" max="1287" width="17.5" style="112" customWidth="1"/>
    <col min="1288" max="1288" width="14.83203125" style="112" customWidth="1"/>
    <col min="1289" max="1537" width="9.33203125" style="112"/>
    <col min="1538" max="1539" width="19.1640625" style="112" customWidth="1"/>
    <col min="1540" max="1540" width="19.6640625" style="112" customWidth="1"/>
    <col min="1541" max="1541" width="23.33203125" style="112" customWidth="1"/>
    <col min="1542" max="1542" width="22.33203125" style="112" customWidth="1"/>
    <col min="1543" max="1543" width="17.5" style="112" customWidth="1"/>
    <col min="1544" max="1544" width="14.83203125" style="112" customWidth="1"/>
    <col min="1545" max="1793" width="9.33203125" style="112"/>
    <col min="1794" max="1795" width="19.1640625" style="112" customWidth="1"/>
    <col min="1796" max="1796" width="19.6640625" style="112" customWidth="1"/>
    <col min="1797" max="1797" width="23.33203125" style="112" customWidth="1"/>
    <col min="1798" max="1798" width="22.33203125" style="112" customWidth="1"/>
    <col min="1799" max="1799" width="17.5" style="112" customWidth="1"/>
    <col min="1800" max="1800" width="14.83203125" style="112" customWidth="1"/>
    <col min="1801" max="2049" width="9.33203125" style="112"/>
    <col min="2050" max="2051" width="19.1640625" style="112" customWidth="1"/>
    <col min="2052" max="2052" width="19.6640625" style="112" customWidth="1"/>
    <col min="2053" max="2053" width="23.33203125" style="112" customWidth="1"/>
    <col min="2054" max="2054" width="22.33203125" style="112" customWidth="1"/>
    <col min="2055" max="2055" width="17.5" style="112" customWidth="1"/>
    <col min="2056" max="2056" width="14.83203125" style="112" customWidth="1"/>
    <col min="2057" max="2305" width="9.33203125" style="112"/>
    <col min="2306" max="2307" width="19.1640625" style="112" customWidth="1"/>
    <col min="2308" max="2308" width="19.6640625" style="112" customWidth="1"/>
    <col min="2309" max="2309" width="23.33203125" style="112" customWidth="1"/>
    <col min="2310" max="2310" width="22.33203125" style="112" customWidth="1"/>
    <col min="2311" max="2311" width="17.5" style="112" customWidth="1"/>
    <col min="2312" max="2312" width="14.83203125" style="112" customWidth="1"/>
    <col min="2313" max="2561" width="9.33203125" style="112"/>
    <col min="2562" max="2563" width="19.1640625" style="112" customWidth="1"/>
    <col min="2564" max="2564" width="19.6640625" style="112" customWidth="1"/>
    <col min="2565" max="2565" width="23.33203125" style="112" customWidth="1"/>
    <col min="2566" max="2566" width="22.33203125" style="112" customWidth="1"/>
    <col min="2567" max="2567" width="17.5" style="112" customWidth="1"/>
    <col min="2568" max="2568" width="14.83203125" style="112" customWidth="1"/>
    <col min="2569" max="2817" width="9.33203125" style="112"/>
    <col min="2818" max="2819" width="19.1640625" style="112" customWidth="1"/>
    <col min="2820" max="2820" width="19.6640625" style="112" customWidth="1"/>
    <col min="2821" max="2821" width="23.33203125" style="112" customWidth="1"/>
    <col min="2822" max="2822" width="22.33203125" style="112" customWidth="1"/>
    <col min="2823" max="2823" width="17.5" style="112" customWidth="1"/>
    <col min="2824" max="2824" width="14.83203125" style="112" customWidth="1"/>
    <col min="2825" max="3073" width="9.33203125" style="112"/>
    <col min="3074" max="3075" width="19.1640625" style="112" customWidth="1"/>
    <col min="3076" max="3076" width="19.6640625" style="112" customWidth="1"/>
    <col min="3077" max="3077" width="23.33203125" style="112" customWidth="1"/>
    <col min="3078" max="3078" width="22.33203125" style="112" customWidth="1"/>
    <col min="3079" max="3079" width="17.5" style="112" customWidth="1"/>
    <col min="3080" max="3080" width="14.83203125" style="112" customWidth="1"/>
    <col min="3081" max="3329" width="9.33203125" style="112"/>
    <col min="3330" max="3331" width="19.1640625" style="112" customWidth="1"/>
    <col min="3332" max="3332" width="19.6640625" style="112" customWidth="1"/>
    <col min="3333" max="3333" width="23.33203125" style="112" customWidth="1"/>
    <col min="3334" max="3334" width="22.33203125" style="112" customWidth="1"/>
    <col min="3335" max="3335" width="17.5" style="112" customWidth="1"/>
    <col min="3336" max="3336" width="14.83203125" style="112" customWidth="1"/>
    <col min="3337" max="3585" width="9.33203125" style="112"/>
    <col min="3586" max="3587" width="19.1640625" style="112" customWidth="1"/>
    <col min="3588" max="3588" width="19.6640625" style="112" customWidth="1"/>
    <col min="3589" max="3589" width="23.33203125" style="112" customWidth="1"/>
    <col min="3590" max="3590" width="22.33203125" style="112" customWidth="1"/>
    <col min="3591" max="3591" width="17.5" style="112" customWidth="1"/>
    <col min="3592" max="3592" width="14.83203125" style="112" customWidth="1"/>
    <col min="3593" max="3841" width="9.33203125" style="112"/>
    <col min="3842" max="3843" width="19.1640625" style="112" customWidth="1"/>
    <col min="3844" max="3844" width="19.6640625" style="112" customWidth="1"/>
    <col min="3845" max="3845" width="23.33203125" style="112" customWidth="1"/>
    <col min="3846" max="3846" width="22.33203125" style="112" customWidth="1"/>
    <col min="3847" max="3847" width="17.5" style="112" customWidth="1"/>
    <col min="3848" max="3848" width="14.83203125" style="112" customWidth="1"/>
    <col min="3849" max="4097" width="9.33203125" style="112"/>
    <col min="4098" max="4099" width="19.1640625" style="112" customWidth="1"/>
    <col min="4100" max="4100" width="19.6640625" style="112" customWidth="1"/>
    <col min="4101" max="4101" width="23.33203125" style="112" customWidth="1"/>
    <col min="4102" max="4102" width="22.33203125" style="112" customWidth="1"/>
    <col min="4103" max="4103" width="17.5" style="112" customWidth="1"/>
    <col min="4104" max="4104" width="14.83203125" style="112" customWidth="1"/>
    <col min="4105" max="4353" width="9.33203125" style="112"/>
    <col min="4354" max="4355" width="19.1640625" style="112" customWidth="1"/>
    <col min="4356" max="4356" width="19.6640625" style="112" customWidth="1"/>
    <col min="4357" max="4357" width="23.33203125" style="112" customWidth="1"/>
    <col min="4358" max="4358" width="22.33203125" style="112" customWidth="1"/>
    <col min="4359" max="4359" width="17.5" style="112" customWidth="1"/>
    <col min="4360" max="4360" width="14.83203125" style="112" customWidth="1"/>
    <col min="4361" max="4609" width="9.33203125" style="112"/>
    <col min="4610" max="4611" width="19.1640625" style="112" customWidth="1"/>
    <col min="4612" max="4612" width="19.6640625" style="112" customWidth="1"/>
    <col min="4613" max="4613" width="23.33203125" style="112" customWidth="1"/>
    <col min="4614" max="4614" width="22.33203125" style="112" customWidth="1"/>
    <col min="4615" max="4615" width="17.5" style="112" customWidth="1"/>
    <col min="4616" max="4616" width="14.83203125" style="112" customWidth="1"/>
    <col min="4617" max="4865" width="9.33203125" style="112"/>
    <col min="4866" max="4867" width="19.1640625" style="112" customWidth="1"/>
    <col min="4868" max="4868" width="19.6640625" style="112" customWidth="1"/>
    <col min="4869" max="4869" width="23.33203125" style="112" customWidth="1"/>
    <col min="4870" max="4870" width="22.33203125" style="112" customWidth="1"/>
    <col min="4871" max="4871" width="17.5" style="112" customWidth="1"/>
    <col min="4872" max="4872" width="14.83203125" style="112" customWidth="1"/>
    <col min="4873" max="5121" width="9.33203125" style="112"/>
    <col min="5122" max="5123" width="19.1640625" style="112" customWidth="1"/>
    <col min="5124" max="5124" width="19.6640625" style="112" customWidth="1"/>
    <col min="5125" max="5125" width="23.33203125" style="112" customWidth="1"/>
    <col min="5126" max="5126" width="22.33203125" style="112" customWidth="1"/>
    <col min="5127" max="5127" width="17.5" style="112" customWidth="1"/>
    <col min="5128" max="5128" width="14.83203125" style="112" customWidth="1"/>
    <col min="5129" max="5377" width="9.33203125" style="112"/>
    <col min="5378" max="5379" width="19.1640625" style="112" customWidth="1"/>
    <col min="5380" max="5380" width="19.6640625" style="112" customWidth="1"/>
    <col min="5381" max="5381" width="23.33203125" style="112" customWidth="1"/>
    <col min="5382" max="5382" width="22.33203125" style="112" customWidth="1"/>
    <col min="5383" max="5383" width="17.5" style="112" customWidth="1"/>
    <col min="5384" max="5384" width="14.83203125" style="112" customWidth="1"/>
    <col min="5385" max="5633" width="9.33203125" style="112"/>
    <col min="5634" max="5635" width="19.1640625" style="112" customWidth="1"/>
    <col min="5636" max="5636" width="19.6640625" style="112" customWidth="1"/>
    <col min="5637" max="5637" width="23.33203125" style="112" customWidth="1"/>
    <col min="5638" max="5638" width="22.33203125" style="112" customWidth="1"/>
    <col min="5639" max="5639" width="17.5" style="112" customWidth="1"/>
    <col min="5640" max="5640" width="14.83203125" style="112" customWidth="1"/>
    <col min="5641" max="5889" width="9.33203125" style="112"/>
    <col min="5890" max="5891" width="19.1640625" style="112" customWidth="1"/>
    <col min="5892" max="5892" width="19.6640625" style="112" customWidth="1"/>
    <col min="5893" max="5893" width="23.33203125" style="112" customWidth="1"/>
    <col min="5894" max="5894" width="22.33203125" style="112" customWidth="1"/>
    <col min="5895" max="5895" width="17.5" style="112" customWidth="1"/>
    <col min="5896" max="5896" width="14.83203125" style="112" customWidth="1"/>
    <col min="5897" max="6145" width="9.33203125" style="112"/>
    <col min="6146" max="6147" width="19.1640625" style="112" customWidth="1"/>
    <col min="6148" max="6148" width="19.6640625" style="112" customWidth="1"/>
    <col min="6149" max="6149" width="23.33203125" style="112" customWidth="1"/>
    <col min="6150" max="6150" width="22.33203125" style="112" customWidth="1"/>
    <col min="6151" max="6151" width="17.5" style="112" customWidth="1"/>
    <col min="6152" max="6152" width="14.83203125" style="112" customWidth="1"/>
    <col min="6153" max="6401" width="9.33203125" style="112"/>
    <col min="6402" max="6403" width="19.1640625" style="112" customWidth="1"/>
    <col min="6404" max="6404" width="19.6640625" style="112" customWidth="1"/>
    <col min="6405" max="6405" width="23.33203125" style="112" customWidth="1"/>
    <col min="6406" max="6406" width="22.33203125" style="112" customWidth="1"/>
    <col min="6407" max="6407" width="17.5" style="112" customWidth="1"/>
    <col min="6408" max="6408" width="14.83203125" style="112" customWidth="1"/>
    <col min="6409" max="6657" width="9.33203125" style="112"/>
    <col min="6658" max="6659" width="19.1640625" style="112" customWidth="1"/>
    <col min="6660" max="6660" width="19.6640625" style="112" customWidth="1"/>
    <col min="6661" max="6661" width="23.33203125" style="112" customWidth="1"/>
    <col min="6662" max="6662" width="22.33203125" style="112" customWidth="1"/>
    <col min="6663" max="6663" width="17.5" style="112" customWidth="1"/>
    <col min="6664" max="6664" width="14.83203125" style="112" customWidth="1"/>
    <col min="6665" max="6913" width="9.33203125" style="112"/>
    <col min="6914" max="6915" width="19.1640625" style="112" customWidth="1"/>
    <col min="6916" max="6916" width="19.6640625" style="112" customWidth="1"/>
    <col min="6917" max="6917" width="23.33203125" style="112" customWidth="1"/>
    <col min="6918" max="6918" width="22.33203125" style="112" customWidth="1"/>
    <col min="6919" max="6919" width="17.5" style="112" customWidth="1"/>
    <col min="6920" max="6920" width="14.83203125" style="112" customWidth="1"/>
    <col min="6921" max="7169" width="9.33203125" style="112"/>
    <col min="7170" max="7171" width="19.1640625" style="112" customWidth="1"/>
    <col min="7172" max="7172" width="19.6640625" style="112" customWidth="1"/>
    <col min="7173" max="7173" width="23.33203125" style="112" customWidth="1"/>
    <col min="7174" max="7174" width="22.33203125" style="112" customWidth="1"/>
    <col min="7175" max="7175" width="17.5" style="112" customWidth="1"/>
    <col min="7176" max="7176" width="14.83203125" style="112" customWidth="1"/>
    <col min="7177" max="7425" width="9.33203125" style="112"/>
    <col min="7426" max="7427" width="19.1640625" style="112" customWidth="1"/>
    <col min="7428" max="7428" width="19.6640625" style="112" customWidth="1"/>
    <col min="7429" max="7429" width="23.33203125" style="112" customWidth="1"/>
    <col min="7430" max="7430" width="22.33203125" style="112" customWidth="1"/>
    <col min="7431" max="7431" width="17.5" style="112" customWidth="1"/>
    <col min="7432" max="7432" width="14.83203125" style="112" customWidth="1"/>
    <col min="7433" max="7681" width="9.33203125" style="112"/>
    <col min="7682" max="7683" width="19.1640625" style="112" customWidth="1"/>
    <col min="7684" max="7684" width="19.6640625" style="112" customWidth="1"/>
    <col min="7685" max="7685" width="23.33203125" style="112" customWidth="1"/>
    <col min="7686" max="7686" width="22.33203125" style="112" customWidth="1"/>
    <col min="7687" max="7687" width="17.5" style="112" customWidth="1"/>
    <col min="7688" max="7688" width="14.83203125" style="112" customWidth="1"/>
    <col min="7689" max="7937" width="9.33203125" style="112"/>
    <col min="7938" max="7939" width="19.1640625" style="112" customWidth="1"/>
    <col min="7940" max="7940" width="19.6640625" style="112" customWidth="1"/>
    <col min="7941" max="7941" width="23.33203125" style="112" customWidth="1"/>
    <col min="7942" max="7942" width="22.33203125" style="112" customWidth="1"/>
    <col min="7943" max="7943" width="17.5" style="112" customWidth="1"/>
    <col min="7944" max="7944" width="14.83203125" style="112" customWidth="1"/>
    <col min="7945" max="8193" width="9.33203125" style="112"/>
    <col min="8194" max="8195" width="19.1640625" style="112" customWidth="1"/>
    <col min="8196" max="8196" width="19.6640625" style="112" customWidth="1"/>
    <col min="8197" max="8197" width="23.33203125" style="112" customWidth="1"/>
    <col min="8198" max="8198" width="22.33203125" style="112" customWidth="1"/>
    <col min="8199" max="8199" width="17.5" style="112" customWidth="1"/>
    <col min="8200" max="8200" width="14.83203125" style="112" customWidth="1"/>
    <col min="8201" max="8449" width="9.33203125" style="112"/>
    <col min="8450" max="8451" width="19.1640625" style="112" customWidth="1"/>
    <col min="8452" max="8452" width="19.6640625" style="112" customWidth="1"/>
    <col min="8453" max="8453" width="23.33203125" style="112" customWidth="1"/>
    <col min="8454" max="8454" width="22.33203125" style="112" customWidth="1"/>
    <col min="8455" max="8455" width="17.5" style="112" customWidth="1"/>
    <col min="8456" max="8456" width="14.83203125" style="112" customWidth="1"/>
    <col min="8457" max="8705" width="9.33203125" style="112"/>
    <col min="8706" max="8707" width="19.1640625" style="112" customWidth="1"/>
    <col min="8708" max="8708" width="19.6640625" style="112" customWidth="1"/>
    <col min="8709" max="8709" width="23.33203125" style="112" customWidth="1"/>
    <col min="8710" max="8710" width="22.33203125" style="112" customWidth="1"/>
    <col min="8711" max="8711" width="17.5" style="112" customWidth="1"/>
    <col min="8712" max="8712" width="14.83203125" style="112" customWidth="1"/>
    <col min="8713" max="8961" width="9.33203125" style="112"/>
    <col min="8962" max="8963" width="19.1640625" style="112" customWidth="1"/>
    <col min="8964" max="8964" width="19.6640625" style="112" customWidth="1"/>
    <col min="8965" max="8965" width="23.33203125" style="112" customWidth="1"/>
    <col min="8966" max="8966" width="22.33203125" style="112" customWidth="1"/>
    <col min="8967" max="8967" width="17.5" style="112" customWidth="1"/>
    <col min="8968" max="8968" width="14.83203125" style="112" customWidth="1"/>
    <col min="8969" max="9217" width="9.33203125" style="112"/>
    <col min="9218" max="9219" width="19.1640625" style="112" customWidth="1"/>
    <col min="9220" max="9220" width="19.6640625" style="112" customWidth="1"/>
    <col min="9221" max="9221" width="23.33203125" style="112" customWidth="1"/>
    <col min="9222" max="9222" width="22.33203125" style="112" customWidth="1"/>
    <col min="9223" max="9223" width="17.5" style="112" customWidth="1"/>
    <col min="9224" max="9224" width="14.83203125" style="112" customWidth="1"/>
    <col min="9225" max="9473" width="9.33203125" style="112"/>
    <col min="9474" max="9475" width="19.1640625" style="112" customWidth="1"/>
    <col min="9476" max="9476" width="19.6640625" style="112" customWidth="1"/>
    <col min="9477" max="9477" width="23.33203125" style="112" customWidth="1"/>
    <col min="9478" max="9478" width="22.33203125" style="112" customWidth="1"/>
    <col min="9479" max="9479" width="17.5" style="112" customWidth="1"/>
    <col min="9480" max="9480" width="14.83203125" style="112" customWidth="1"/>
    <col min="9481" max="9729" width="9.33203125" style="112"/>
    <col min="9730" max="9731" width="19.1640625" style="112" customWidth="1"/>
    <col min="9732" max="9732" width="19.6640625" style="112" customWidth="1"/>
    <col min="9733" max="9733" width="23.33203125" style="112" customWidth="1"/>
    <col min="9734" max="9734" width="22.33203125" style="112" customWidth="1"/>
    <col min="9735" max="9735" width="17.5" style="112" customWidth="1"/>
    <col min="9736" max="9736" width="14.83203125" style="112" customWidth="1"/>
    <col min="9737" max="9985" width="9.33203125" style="112"/>
    <col min="9986" max="9987" width="19.1640625" style="112" customWidth="1"/>
    <col min="9988" max="9988" width="19.6640625" style="112" customWidth="1"/>
    <col min="9989" max="9989" width="23.33203125" style="112" customWidth="1"/>
    <col min="9990" max="9990" width="22.33203125" style="112" customWidth="1"/>
    <col min="9991" max="9991" width="17.5" style="112" customWidth="1"/>
    <col min="9992" max="9992" width="14.83203125" style="112" customWidth="1"/>
    <col min="9993" max="10241" width="9.33203125" style="112"/>
    <col min="10242" max="10243" width="19.1640625" style="112" customWidth="1"/>
    <col min="10244" max="10244" width="19.6640625" style="112" customWidth="1"/>
    <col min="10245" max="10245" width="23.33203125" style="112" customWidth="1"/>
    <col min="10246" max="10246" width="22.33203125" style="112" customWidth="1"/>
    <col min="10247" max="10247" width="17.5" style="112" customWidth="1"/>
    <col min="10248" max="10248" width="14.83203125" style="112" customWidth="1"/>
    <col min="10249" max="10497" width="9.33203125" style="112"/>
    <col min="10498" max="10499" width="19.1640625" style="112" customWidth="1"/>
    <col min="10500" max="10500" width="19.6640625" style="112" customWidth="1"/>
    <col min="10501" max="10501" width="23.33203125" style="112" customWidth="1"/>
    <col min="10502" max="10502" width="22.33203125" style="112" customWidth="1"/>
    <col min="10503" max="10503" width="17.5" style="112" customWidth="1"/>
    <col min="10504" max="10504" width="14.83203125" style="112" customWidth="1"/>
    <col min="10505" max="10753" width="9.33203125" style="112"/>
    <col min="10754" max="10755" width="19.1640625" style="112" customWidth="1"/>
    <col min="10756" max="10756" width="19.6640625" style="112" customWidth="1"/>
    <col min="10757" max="10757" width="23.33203125" style="112" customWidth="1"/>
    <col min="10758" max="10758" width="22.33203125" style="112" customWidth="1"/>
    <col min="10759" max="10759" width="17.5" style="112" customWidth="1"/>
    <col min="10760" max="10760" width="14.83203125" style="112" customWidth="1"/>
    <col min="10761" max="11009" width="9.33203125" style="112"/>
    <col min="11010" max="11011" width="19.1640625" style="112" customWidth="1"/>
    <col min="11012" max="11012" width="19.6640625" style="112" customWidth="1"/>
    <col min="11013" max="11013" width="23.33203125" style="112" customWidth="1"/>
    <col min="11014" max="11014" width="22.33203125" style="112" customWidth="1"/>
    <col min="11015" max="11015" width="17.5" style="112" customWidth="1"/>
    <col min="11016" max="11016" width="14.83203125" style="112" customWidth="1"/>
    <col min="11017" max="11265" width="9.33203125" style="112"/>
    <col min="11266" max="11267" width="19.1640625" style="112" customWidth="1"/>
    <col min="11268" max="11268" width="19.6640625" style="112" customWidth="1"/>
    <col min="11269" max="11269" width="23.33203125" style="112" customWidth="1"/>
    <col min="11270" max="11270" width="22.33203125" style="112" customWidth="1"/>
    <col min="11271" max="11271" width="17.5" style="112" customWidth="1"/>
    <col min="11272" max="11272" width="14.83203125" style="112" customWidth="1"/>
    <col min="11273" max="11521" width="9.33203125" style="112"/>
    <col min="11522" max="11523" width="19.1640625" style="112" customWidth="1"/>
    <col min="11524" max="11524" width="19.6640625" style="112" customWidth="1"/>
    <col min="11525" max="11525" width="23.33203125" style="112" customWidth="1"/>
    <col min="11526" max="11526" width="22.33203125" style="112" customWidth="1"/>
    <col min="11527" max="11527" width="17.5" style="112" customWidth="1"/>
    <col min="11528" max="11528" width="14.83203125" style="112" customWidth="1"/>
    <col min="11529" max="11777" width="9.33203125" style="112"/>
    <col min="11778" max="11779" width="19.1640625" style="112" customWidth="1"/>
    <col min="11780" max="11780" width="19.6640625" style="112" customWidth="1"/>
    <col min="11781" max="11781" width="23.33203125" style="112" customWidth="1"/>
    <col min="11782" max="11782" width="22.33203125" style="112" customWidth="1"/>
    <col min="11783" max="11783" width="17.5" style="112" customWidth="1"/>
    <col min="11784" max="11784" width="14.83203125" style="112" customWidth="1"/>
    <col min="11785" max="12033" width="9.33203125" style="112"/>
    <col min="12034" max="12035" width="19.1640625" style="112" customWidth="1"/>
    <col min="12036" max="12036" width="19.6640625" style="112" customWidth="1"/>
    <col min="12037" max="12037" width="23.33203125" style="112" customWidth="1"/>
    <col min="12038" max="12038" width="22.33203125" style="112" customWidth="1"/>
    <col min="12039" max="12039" width="17.5" style="112" customWidth="1"/>
    <col min="12040" max="12040" width="14.83203125" style="112" customWidth="1"/>
    <col min="12041" max="12289" width="9.33203125" style="112"/>
    <col min="12290" max="12291" width="19.1640625" style="112" customWidth="1"/>
    <col min="12292" max="12292" width="19.6640625" style="112" customWidth="1"/>
    <col min="12293" max="12293" width="23.33203125" style="112" customWidth="1"/>
    <col min="12294" max="12294" width="22.33203125" style="112" customWidth="1"/>
    <col min="12295" max="12295" width="17.5" style="112" customWidth="1"/>
    <col min="12296" max="12296" width="14.83203125" style="112" customWidth="1"/>
    <col min="12297" max="12545" width="9.33203125" style="112"/>
    <col min="12546" max="12547" width="19.1640625" style="112" customWidth="1"/>
    <col min="12548" max="12548" width="19.6640625" style="112" customWidth="1"/>
    <col min="12549" max="12549" width="23.33203125" style="112" customWidth="1"/>
    <col min="12550" max="12550" width="22.33203125" style="112" customWidth="1"/>
    <col min="12551" max="12551" width="17.5" style="112" customWidth="1"/>
    <col min="12552" max="12552" width="14.83203125" style="112" customWidth="1"/>
    <col min="12553" max="12801" width="9.33203125" style="112"/>
    <col min="12802" max="12803" width="19.1640625" style="112" customWidth="1"/>
    <col min="12804" max="12804" width="19.6640625" style="112" customWidth="1"/>
    <col min="12805" max="12805" width="23.33203125" style="112" customWidth="1"/>
    <col min="12806" max="12806" width="22.33203125" style="112" customWidth="1"/>
    <col min="12807" max="12807" width="17.5" style="112" customWidth="1"/>
    <col min="12808" max="12808" width="14.83203125" style="112" customWidth="1"/>
    <col min="12809" max="13057" width="9.33203125" style="112"/>
    <col min="13058" max="13059" width="19.1640625" style="112" customWidth="1"/>
    <col min="13060" max="13060" width="19.6640625" style="112" customWidth="1"/>
    <col min="13061" max="13061" width="23.33203125" style="112" customWidth="1"/>
    <col min="13062" max="13062" width="22.33203125" style="112" customWidth="1"/>
    <col min="13063" max="13063" width="17.5" style="112" customWidth="1"/>
    <col min="13064" max="13064" width="14.83203125" style="112" customWidth="1"/>
    <col min="13065" max="13313" width="9.33203125" style="112"/>
    <col min="13314" max="13315" width="19.1640625" style="112" customWidth="1"/>
    <col min="13316" max="13316" width="19.6640625" style="112" customWidth="1"/>
    <col min="13317" max="13317" width="23.33203125" style="112" customWidth="1"/>
    <col min="13318" max="13318" width="22.33203125" style="112" customWidth="1"/>
    <col min="13319" max="13319" width="17.5" style="112" customWidth="1"/>
    <col min="13320" max="13320" width="14.83203125" style="112" customWidth="1"/>
    <col min="13321" max="13569" width="9.33203125" style="112"/>
    <col min="13570" max="13571" width="19.1640625" style="112" customWidth="1"/>
    <col min="13572" max="13572" width="19.6640625" style="112" customWidth="1"/>
    <col min="13573" max="13573" width="23.33203125" style="112" customWidth="1"/>
    <col min="13574" max="13574" width="22.33203125" style="112" customWidth="1"/>
    <col min="13575" max="13575" width="17.5" style="112" customWidth="1"/>
    <col min="13576" max="13576" width="14.83203125" style="112" customWidth="1"/>
    <col min="13577" max="13825" width="9.33203125" style="112"/>
    <col min="13826" max="13827" width="19.1640625" style="112" customWidth="1"/>
    <col min="13828" max="13828" width="19.6640625" style="112" customWidth="1"/>
    <col min="13829" max="13829" width="23.33203125" style="112" customWidth="1"/>
    <col min="13830" max="13830" width="22.33203125" style="112" customWidth="1"/>
    <col min="13831" max="13831" width="17.5" style="112" customWidth="1"/>
    <col min="13832" max="13832" width="14.83203125" style="112" customWidth="1"/>
    <col min="13833" max="14081" width="9.33203125" style="112"/>
    <col min="14082" max="14083" width="19.1640625" style="112" customWidth="1"/>
    <col min="14084" max="14084" width="19.6640625" style="112" customWidth="1"/>
    <col min="14085" max="14085" width="23.33203125" style="112" customWidth="1"/>
    <col min="14086" max="14086" width="22.33203125" style="112" customWidth="1"/>
    <col min="14087" max="14087" width="17.5" style="112" customWidth="1"/>
    <col min="14088" max="14088" width="14.83203125" style="112" customWidth="1"/>
    <col min="14089" max="14337" width="9.33203125" style="112"/>
    <col min="14338" max="14339" width="19.1640625" style="112" customWidth="1"/>
    <col min="14340" max="14340" width="19.6640625" style="112" customWidth="1"/>
    <col min="14341" max="14341" width="23.33203125" style="112" customWidth="1"/>
    <col min="14342" max="14342" width="22.33203125" style="112" customWidth="1"/>
    <col min="14343" max="14343" width="17.5" style="112" customWidth="1"/>
    <col min="14344" max="14344" width="14.83203125" style="112" customWidth="1"/>
    <col min="14345" max="14593" width="9.33203125" style="112"/>
    <col min="14594" max="14595" width="19.1640625" style="112" customWidth="1"/>
    <col min="14596" max="14596" width="19.6640625" style="112" customWidth="1"/>
    <col min="14597" max="14597" width="23.33203125" style="112" customWidth="1"/>
    <col min="14598" max="14598" width="22.33203125" style="112" customWidth="1"/>
    <col min="14599" max="14599" width="17.5" style="112" customWidth="1"/>
    <col min="14600" max="14600" width="14.83203125" style="112" customWidth="1"/>
    <col min="14601" max="14849" width="9.33203125" style="112"/>
    <col min="14850" max="14851" width="19.1640625" style="112" customWidth="1"/>
    <col min="14852" max="14852" width="19.6640625" style="112" customWidth="1"/>
    <col min="14853" max="14853" width="23.33203125" style="112" customWidth="1"/>
    <col min="14854" max="14854" width="22.33203125" style="112" customWidth="1"/>
    <col min="14855" max="14855" width="17.5" style="112" customWidth="1"/>
    <col min="14856" max="14856" width="14.83203125" style="112" customWidth="1"/>
    <col min="14857" max="15105" width="9.33203125" style="112"/>
    <col min="15106" max="15107" width="19.1640625" style="112" customWidth="1"/>
    <col min="15108" max="15108" width="19.6640625" style="112" customWidth="1"/>
    <col min="15109" max="15109" width="23.33203125" style="112" customWidth="1"/>
    <col min="15110" max="15110" width="22.33203125" style="112" customWidth="1"/>
    <col min="15111" max="15111" width="17.5" style="112" customWidth="1"/>
    <col min="15112" max="15112" width="14.83203125" style="112" customWidth="1"/>
    <col min="15113" max="15361" width="9.33203125" style="112"/>
    <col min="15362" max="15363" width="19.1640625" style="112" customWidth="1"/>
    <col min="15364" max="15364" width="19.6640625" style="112" customWidth="1"/>
    <col min="15365" max="15365" width="23.33203125" style="112" customWidth="1"/>
    <col min="15366" max="15366" width="22.33203125" style="112" customWidth="1"/>
    <col min="15367" max="15367" width="17.5" style="112" customWidth="1"/>
    <col min="15368" max="15368" width="14.83203125" style="112" customWidth="1"/>
    <col min="15369" max="15617" width="9.33203125" style="112"/>
    <col min="15618" max="15619" width="19.1640625" style="112" customWidth="1"/>
    <col min="15620" max="15620" width="19.6640625" style="112" customWidth="1"/>
    <col min="15621" max="15621" width="23.33203125" style="112" customWidth="1"/>
    <col min="15622" max="15622" width="22.33203125" style="112" customWidth="1"/>
    <col min="15623" max="15623" width="17.5" style="112" customWidth="1"/>
    <col min="15624" max="15624" width="14.83203125" style="112" customWidth="1"/>
    <col min="15625" max="15873" width="9.33203125" style="112"/>
    <col min="15874" max="15875" width="19.1640625" style="112" customWidth="1"/>
    <col min="15876" max="15876" width="19.6640625" style="112" customWidth="1"/>
    <col min="15877" max="15877" width="23.33203125" style="112" customWidth="1"/>
    <col min="15878" max="15878" width="22.33203125" style="112" customWidth="1"/>
    <col min="15879" max="15879" width="17.5" style="112" customWidth="1"/>
    <col min="15880" max="15880" width="14.83203125" style="112" customWidth="1"/>
    <col min="15881" max="16129" width="9.33203125" style="112"/>
    <col min="16130" max="16131" width="19.1640625" style="112" customWidth="1"/>
    <col min="16132" max="16132" width="19.6640625" style="112" customWidth="1"/>
    <col min="16133" max="16133" width="23.33203125" style="112" customWidth="1"/>
    <col min="16134" max="16134" width="22.33203125" style="112" customWidth="1"/>
    <col min="16135" max="16135" width="17.5" style="112" customWidth="1"/>
    <col min="16136" max="16136" width="14.83203125" style="112" customWidth="1"/>
    <col min="16137" max="16384" width="9.33203125" style="112"/>
  </cols>
  <sheetData>
    <row r="1" spans="1:24" ht="25.5">
      <c r="A1" s="128" t="s">
        <v>344</v>
      </c>
      <c r="B1" s="109"/>
      <c r="C1" s="109"/>
      <c r="D1" s="109"/>
      <c r="E1" s="109"/>
      <c r="F1" s="109"/>
      <c r="G1" s="109"/>
      <c r="H1" s="109"/>
      <c r="I1" s="109"/>
      <c r="J1" s="110"/>
      <c r="K1" s="110"/>
      <c r="L1" s="111"/>
      <c r="M1" s="111"/>
    </row>
    <row r="2" spans="1:24" ht="15" thickBot="1">
      <c r="A2" s="113"/>
      <c r="B2" s="109"/>
      <c r="C2" s="109"/>
      <c r="D2" s="109"/>
      <c r="E2" s="109"/>
      <c r="F2" s="109"/>
      <c r="G2" s="109"/>
      <c r="H2" s="109"/>
      <c r="I2" s="109"/>
      <c r="J2" s="114" t="s">
        <v>345</v>
      </c>
      <c r="K2" s="114"/>
      <c r="L2" s="114"/>
      <c r="M2" s="114"/>
      <c r="P2" s="112" t="s">
        <v>346</v>
      </c>
    </row>
    <row r="3" spans="1:24" s="294" customFormat="1" ht="24" customHeight="1" thickTop="1">
      <c r="A3" s="115" t="s">
        <v>347</v>
      </c>
      <c r="B3" s="116" t="s">
        <v>348</v>
      </c>
      <c r="C3" s="311"/>
      <c r="D3" s="311"/>
      <c r="E3" s="311"/>
      <c r="F3" s="311"/>
      <c r="G3" s="311"/>
      <c r="H3" s="311"/>
      <c r="I3" s="311"/>
      <c r="J3" s="1329" t="s">
        <v>206</v>
      </c>
      <c r="K3" s="1330"/>
      <c r="L3" s="1333" t="s">
        <v>207</v>
      </c>
      <c r="M3" s="426" t="s">
        <v>208</v>
      </c>
      <c r="N3" s="426" t="s">
        <v>209</v>
      </c>
      <c r="O3" s="312" t="s">
        <v>210</v>
      </c>
      <c r="P3" s="1335" t="s">
        <v>211</v>
      </c>
      <c r="Q3" s="1336"/>
      <c r="R3" s="1336"/>
      <c r="S3" s="1337"/>
      <c r="T3" s="1338" t="s">
        <v>212</v>
      </c>
      <c r="U3" s="1339"/>
      <c r="V3" s="1339"/>
      <c r="W3" s="1339"/>
      <c r="X3" s="1340"/>
    </row>
    <row r="4" spans="1:24" s="294" customFormat="1" ht="24" customHeight="1" thickBot="1">
      <c r="A4" s="118" t="s">
        <v>349</v>
      </c>
      <c r="B4" s="117" t="s">
        <v>350</v>
      </c>
      <c r="C4" s="314" t="s">
        <v>351</v>
      </c>
      <c r="D4" s="311"/>
      <c r="E4" s="314"/>
      <c r="F4" s="314"/>
      <c r="G4" s="314"/>
      <c r="H4" s="314"/>
      <c r="I4" s="314"/>
      <c r="J4" s="1331"/>
      <c r="K4" s="1332"/>
      <c r="L4" s="1334"/>
      <c r="M4" s="427" t="s">
        <v>569</v>
      </c>
      <c r="N4" s="427" t="s">
        <v>569</v>
      </c>
      <c r="O4" s="315" t="s">
        <v>569</v>
      </c>
      <c r="P4" s="1341" t="s">
        <v>213</v>
      </c>
      <c r="Q4" s="1342"/>
      <c r="R4" s="1342"/>
      <c r="S4" s="1343"/>
      <c r="T4" s="119" t="s">
        <v>570</v>
      </c>
      <c r="U4" s="119" t="s">
        <v>571</v>
      </c>
      <c r="V4" s="119" t="s">
        <v>572</v>
      </c>
      <c r="W4" s="119" t="s">
        <v>573</v>
      </c>
      <c r="X4" s="120" t="s">
        <v>574</v>
      </c>
    </row>
    <row r="5" spans="1:24" s="294" customFormat="1" ht="24" customHeight="1" thickTop="1">
      <c r="A5" s="313"/>
      <c r="B5" s="311"/>
      <c r="C5" s="314" t="s">
        <v>352</v>
      </c>
      <c r="D5" s="311"/>
      <c r="E5" s="314"/>
      <c r="F5" s="314"/>
      <c r="G5" s="314"/>
      <c r="H5" s="314"/>
      <c r="I5" s="314"/>
      <c r="J5" s="1324" t="s">
        <v>214</v>
      </c>
      <c r="K5" s="1325"/>
      <c r="L5" s="316" t="s">
        <v>215</v>
      </c>
      <c r="M5" s="316">
        <v>0.66</v>
      </c>
      <c r="N5" s="317">
        <v>0.44</v>
      </c>
      <c r="O5" s="318">
        <v>0.22</v>
      </c>
      <c r="P5" s="1323" t="s">
        <v>216</v>
      </c>
      <c r="Q5" s="1319"/>
      <c r="R5" s="1319"/>
      <c r="S5" s="1320"/>
      <c r="T5" s="72" t="s">
        <v>575</v>
      </c>
      <c r="U5" s="72" t="s">
        <v>217</v>
      </c>
      <c r="V5" s="72" t="s">
        <v>218</v>
      </c>
      <c r="W5" s="72" t="s">
        <v>219</v>
      </c>
      <c r="X5" s="73" t="s">
        <v>219</v>
      </c>
    </row>
    <row r="6" spans="1:24" s="294" customFormat="1" ht="24" customHeight="1">
      <c r="A6" s="313"/>
      <c r="B6" s="311"/>
      <c r="C6" s="314" t="s">
        <v>353</v>
      </c>
      <c r="D6" s="311"/>
      <c r="E6" s="314"/>
      <c r="F6" s="314"/>
      <c r="G6" s="314"/>
      <c r="H6" s="314"/>
      <c r="I6" s="314"/>
      <c r="J6" s="1307"/>
      <c r="K6" s="1308"/>
      <c r="L6" s="122" t="s">
        <v>220</v>
      </c>
      <c r="M6" s="122">
        <v>0.28999999999999998</v>
      </c>
      <c r="N6" s="122">
        <v>0.2</v>
      </c>
      <c r="O6" s="123">
        <v>0.09</v>
      </c>
      <c r="P6" s="1323" t="s">
        <v>221</v>
      </c>
      <c r="Q6" s="1319"/>
      <c r="R6" s="1319"/>
      <c r="S6" s="1320"/>
      <c r="T6" s="72" t="s">
        <v>222</v>
      </c>
      <c r="U6" s="72" t="s">
        <v>223</v>
      </c>
      <c r="V6" s="72" t="s">
        <v>224</v>
      </c>
      <c r="W6" s="122" t="s">
        <v>219</v>
      </c>
      <c r="X6" s="123" t="s">
        <v>219</v>
      </c>
    </row>
    <row r="7" spans="1:24" s="294" customFormat="1" ht="24" customHeight="1">
      <c r="A7" s="313"/>
      <c r="B7" s="311"/>
      <c r="C7" s="314" t="s">
        <v>354</v>
      </c>
      <c r="D7" s="311"/>
      <c r="E7" s="314"/>
      <c r="F7" s="314"/>
      <c r="G7" s="314"/>
      <c r="H7" s="314"/>
      <c r="I7" s="314"/>
      <c r="J7" s="1307"/>
      <c r="K7" s="1308"/>
      <c r="L7" s="122" t="s">
        <v>225</v>
      </c>
      <c r="M7" s="122">
        <v>0.2</v>
      </c>
      <c r="N7" s="122">
        <v>0.14000000000000001</v>
      </c>
      <c r="O7" s="123">
        <v>0.06</v>
      </c>
      <c r="P7" s="1316" t="s">
        <v>226</v>
      </c>
      <c r="Q7" s="1318" t="s">
        <v>227</v>
      </c>
      <c r="R7" s="1319"/>
      <c r="S7" s="1320"/>
      <c r="T7" s="72" t="s">
        <v>228</v>
      </c>
      <c r="U7" s="72" t="s">
        <v>229</v>
      </c>
      <c r="V7" s="72" t="s">
        <v>576</v>
      </c>
      <c r="W7" s="72" t="s">
        <v>230</v>
      </c>
      <c r="X7" s="73" t="s">
        <v>231</v>
      </c>
    </row>
    <row r="8" spans="1:24" s="294" customFormat="1" ht="24" customHeight="1">
      <c r="A8" s="313"/>
      <c r="B8" s="311"/>
      <c r="C8" s="314" t="s">
        <v>355</v>
      </c>
      <c r="D8" s="311"/>
      <c r="E8" s="314"/>
      <c r="F8" s="314"/>
      <c r="G8" s="314"/>
      <c r="H8" s="314"/>
      <c r="I8" s="314"/>
      <c r="J8" s="1307"/>
      <c r="K8" s="1308"/>
      <c r="L8" s="122" t="s">
        <v>232</v>
      </c>
      <c r="M8" s="122">
        <v>0.11</v>
      </c>
      <c r="N8" s="122">
        <v>0.08</v>
      </c>
      <c r="O8" s="123">
        <v>0.03</v>
      </c>
      <c r="P8" s="1317"/>
      <c r="Q8" s="1326" t="s">
        <v>233</v>
      </c>
      <c r="R8" s="1327"/>
      <c r="S8" s="1328"/>
      <c r="T8" s="74" t="s">
        <v>228</v>
      </c>
      <c r="U8" s="74" t="s">
        <v>229</v>
      </c>
      <c r="V8" s="74" t="s">
        <v>234</v>
      </c>
      <c r="W8" s="74" t="s">
        <v>230</v>
      </c>
      <c r="X8" s="75" t="s">
        <v>231</v>
      </c>
    </row>
    <row r="9" spans="1:24" s="294" customFormat="1" ht="24" customHeight="1">
      <c r="A9" s="293"/>
      <c r="B9" s="319"/>
      <c r="C9" s="293"/>
      <c r="D9" s="320"/>
      <c r="E9" s="293"/>
      <c r="F9" s="293"/>
      <c r="G9" s="293"/>
      <c r="H9" s="293"/>
      <c r="I9" s="293"/>
      <c r="J9" s="1307"/>
      <c r="K9" s="1308"/>
      <c r="L9" s="122" t="s">
        <v>235</v>
      </c>
      <c r="M9" s="122">
        <v>0.08</v>
      </c>
      <c r="N9" s="122">
        <v>0.06</v>
      </c>
      <c r="O9" s="123">
        <v>0.02</v>
      </c>
      <c r="P9" s="1316" t="s">
        <v>236</v>
      </c>
      <c r="Q9" s="1318" t="s">
        <v>237</v>
      </c>
      <c r="R9" s="1319"/>
      <c r="S9" s="1320"/>
      <c r="T9" s="72" t="s">
        <v>577</v>
      </c>
      <c r="U9" s="72" t="s">
        <v>238</v>
      </c>
      <c r="V9" s="122" t="s">
        <v>219</v>
      </c>
      <c r="W9" s="122" t="s">
        <v>219</v>
      </c>
      <c r="X9" s="123" t="s">
        <v>219</v>
      </c>
    </row>
    <row r="10" spans="1:24" s="294" customFormat="1" ht="24" customHeight="1">
      <c r="A10" s="118" t="s">
        <v>356</v>
      </c>
      <c r="B10" s="124" t="s">
        <v>357</v>
      </c>
      <c r="C10" s="293"/>
      <c r="D10" s="293"/>
      <c r="E10" s="293"/>
      <c r="F10" s="293"/>
      <c r="G10" s="321"/>
      <c r="H10" s="321"/>
      <c r="I10" s="321"/>
      <c r="J10" s="1307"/>
      <c r="K10" s="1308"/>
      <c r="L10" s="122" t="s">
        <v>239</v>
      </c>
      <c r="M10" s="122">
        <v>0.05</v>
      </c>
      <c r="N10" s="122">
        <v>0.04</v>
      </c>
      <c r="O10" s="123">
        <v>0.01</v>
      </c>
      <c r="P10" s="1317"/>
      <c r="Q10" s="1318" t="s">
        <v>240</v>
      </c>
      <c r="R10" s="1319"/>
      <c r="S10" s="1320"/>
      <c r="T10" s="72" t="s">
        <v>578</v>
      </c>
      <c r="U10" s="72" t="s">
        <v>241</v>
      </c>
      <c r="V10" s="122" t="s">
        <v>219</v>
      </c>
      <c r="W10" s="122" t="s">
        <v>219</v>
      </c>
      <c r="X10" s="123" t="s">
        <v>219</v>
      </c>
    </row>
    <row r="11" spans="1:24" s="294" customFormat="1" ht="24" customHeight="1">
      <c r="A11" s="313"/>
      <c r="B11" s="1321" t="s">
        <v>603</v>
      </c>
      <c r="C11" s="1322"/>
      <c r="D11" s="322" t="s">
        <v>604</v>
      </c>
      <c r="E11" s="322" t="s">
        <v>605</v>
      </c>
      <c r="F11" s="322" t="s">
        <v>358</v>
      </c>
      <c r="G11" s="292" t="s">
        <v>601</v>
      </c>
      <c r="H11" s="323"/>
      <c r="I11" s="323"/>
      <c r="J11" s="1307"/>
      <c r="K11" s="1308"/>
      <c r="L11" s="122"/>
      <c r="M11" s="122"/>
      <c r="N11" s="122"/>
      <c r="O11" s="123"/>
      <c r="P11" s="420"/>
      <c r="Q11" s="424"/>
      <c r="R11" s="424"/>
      <c r="S11" s="425"/>
      <c r="T11" s="72"/>
      <c r="U11" s="72"/>
      <c r="V11" s="122"/>
      <c r="W11" s="122"/>
      <c r="X11" s="123"/>
    </row>
    <row r="12" spans="1:24" s="294" customFormat="1" ht="24" customHeight="1">
      <c r="A12" s="293"/>
      <c r="B12" s="324" t="s">
        <v>359</v>
      </c>
      <c r="C12" s="325"/>
      <c r="D12" s="326">
        <v>1</v>
      </c>
      <c r="E12" s="147">
        <v>0</v>
      </c>
      <c r="F12" s="147">
        <f>E12*D12</f>
        <v>0</v>
      </c>
      <c r="G12" s="327" t="s">
        <v>360</v>
      </c>
      <c r="H12" s="328"/>
      <c r="I12" s="328"/>
      <c r="J12" s="1312"/>
      <c r="K12" s="1306"/>
      <c r="L12" s="122" t="s">
        <v>242</v>
      </c>
      <c r="M12" s="122">
        <v>0.03</v>
      </c>
      <c r="N12" s="122">
        <v>2.1000000000000001E-2</v>
      </c>
      <c r="O12" s="123">
        <v>8.9999999999999993E-3</v>
      </c>
      <c r="P12" s="1323" t="s">
        <v>243</v>
      </c>
      <c r="Q12" s="1319"/>
      <c r="R12" s="1319"/>
      <c r="S12" s="1320"/>
      <c r="T12" s="72" t="s">
        <v>244</v>
      </c>
      <c r="U12" s="72" t="s">
        <v>245</v>
      </c>
      <c r="V12" s="122" t="s">
        <v>219</v>
      </c>
      <c r="W12" s="122" t="s">
        <v>219</v>
      </c>
      <c r="X12" s="123" t="s">
        <v>219</v>
      </c>
    </row>
    <row r="13" spans="1:24" s="294" customFormat="1" ht="24" customHeight="1">
      <c r="A13" s="293"/>
      <c r="B13" s="324" t="s">
        <v>361</v>
      </c>
      <c r="C13" s="329"/>
      <c r="D13" s="326">
        <v>1</v>
      </c>
      <c r="E13" s="330">
        <v>0</v>
      </c>
      <c r="F13" s="147">
        <f>E13*D13</f>
        <v>0</v>
      </c>
      <c r="G13" s="327" t="s">
        <v>360</v>
      </c>
      <c r="H13" s="323"/>
      <c r="I13" s="323"/>
      <c r="J13" s="1311" t="s">
        <v>246</v>
      </c>
      <c r="K13" s="1300"/>
      <c r="L13" s="122" t="s">
        <v>220</v>
      </c>
      <c r="M13" s="122">
        <v>0.37</v>
      </c>
      <c r="N13" s="122">
        <v>0.26</v>
      </c>
      <c r="O13" s="123">
        <v>0.11</v>
      </c>
      <c r="P13" s="1311" t="s">
        <v>247</v>
      </c>
      <c r="Q13" s="1300"/>
      <c r="R13" s="1299" t="s">
        <v>579</v>
      </c>
      <c r="S13" s="1300"/>
      <c r="T13" s="416" t="s">
        <v>248</v>
      </c>
      <c r="U13" s="1301" t="s">
        <v>249</v>
      </c>
      <c r="V13" s="1301" t="s">
        <v>250</v>
      </c>
      <c r="W13" s="1345" t="s">
        <v>219</v>
      </c>
      <c r="X13" s="1348" t="s">
        <v>219</v>
      </c>
    </row>
    <row r="14" spans="1:24" s="294" customFormat="1" ht="24" customHeight="1">
      <c r="A14" s="293"/>
      <c r="B14" s="324" t="s">
        <v>362</v>
      </c>
      <c r="C14" s="722" t="s">
        <v>606</v>
      </c>
      <c r="D14" s="326">
        <v>1</v>
      </c>
      <c r="E14" s="146">
        <f>E15+E16</f>
        <v>0</v>
      </c>
      <c r="F14" s="146">
        <f>F15+F16</f>
        <v>0</v>
      </c>
      <c r="G14" s="327" t="s">
        <v>360</v>
      </c>
      <c r="H14" s="323"/>
      <c r="I14" s="323"/>
      <c r="J14" s="1307"/>
      <c r="K14" s="1308"/>
      <c r="L14" s="122" t="s">
        <v>225</v>
      </c>
      <c r="M14" s="122">
        <v>0.3</v>
      </c>
      <c r="N14" s="122">
        <v>0.21</v>
      </c>
      <c r="O14" s="123">
        <v>0.09</v>
      </c>
      <c r="P14" s="1307" t="s">
        <v>251</v>
      </c>
      <c r="Q14" s="1308"/>
      <c r="R14" s="1313" t="s">
        <v>580</v>
      </c>
      <c r="S14" s="1308"/>
      <c r="T14" s="428" t="s">
        <v>581</v>
      </c>
      <c r="U14" s="1344"/>
      <c r="V14" s="1344"/>
      <c r="W14" s="1346"/>
      <c r="X14" s="1349"/>
    </row>
    <row r="15" spans="1:24" s="294" customFormat="1" ht="24" customHeight="1">
      <c r="A15" s="293"/>
      <c r="B15" s="332"/>
      <c r="C15" s="722" t="s">
        <v>363</v>
      </c>
      <c r="D15" s="333">
        <v>0</v>
      </c>
      <c r="E15" s="334"/>
      <c r="F15" s="147">
        <f>E15*D15</f>
        <v>0</v>
      </c>
      <c r="G15" s="327" t="s">
        <v>360</v>
      </c>
      <c r="H15" s="323"/>
      <c r="I15" s="323"/>
      <c r="J15" s="1307"/>
      <c r="K15" s="1308"/>
      <c r="L15" s="122" t="s">
        <v>232</v>
      </c>
      <c r="M15" s="122">
        <v>0.18</v>
      </c>
      <c r="N15" s="335">
        <v>0.1</v>
      </c>
      <c r="O15" s="123">
        <v>0.08</v>
      </c>
      <c r="P15" s="1314"/>
      <c r="Q15" s="1315"/>
      <c r="R15" s="1305" t="s">
        <v>252</v>
      </c>
      <c r="S15" s="1306"/>
      <c r="T15" s="336"/>
      <c r="U15" s="1302"/>
      <c r="V15" s="1302"/>
      <c r="W15" s="1347"/>
      <c r="X15" s="1350"/>
    </row>
    <row r="16" spans="1:24" s="294" customFormat="1" ht="24" customHeight="1">
      <c r="A16" s="293"/>
      <c r="B16" s="332"/>
      <c r="C16" s="722" t="s">
        <v>364</v>
      </c>
      <c r="D16" s="337">
        <v>0</v>
      </c>
      <c r="E16" s="338"/>
      <c r="F16" s="147">
        <f>E16*D16</f>
        <v>0</v>
      </c>
      <c r="G16" s="327"/>
      <c r="H16" s="323"/>
      <c r="I16" s="323"/>
      <c r="J16" s="1307"/>
      <c r="K16" s="1308"/>
      <c r="L16" s="122" t="s">
        <v>235</v>
      </c>
      <c r="M16" s="122">
        <v>0.11</v>
      </c>
      <c r="N16" s="122">
        <v>7.0000000000000007E-2</v>
      </c>
      <c r="O16" s="123">
        <v>0.04</v>
      </c>
      <c r="P16" s="1314"/>
      <c r="Q16" s="1315"/>
      <c r="R16" s="1299" t="s">
        <v>253</v>
      </c>
      <c r="S16" s="1300"/>
      <c r="T16" s="1301" t="s">
        <v>254</v>
      </c>
      <c r="U16" s="1301" t="s">
        <v>255</v>
      </c>
      <c r="V16" s="1345" t="s">
        <v>219</v>
      </c>
      <c r="W16" s="1345" t="s">
        <v>219</v>
      </c>
      <c r="X16" s="1348" t="s">
        <v>219</v>
      </c>
    </row>
    <row r="17" spans="1:24" s="294" customFormat="1" ht="24" customHeight="1">
      <c r="A17" s="293"/>
      <c r="B17" s="324" t="s">
        <v>365</v>
      </c>
      <c r="C17" s="722" t="s">
        <v>606</v>
      </c>
      <c r="D17" s="326">
        <f>D18</f>
        <v>1</v>
      </c>
      <c r="E17" s="146">
        <f>E18</f>
        <v>276710</v>
      </c>
      <c r="F17" s="146">
        <f>F18</f>
        <v>276710</v>
      </c>
      <c r="G17" s="327"/>
      <c r="H17" s="323"/>
      <c r="I17" s="323"/>
      <c r="J17" s="1312"/>
      <c r="K17" s="1306"/>
      <c r="L17" s="122" t="s">
        <v>239</v>
      </c>
      <c r="M17" s="122">
        <v>0.08</v>
      </c>
      <c r="N17" s="122">
        <v>0.05</v>
      </c>
      <c r="O17" s="123">
        <v>0.03</v>
      </c>
      <c r="P17" s="1303"/>
      <c r="Q17" s="1304"/>
      <c r="R17" s="1305" t="s">
        <v>256</v>
      </c>
      <c r="S17" s="1306"/>
      <c r="T17" s="1302"/>
      <c r="U17" s="1302"/>
      <c r="V17" s="1347"/>
      <c r="W17" s="1347"/>
      <c r="X17" s="1350"/>
    </row>
    <row r="18" spans="1:24" s="294" customFormat="1" ht="24" customHeight="1">
      <c r="A18" s="293"/>
      <c r="B18" s="324"/>
      <c r="C18" s="722" t="s">
        <v>366</v>
      </c>
      <c r="D18" s="326">
        <v>1</v>
      </c>
      <c r="E18" s="146">
        <f>F24</f>
        <v>276710</v>
      </c>
      <c r="F18" s="146">
        <f>ROUND(E18*D18,0)</f>
        <v>276710</v>
      </c>
      <c r="G18" s="327" t="s">
        <v>367</v>
      </c>
      <c r="H18" s="323"/>
      <c r="I18" s="323"/>
      <c r="J18" s="420"/>
      <c r="K18" s="418"/>
      <c r="L18" s="122"/>
      <c r="M18" s="122"/>
      <c r="N18" s="122"/>
      <c r="O18" s="123"/>
      <c r="P18" s="422"/>
      <c r="Q18" s="423"/>
      <c r="R18" s="421"/>
      <c r="S18" s="419"/>
      <c r="T18" s="428"/>
      <c r="U18" s="428"/>
      <c r="V18" s="430"/>
      <c r="W18" s="430"/>
      <c r="X18" s="432"/>
    </row>
    <row r="19" spans="1:24" s="294" customFormat="1" ht="24" customHeight="1">
      <c r="A19" s="293"/>
      <c r="B19" s="324" t="s">
        <v>368</v>
      </c>
      <c r="C19" s="331"/>
      <c r="D19" s="326">
        <v>1</v>
      </c>
      <c r="E19" s="146">
        <v>0</v>
      </c>
      <c r="F19" s="146">
        <f>E19*D19</f>
        <v>0</v>
      </c>
      <c r="G19" s="327" t="s">
        <v>360</v>
      </c>
      <c r="H19" s="323"/>
      <c r="I19" s="323"/>
      <c r="J19" s="420"/>
      <c r="K19" s="418"/>
      <c r="L19" s="122"/>
      <c r="M19" s="122"/>
      <c r="N19" s="122"/>
      <c r="O19" s="123"/>
      <c r="P19" s="422"/>
      <c r="Q19" s="423"/>
      <c r="R19" s="421"/>
      <c r="S19" s="419"/>
      <c r="T19" s="428"/>
      <c r="U19" s="428"/>
      <c r="V19" s="430"/>
      <c r="W19" s="430"/>
      <c r="X19" s="432"/>
    </row>
    <row r="20" spans="1:24" s="294" customFormat="1" ht="24" customHeight="1">
      <c r="A20" s="293"/>
      <c r="B20" s="339" t="s">
        <v>602</v>
      </c>
      <c r="C20" s="331"/>
      <c r="D20" s="340"/>
      <c r="E20" s="338"/>
      <c r="F20" s="341">
        <f>F12+F13+F16+F17+F19</f>
        <v>276710</v>
      </c>
      <c r="G20" s="327" t="s">
        <v>369</v>
      </c>
      <c r="H20" s="323"/>
      <c r="I20" s="323"/>
      <c r="J20" s="420"/>
      <c r="K20" s="418"/>
      <c r="L20" s="122"/>
      <c r="M20" s="122"/>
      <c r="N20" s="122"/>
      <c r="O20" s="123"/>
      <c r="P20" s="422"/>
      <c r="Q20" s="423"/>
      <c r="R20" s="421"/>
      <c r="S20" s="419"/>
      <c r="T20" s="428"/>
      <c r="U20" s="428"/>
      <c r="V20" s="430"/>
      <c r="W20" s="430"/>
      <c r="X20" s="432"/>
    </row>
    <row r="21" spans="1:24" ht="24" customHeight="1">
      <c r="A21" s="118" t="s">
        <v>370</v>
      </c>
      <c r="B21" s="126" t="s">
        <v>371</v>
      </c>
      <c r="C21" s="127"/>
      <c r="H21" s="125"/>
      <c r="I21" s="125"/>
      <c r="J21" s="1309" t="s">
        <v>236</v>
      </c>
      <c r="K21" s="76" t="s">
        <v>258</v>
      </c>
      <c r="L21" s="76" t="s">
        <v>219</v>
      </c>
      <c r="M21" s="76">
        <v>4.8600000000000003</v>
      </c>
      <c r="N21" s="76">
        <v>2.78</v>
      </c>
      <c r="O21" s="121">
        <v>2.08</v>
      </c>
      <c r="P21" s="1307"/>
      <c r="Q21" s="1308"/>
      <c r="R21" s="1305"/>
      <c r="S21" s="1306"/>
      <c r="T21" s="417" t="s">
        <v>259</v>
      </c>
      <c r="U21" s="443"/>
      <c r="V21" s="443"/>
      <c r="W21" s="443"/>
      <c r="X21" s="444"/>
    </row>
    <row r="22" spans="1:24" s="294" customFormat="1" ht="14.1" customHeight="1">
      <c r="A22" s="1296" t="s">
        <v>372</v>
      </c>
      <c r="B22" s="1297"/>
      <c r="C22" s="1297"/>
      <c r="D22" s="1297"/>
      <c r="E22" s="1298"/>
      <c r="F22" s="292" t="s">
        <v>373</v>
      </c>
      <c r="G22" s="292" t="s">
        <v>601</v>
      </c>
      <c r="H22" s="293"/>
      <c r="I22" s="293"/>
      <c r="J22" s="1310"/>
      <c r="K22" s="429" t="s">
        <v>260</v>
      </c>
      <c r="L22" s="122" t="s">
        <v>232</v>
      </c>
      <c r="M22" s="122">
        <v>0.45</v>
      </c>
      <c r="N22" s="122">
        <v>0.28000000000000003</v>
      </c>
      <c r="O22" s="123">
        <v>0.17</v>
      </c>
      <c r="P22" s="1307"/>
      <c r="Q22" s="1308"/>
      <c r="R22" s="1299" t="s">
        <v>261</v>
      </c>
      <c r="S22" s="1300"/>
      <c r="T22" s="416" t="s">
        <v>582</v>
      </c>
      <c r="U22" s="416" t="s">
        <v>262</v>
      </c>
      <c r="V22" s="416" t="s">
        <v>257</v>
      </c>
      <c r="W22" s="416" t="s">
        <v>263</v>
      </c>
      <c r="X22" s="431" t="s">
        <v>219</v>
      </c>
    </row>
    <row r="23" spans="1:24" s="294" customFormat="1" ht="14.1" customHeight="1">
      <c r="A23" s="291"/>
      <c r="B23" s="295"/>
      <c r="C23" s="295"/>
      <c r="D23" s="295"/>
      <c r="E23" s="295"/>
      <c r="F23" s="296"/>
      <c r="G23" s="297"/>
    </row>
    <row r="24" spans="1:24" s="294" customFormat="1" ht="14.1" customHeight="1">
      <c r="A24" s="291" t="s">
        <v>1651</v>
      </c>
      <c r="B24" s="298"/>
      <c r="C24" s="298"/>
      <c r="D24" s="298"/>
      <c r="E24" s="298"/>
      <c r="F24" s="299">
        <f>F53</f>
        <v>276710</v>
      </c>
      <c r="G24" s="300"/>
    </row>
    <row r="25" spans="1:24" s="294" customFormat="1" ht="14.1" customHeight="1">
      <c r="A25" s="301"/>
      <c r="B25" s="298"/>
      <c r="C25" s="298"/>
      <c r="D25" s="298"/>
      <c r="E25" s="298"/>
      <c r="F25" s="299"/>
      <c r="G25" s="302"/>
    </row>
    <row r="26" spans="1:24" s="294" customFormat="1" ht="14.1" customHeight="1">
      <c r="A26" s="303" t="s">
        <v>1652</v>
      </c>
      <c r="B26" s="298"/>
      <c r="C26" s="298"/>
      <c r="D26" s="298"/>
      <c r="E26" s="298"/>
      <c r="F26" s="299"/>
      <c r="G26" s="302"/>
    </row>
    <row r="27" spans="1:24" s="294" customFormat="1" ht="14.1" customHeight="1">
      <c r="A27" s="301" t="s">
        <v>374</v>
      </c>
      <c r="B27" s="298"/>
      <c r="C27" s="298"/>
      <c r="D27" s="298"/>
      <c r="E27" s="298"/>
      <c r="F27" s="299"/>
      <c r="G27" s="302"/>
    </row>
    <row r="28" spans="1:24" s="294" customFormat="1" ht="14.1" customHeight="1">
      <c r="A28" s="301" t="s">
        <v>205</v>
      </c>
      <c r="B28" s="298"/>
      <c r="C28" s="298"/>
      <c r="D28" s="298"/>
      <c r="E28" s="298"/>
      <c r="F28" s="299"/>
      <c r="G28" s="302"/>
      <c r="M28" s="294">
        <f>1/0.013*(2.6)^(2/3)*(1/1000)^(1/2)</f>
        <v>4.5994462326778498</v>
      </c>
    </row>
    <row r="29" spans="1:24" s="294" customFormat="1" ht="14.1" customHeight="1">
      <c r="A29" s="301"/>
      <c r="B29" s="298"/>
      <c r="C29" s="298"/>
      <c r="D29" s="298"/>
      <c r="E29" s="298"/>
      <c r="F29" s="299"/>
      <c r="G29" s="302"/>
      <c r="H29" s="304">
        <f>H12</f>
        <v>0</v>
      </c>
      <c r="I29" s="304"/>
    </row>
    <row r="30" spans="1:24" s="294" customFormat="1" ht="14.1" customHeight="1">
      <c r="A30" s="303"/>
      <c r="B30" s="298"/>
      <c r="C30" s="298"/>
      <c r="D30" s="298"/>
      <c r="E30" s="298"/>
      <c r="F30" s="305"/>
      <c r="G30" s="302"/>
      <c r="H30" s="304"/>
      <c r="I30" s="304"/>
    </row>
    <row r="31" spans="1:24" s="294" customFormat="1" ht="14.1" customHeight="1">
      <c r="A31" s="303"/>
      <c r="B31" s="298"/>
      <c r="C31" s="298"/>
      <c r="D31" s="298"/>
      <c r="E31" s="298"/>
      <c r="F31" s="299"/>
      <c r="G31" s="302"/>
      <c r="H31" s="304"/>
      <c r="I31" s="304"/>
    </row>
    <row r="32" spans="1:24" s="294" customFormat="1" ht="14.1" customHeight="1">
      <c r="A32" s="303" t="s">
        <v>1653</v>
      </c>
      <c r="B32" s="306"/>
      <c r="C32" s="306"/>
      <c r="D32" s="306"/>
      <c r="E32" s="306"/>
      <c r="F32" s="296"/>
      <c r="G32" s="302"/>
      <c r="H32" s="304"/>
      <c r="I32" s="304"/>
    </row>
    <row r="33" spans="1:9" s="294" customFormat="1" ht="14.1" customHeight="1">
      <c r="A33" s="303"/>
      <c r="B33" s="306"/>
      <c r="C33" s="306"/>
      <c r="D33" s="306"/>
      <c r="E33" s="306"/>
      <c r="F33" s="296"/>
      <c r="G33" s="302"/>
      <c r="H33" s="304" t="s">
        <v>375</v>
      </c>
      <c r="I33" s="304"/>
    </row>
    <row r="34" spans="1:9" s="294" customFormat="1" ht="14.1" customHeight="1">
      <c r="A34" s="303"/>
      <c r="B34" s="306"/>
      <c r="C34" s="306"/>
      <c r="D34" s="306"/>
      <c r="E34" s="306"/>
      <c r="F34" s="296"/>
      <c r="G34" s="302"/>
      <c r="H34" s="304"/>
      <c r="I34" s="304"/>
    </row>
    <row r="35" spans="1:9" s="294" customFormat="1" ht="14.1" customHeight="1">
      <c r="A35" s="303"/>
      <c r="B35" s="306"/>
      <c r="C35" s="306"/>
      <c r="D35" s="306"/>
      <c r="E35" s="306"/>
      <c r="F35" s="296"/>
      <c r="G35" s="302"/>
      <c r="H35" s="304"/>
      <c r="I35" s="304"/>
    </row>
    <row r="36" spans="1:9" s="294" customFormat="1" ht="14.1" customHeight="1">
      <c r="A36" s="303"/>
      <c r="B36" s="306"/>
      <c r="C36" s="306"/>
      <c r="D36" s="306"/>
      <c r="E36" s="306"/>
      <c r="F36" s="296"/>
      <c r="G36" s="302"/>
      <c r="H36" s="304"/>
      <c r="I36" s="304"/>
    </row>
    <row r="37" spans="1:9" s="294" customFormat="1" ht="14.1" customHeight="1">
      <c r="A37" s="303"/>
      <c r="B37" s="306"/>
      <c r="C37" s="306"/>
      <c r="D37" s="306"/>
      <c r="E37" s="306"/>
      <c r="F37" s="296"/>
      <c r="G37" s="302"/>
      <c r="H37" s="304"/>
      <c r="I37" s="304"/>
    </row>
    <row r="38" spans="1:9" s="294" customFormat="1" ht="14.1" customHeight="1">
      <c r="A38" s="303"/>
      <c r="B38" s="306"/>
      <c r="C38" s="306"/>
      <c r="D38" s="306"/>
      <c r="E38" s="306"/>
      <c r="F38" s="296"/>
      <c r="G38" s="302"/>
      <c r="H38" s="304"/>
      <c r="I38" s="304"/>
    </row>
    <row r="39" spans="1:9" s="294" customFormat="1" ht="14.1" customHeight="1">
      <c r="A39" s="303"/>
      <c r="B39" s="306"/>
      <c r="C39" s="306"/>
      <c r="D39" s="306"/>
      <c r="E39" s="306"/>
      <c r="F39" s="296"/>
      <c r="G39" s="302"/>
      <c r="H39" s="304"/>
      <c r="I39" s="304"/>
    </row>
    <row r="40" spans="1:9" s="294" customFormat="1" ht="14.1" customHeight="1">
      <c r="A40" s="303"/>
      <c r="B40" s="306"/>
      <c r="C40" s="306"/>
      <c r="D40" s="306"/>
      <c r="E40" s="306"/>
      <c r="F40" s="433"/>
      <c r="G40" s="302"/>
      <c r="H40" s="304"/>
      <c r="I40" s="304"/>
    </row>
    <row r="41" spans="1:9" s="294" customFormat="1" ht="14.1" customHeight="1">
      <c r="A41" s="303"/>
      <c r="B41" s="306"/>
      <c r="C41" s="306"/>
      <c r="D41" s="306"/>
      <c r="E41" s="306"/>
      <c r="F41" s="296"/>
      <c r="G41" s="302"/>
      <c r="H41" s="304"/>
      <c r="I41" s="304"/>
    </row>
    <row r="42" spans="1:9" s="294" customFormat="1" ht="14.1" customHeight="1">
      <c r="A42" s="303" t="s">
        <v>1654</v>
      </c>
      <c r="B42" s="306"/>
      <c r="C42" s="306"/>
      <c r="D42" s="306"/>
      <c r="E42" s="306"/>
      <c r="F42" s="296"/>
      <c r="G42" s="302"/>
      <c r="H42" s="304"/>
      <c r="I42" s="304"/>
    </row>
    <row r="43" spans="1:9" s="294" customFormat="1" ht="14.1" customHeight="1">
      <c r="A43" s="303" t="s">
        <v>376</v>
      </c>
      <c r="B43" s="306"/>
      <c r="C43" s="306"/>
      <c r="D43" s="306"/>
      <c r="E43" s="306"/>
      <c r="F43" s="296"/>
      <c r="G43" s="302"/>
      <c r="H43" s="304"/>
      <c r="I43" s="304"/>
    </row>
    <row r="44" spans="1:9" s="294" customFormat="1" ht="14.1" customHeight="1">
      <c r="A44" s="303" t="s">
        <v>1655</v>
      </c>
      <c r="B44" s="306"/>
      <c r="C44" s="306"/>
      <c r="D44" s="306"/>
      <c r="E44" s="306"/>
      <c r="F44" s="296">
        <f>21000*0</f>
        <v>0</v>
      </c>
      <c r="G44" s="302"/>
      <c r="H44" s="304" t="s">
        <v>635</v>
      </c>
      <c r="I44" s="304"/>
    </row>
    <row r="45" spans="1:9" s="294" customFormat="1" ht="14.1" customHeight="1">
      <c r="A45" s="303" t="s">
        <v>377</v>
      </c>
      <c r="B45" s="306"/>
      <c r="C45" s="306"/>
      <c r="D45" s="306"/>
      <c r="E45" s="306"/>
      <c r="F45" s="296"/>
      <c r="G45" s="302"/>
      <c r="H45" s="304"/>
      <c r="I45" s="304"/>
    </row>
    <row r="46" spans="1:9" s="294" customFormat="1" ht="14.1" customHeight="1">
      <c r="A46" s="303" t="s">
        <v>1656</v>
      </c>
      <c r="B46" s="306"/>
      <c r="C46" s="306"/>
      <c r="D46" s="306"/>
      <c r="E46" s="306"/>
      <c r="F46" s="296">
        <f>1500*0</f>
        <v>0</v>
      </c>
      <c r="G46" s="302"/>
      <c r="H46" s="304" t="s">
        <v>634</v>
      </c>
      <c r="I46" s="304"/>
    </row>
    <row r="47" spans="1:9" s="294" customFormat="1" ht="14.1" customHeight="1">
      <c r="A47" s="303" t="s">
        <v>378</v>
      </c>
      <c r="B47" s="306"/>
      <c r="C47" s="306"/>
      <c r="D47" s="306"/>
      <c r="E47" s="306"/>
      <c r="F47" s="296"/>
      <c r="G47" s="302"/>
      <c r="H47" s="304"/>
      <c r="I47" s="304"/>
    </row>
    <row r="48" spans="1:9" s="294" customFormat="1" ht="14.1" customHeight="1">
      <c r="A48" s="303" t="s">
        <v>1676</v>
      </c>
      <c r="B48" s="306"/>
      <c r="C48" s="306"/>
      <c r="D48" s="306"/>
      <c r="E48" s="306"/>
      <c r="F48" s="296">
        <f>22000*12</f>
        <v>264000</v>
      </c>
      <c r="G48" s="302"/>
      <c r="H48" s="304" t="s">
        <v>635</v>
      </c>
      <c r="I48" s="304"/>
    </row>
    <row r="49" spans="1:9" s="294" customFormat="1" ht="14.1" customHeight="1">
      <c r="A49" s="303" t="s">
        <v>379</v>
      </c>
      <c r="B49" s="306"/>
      <c r="C49" s="306"/>
      <c r="D49" s="306"/>
      <c r="E49" s="306"/>
      <c r="F49" s="296"/>
      <c r="G49" s="302"/>
      <c r="H49" s="304"/>
      <c r="I49" s="304"/>
    </row>
    <row r="50" spans="1:9" s="294" customFormat="1" ht="14.1" customHeight="1">
      <c r="A50" s="303" t="s">
        <v>1326</v>
      </c>
      <c r="B50" s="306"/>
      <c r="C50" s="306"/>
      <c r="D50" s="306"/>
      <c r="E50" s="306"/>
      <c r="F50" s="296">
        <f>(F44+F46+F48)*0.05</f>
        <v>13200</v>
      </c>
      <c r="G50" s="302"/>
      <c r="H50" s="721">
        <f>F44+F46+F48</f>
        <v>264000</v>
      </c>
      <c r="I50" s="304"/>
    </row>
    <row r="51" spans="1:9" s="294" customFormat="1" ht="14.1" customHeight="1">
      <c r="A51" s="303" t="s">
        <v>836</v>
      </c>
      <c r="B51" s="306"/>
      <c r="C51" s="306"/>
      <c r="D51" s="306"/>
      <c r="E51" s="306"/>
      <c r="F51" s="433">
        <f>F44+F46+F48+F50</f>
        <v>277200</v>
      </c>
      <c r="G51" s="302"/>
      <c r="H51" s="304"/>
      <c r="I51" s="304"/>
    </row>
    <row r="52" spans="1:9" s="294" customFormat="1" ht="14.1" customHeight="1">
      <c r="A52" s="291"/>
      <c r="B52" s="298"/>
      <c r="C52" s="298"/>
      <c r="D52" s="298"/>
      <c r="E52" s="298"/>
      <c r="F52" s="299"/>
      <c r="G52" s="300"/>
    </row>
    <row r="53" spans="1:9" s="294" customFormat="1" ht="14.1" customHeight="1">
      <c r="A53" s="307" t="s">
        <v>380</v>
      </c>
      <c r="B53" s="308"/>
      <c r="C53" s="308"/>
      <c r="D53" s="308"/>
      <c r="E53" s="308"/>
      <c r="F53" s="309">
        <f>F30+F40+F51-490</f>
        <v>276710</v>
      </c>
      <c r="G53" s="310" t="s">
        <v>1321</v>
      </c>
    </row>
  </sheetData>
  <mergeCells count="41">
    <mergeCell ref="R16:S16"/>
    <mergeCell ref="V13:V15"/>
    <mergeCell ref="W13:W15"/>
    <mergeCell ref="X13:X15"/>
    <mergeCell ref="U13:U15"/>
    <mergeCell ref="U16:U17"/>
    <mergeCell ref="V16:V17"/>
    <mergeCell ref="W16:W17"/>
    <mergeCell ref="X16:X17"/>
    <mergeCell ref="J3:K4"/>
    <mergeCell ref="L3:L4"/>
    <mergeCell ref="P3:S3"/>
    <mergeCell ref="T3:X3"/>
    <mergeCell ref="P4:S4"/>
    <mergeCell ref="P9:P10"/>
    <mergeCell ref="Q9:S9"/>
    <mergeCell ref="Q10:S10"/>
    <mergeCell ref="B11:C11"/>
    <mergeCell ref="P12:S12"/>
    <mergeCell ref="J5:K12"/>
    <mergeCell ref="P5:S5"/>
    <mergeCell ref="P6:S6"/>
    <mergeCell ref="P7:P8"/>
    <mergeCell ref="Q7:S7"/>
    <mergeCell ref="Q8:S8"/>
    <mergeCell ref="A22:E22"/>
    <mergeCell ref="R22:S22"/>
    <mergeCell ref="T16:T17"/>
    <mergeCell ref="P17:Q17"/>
    <mergeCell ref="R17:S17"/>
    <mergeCell ref="P21:Q22"/>
    <mergeCell ref="R21:S21"/>
    <mergeCell ref="J21:J22"/>
    <mergeCell ref="J13:K17"/>
    <mergeCell ref="P13:Q13"/>
    <mergeCell ref="R13:S13"/>
    <mergeCell ref="P14:Q14"/>
    <mergeCell ref="R14:S14"/>
    <mergeCell ref="P15:Q15"/>
    <mergeCell ref="R15:S15"/>
    <mergeCell ref="P16:Q16"/>
  </mergeCells>
  <phoneticPr fontId="8" type="noConversion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landscape" r:id="rId1"/>
  <rowBreaks count="1" manualBreakCount="1">
    <brk id="20" max="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A9525-AE58-4791-8C51-E1BB5129BF40}">
  <sheetPr>
    <pageSetUpPr fitToPage="1"/>
  </sheetPr>
  <dimension ref="A1:GG130"/>
  <sheetViews>
    <sheetView view="pageBreakPreview" zoomScale="85" zoomScaleNormal="85" zoomScaleSheetLayoutView="85" workbookViewId="0">
      <selection activeCell="FP45" sqref="FP45"/>
    </sheetView>
    <sheetView tabSelected="1" topLeftCell="AH31" workbookViewId="1">
      <selection activeCell="BZ86" sqref="BZ86:DJ87"/>
    </sheetView>
  </sheetViews>
  <sheetFormatPr defaultRowHeight="16.5"/>
  <cols>
    <col min="1" max="1" width="12" style="1530" customWidth="1"/>
    <col min="2" max="36" width="2.1640625" style="1530" customWidth="1"/>
    <col min="37" max="37" width="2.83203125" style="1530" customWidth="1"/>
    <col min="38" max="45" width="2.1640625" style="1530" customWidth="1"/>
    <col min="46" max="46" width="2.83203125" style="1530" customWidth="1"/>
    <col min="47" max="163" width="2.1640625" style="1530" customWidth="1"/>
    <col min="164" max="164" width="3.5" style="1530" customWidth="1"/>
    <col min="165" max="191" width="2.1640625" style="1530" customWidth="1"/>
    <col min="192" max="16384" width="9.33203125" style="1530"/>
  </cols>
  <sheetData>
    <row r="1" spans="1:166" s="1507" customFormat="1" ht="29.25" customHeight="1">
      <c r="A1" s="1504"/>
      <c r="B1" s="1505"/>
      <c r="C1" s="1505"/>
      <c r="D1" s="1505"/>
      <c r="E1" s="1505"/>
      <c r="F1" s="1505"/>
      <c r="G1" s="1505"/>
      <c r="H1" s="1505"/>
      <c r="I1" s="1505"/>
      <c r="J1" s="1505"/>
      <c r="K1" s="1505"/>
      <c r="L1" s="1505"/>
      <c r="M1" s="1506"/>
      <c r="N1" s="1505"/>
      <c r="O1" s="1505"/>
      <c r="P1" s="1505"/>
      <c r="Q1" s="1505"/>
      <c r="R1" s="1505"/>
      <c r="S1" s="1505"/>
      <c r="T1" s="1505"/>
      <c r="U1" s="1505"/>
      <c r="V1" s="1505"/>
      <c r="W1" s="1505"/>
      <c r="X1" s="1505"/>
      <c r="Y1" s="1506"/>
      <c r="Z1" s="1505"/>
      <c r="AA1" s="1505"/>
      <c r="AB1" s="1505"/>
      <c r="AC1" s="1505"/>
      <c r="AD1" s="1505"/>
      <c r="AE1" s="1505"/>
      <c r="AF1" s="1505"/>
      <c r="AG1" s="1505"/>
      <c r="AH1" s="1505"/>
      <c r="AI1" s="1506"/>
      <c r="AJ1" s="1505"/>
      <c r="AK1" s="1505"/>
      <c r="AL1" s="1505"/>
      <c r="AM1" s="1505"/>
      <c r="AN1" s="1505"/>
      <c r="AO1" s="1505"/>
      <c r="AP1" s="1505"/>
      <c r="AQ1" s="1505"/>
      <c r="AR1" s="1505"/>
      <c r="AS1" s="1506"/>
      <c r="AT1" s="1505"/>
      <c r="AU1" s="1505"/>
      <c r="AV1" s="1505"/>
      <c r="AW1" s="1505"/>
      <c r="AX1" s="1505"/>
      <c r="AY1" s="1505"/>
      <c r="AZ1" s="1505"/>
      <c r="BA1" s="1505"/>
      <c r="BB1" s="1505"/>
      <c r="BC1" s="1505"/>
      <c r="BD1" s="1505"/>
      <c r="BE1" s="1505"/>
      <c r="BF1" s="1505"/>
      <c r="BG1" s="1505"/>
      <c r="BH1" s="1505"/>
      <c r="BI1" s="1505"/>
      <c r="BJ1" s="1505"/>
      <c r="BK1" s="1505"/>
      <c r="BL1" s="1505"/>
      <c r="BM1" s="1505"/>
      <c r="BN1" s="1505"/>
      <c r="BO1" s="1505"/>
      <c r="BP1" s="1505"/>
      <c r="BQ1" s="1505"/>
      <c r="BR1" s="1505"/>
      <c r="BS1" s="1505"/>
      <c r="BT1" s="1505"/>
      <c r="BU1" s="1505"/>
      <c r="BV1" s="1505"/>
      <c r="BW1" s="1505"/>
      <c r="BX1" s="1505"/>
      <c r="BY1" s="1505"/>
      <c r="BZ1" s="1505"/>
      <c r="CA1" s="1506"/>
      <c r="CB1" s="1505"/>
      <c r="CC1" s="1506"/>
      <c r="CD1" s="1505"/>
      <c r="CE1" s="1506"/>
      <c r="CF1" s="1505"/>
      <c r="CG1" s="1506"/>
      <c r="CH1" s="1505"/>
      <c r="CI1" s="1506"/>
      <c r="CJ1" s="1505"/>
      <c r="CK1" s="1506"/>
      <c r="CL1" s="1505"/>
      <c r="CM1" s="1506"/>
      <c r="CN1" s="1505"/>
      <c r="CO1" s="1506"/>
      <c r="CP1" s="1505"/>
      <c r="CQ1" s="1506"/>
      <c r="CR1" s="1505"/>
      <c r="CS1" s="1506"/>
      <c r="CT1" s="1505"/>
      <c r="CU1" s="1506"/>
      <c r="CV1" s="1505"/>
      <c r="CW1" s="1506"/>
      <c r="CX1" s="1505"/>
      <c r="CY1" s="1506"/>
      <c r="CZ1" s="1505"/>
      <c r="DA1" s="1506"/>
      <c r="DB1" s="1505"/>
      <c r="DC1" s="1506"/>
      <c r="DD1" s="1505"/>
      <c r="DE1" s="1506"/>
      <c r="DF1" s="1505"/>
      <c r="DG1" s="1506"/>
      <c r="DH1" s="1505"/>
      <c r="DI1" s="1506"/>
      <c r="DJ1" s="1505"/>
      <c r="DK1" s="1505"/>
      <c r="DL1" s="1505"/>
      <c r="DM1" s="1505"/>
      <c r="DN1" s="1505"/>
      <c r="DO1" s="1505"/>
      <c r="DP1" s="1505"/>
      <c r="DQ1" s="1505"/>
      <c r="DR1" s="1505"/>
      <c r="DS1" s="1505"/>
      <c r="DT1" s="1505"/>
      <c r="DU1" s="1505"/>
      <c r="DV1" s="1505"/>
      <c r="DW1" s="1506"/>
      <c r="DX1" s="1505"/>
      <c r="DY1" s="1505"/>
      <c r="DZ1" s="1505"/>
      <c r="EA1" s="1505"/>
      <c r="EB1" s="1505"/>
      <c r="EC1" s="1505"/>
      <c r="ED1" s="1505"/>
      <c r="EE1" s="1505"/>
      <c r="EF1" s="1505"/>
      <c r="EG1" s="1506"/>
      <c r="EH1" s="1505"/>
      <c r="EI1" s="1505"/>
      <c r="EJ1" s="1505"/>
      <c r="EK1" s="1505"/>
      <c r="EL1" s="1505"/>
      <c r="EM1" s="1505"/>
      <c r="EN1" s="1505"/>
      <c r="EO1" s="1505"/>
      <c r="EP1" s="1505"/>
      <c r="EQ1" s="1505"/>
      <c r="ER1" s="1505"/>
      <c r="ES1" s="1506"/>
      <c r="ET1" s="1505"/>
      <c r="EU1" s="1505"/>
      <c r="EV1" s="1505"/>
      <c r="EW1" s="1505"/>
      <c r="EX1" s="1505"/>
      <c r="EY1" s="1505"/>
      <c r="EZ1" s="1505"/>
      <c r="FA1" s="1505"/>
      <c r="FB1" s="1505"/>
      <c r="FC1" s="1506"/>
      <c r="FD1" s="1505"/>
      <c r="FE1" s="1505"/>
      <c r="FF1" s="1505"/>
      <c r="FG1" s="1505"/>
      <c r="FH1" s="1505"/>
      <c r="FI1" s="1505"/>
      <c r="FJ1" s="1505"/>
    </row>
    <row r="2" spans="1:166" s="1507" customFormat="1" ht="62.25" customHeight="1" thickBot="1">
      <c r="A2" s="1504"/>
      <c r="B2" s="1508" t="s">
        <v>1677</v>
      </c>
      <c r="C2" s="1508"/>
      <c r="D2" s="1508"/>
      <c r="E2" s="1508"/>
      <c r="F2" s="1508"/>
      <c r="G2" s="1508"/>
      <c r="H2" s="1508"/>
      <c r="I2" s="1508"/>
      <c r="J2" s="1508"/>
      <c r="K2" s="1508"/>
      <c r="L2" s="1508"/>
      <c r="M2" s="1508"/>
      <c r="N2" s="1508"/>
      <c r="O2" s="1508"/>
      <c r="P2" s="1508"/>
      <c r="Q2" s="1508"/>
      <c r="R2" s="1508"/>
      <c r="S2" s="1508"/>
      <c r="T2" s="1508"/>
      <c r="U2" s="1508"/>
      <c r="V2" s="1508"/>
      <c r="W2" s="1508"/>
      <c r="X2" s="1508"/>
      <c r="Y2" s="1508"/>
      <c r="Z2" s="1508"/>
      <c r="AA2" s="1508"/>
      <c r="AB2" s="1508"/>
      <c r="AC2" s="1508"/>
      <c r="AD2" s="1508"/>
      <c r="AE2" s="1508"/>
      <c r="AF2" s="1508"/>
      <c r="AG2" s="1508"/>
      <c r="AH2" s="1508"/>
      <c r="AI2" s="1508"/>
      <c r="AJ2" s="1508"/>
      <c r="AK2" s="1508"/>
      <c r="AL2" s="1509" t="s">
        <v>1484</v>
      </c>
      <c r="AM2" s="1510"/>
      <c r="AN2" s="1510"/>
      <c r="AO2" s="1510"/>
      <c r="AP2" s="1510"/>
      <c r="AQ2" s="1510"/>
      <c r="AR2" s="1510"/>
      <c r="AS2" s="1510"/>
      <c r="AT2" s="1510"/>
      <c r="AU2" s="1510"/>
      <c r="AV2" s="1510"/>
      <c r="AW2" s="1510"/>
      <c r="AX2" s="1510"/>
      <c r="AY2" s="1510"/>
      <c r="AZ2" s="1510"/>
      <c r="BA2" s="1510"/>
      <c r="BB2" s="1510"/>
      <c r="BC2" s="1510"/>
      <c r="BD2" s="1510"/>
      <c r="BE2" s="1510"/>
      <c r="BF2" s="1510"/>
      <c r="BG2" s="1510"/>
      <c r="BH2" s="1510"/>
      <c r="BI2" s="1510"/>
      <c r="BJ2" s="1510"/>
      <c r="BK2" s="1510"/>
      <c r="BL2" s="1510"/>
      <c r="BM2" s="1510"/>
      <c r="BN2" s="1510"/>
      <c r="BO2" s="1510"/>
      <c r="BP2" s="1510"/>
      <c r="BQ2" s="1510"/>
      <c r="BR2" s="1510"/>
      <c r="BS2" s="1510"/>
      <c r="BT2" s="1510"/>
      <c r="BU2" s="1510"/>
      <c r="BV2" s="1510"/>
      <c r="BW2" s="1510"/>
      <c r="BX2" s="1510"/>
      <c r="BY2" s="1510"/>
      <c r="BZ2" s="1510"/>
      <c r="CA2" s="1510"/>
      <c r="CB2" s="1510"/>
      <c r="CC2" s="1510"/>
      <c r="CD2" s="1510"/>
      <c r="CE2" s="1510"/>
      <c r="CF2" s="1510"/>
      <c r="CG2" s="1510"/>
      <c r="CH2" s="1510"/>
      <c r="CI2" s="1510"/>
      <c r="CJ2" s="1510"/>
      <c r="CK2" s="1510"/>
      <c r="CL2" s="1510"/>
      <c r="CM2" s="1510"/>
      <c r="CN2" s="1510"/>
      <c r="CO2" s="1510"/>
      <c r="CP2" s="1510"/>
      <c r="CQ2" s="1510"/>
      <c r="CR2" s="1510"/>
      <c r="CS2" s="1510"/>
      <c r="CT2" s="1510"/>
      <c r="CU2" s="1510"/>
      <c r="CV2" s="1510"/>
      <c r="CW2" s="1510"/>
      <c r="CX2" s="1510"/>
      <c r="CY2" s="1510"/>
      <c r="CZ2" s="1510"/>
      <c r="DA2" s="1510"/>
      <c r="DB2" s="1510"/>
      <c r="DC2" s="1510"/>
      <c r="DD2" s="1510"/>
      <c r="DE2" s="1510"/>
      <c r="DF2" s="1510"/>
      <c r="DG2" s="1510"/>
      <c r="DH2" s="1510"/>
      <c r="DI2" s="1510"/>
      <c r="DJ2" s="1510"/>
      <c r="DK2" s="1510"/>
      <c r="DL2" s="1510"/>
      <c r="DM2" s="1510"/>
      <c r="DN2" s="1510"/>
      <c r="DO2" s="1510"/>
      <c r="DP2" s="1510"/>
      <c r="DQ2" s="1510"/>
      <c r="DR2" s="1510"/>
      <c r="DS2" s="1510"/>
      <c r="DT2" s="1510"/>
      <c r="DU2" s="1510"/>
      <c r="DV2" s="1510"/>
      <c r="DW2" s="1510"/>
      <c r="DX2" s="1510"/>
      <c r="DY2" s="1510"/>
      <c r="DZ2" s="1510"/>
      <c r="EA2" s="1510"/>
      <c r="EB2" s="1511"/>
      <c r="EC2" s="1512"/>
      <c r="ED2" s="1512"/>
      <c r="EE2" s="1512"/>
      <c r="EF2" s="1512"/>
      <c r="EG2" s="1512"/>
      <c r="EH2" s="1512"/>
      <c r="EI2" s="1512"/>
      <c r="EJ2" s="1512"/>
      <c r="EK2" s="1512"/>
      <c r="EL2" s="1512"/>
      <c r="EM2" s="1512"/>
      <c r="EN2" s="1512"/>
      <c r="EO2" s="1512"/>
      <c r="EP2" s="1512"/>
      <c r="EQ2" s="1512"/>
      <c r="ER2" s="1512"/>
      <c r="ES2" s="1512"/>
      <c r="ET2" s="1512"/>
      <c r="EU2" s="1512"/>
      <c r="EV2" s="1512"/>
      <c r="EW2" s="1512"/>
      <c r="EX2" s="1512"/>
      <c r="EY2" s="1512"/>
      <c r="EZ2" s="1512"/>
      <c r="FA2" s="1512"/>
      <c r="FB2" s="1512"/>
      <c r="FC2" s="1512"/>
      <c r="FD2" s="1512"/>
      <c r="FE2" s="1512"/>
      <c r="FF2" s="1512"/>
      <c r="FG2" s="1512"/>
      <c r="FH2" s="1512"/>
      <c r="FI2" s="1513"/>
      <c r="FJ2" s="1513"/>
    </row>
    <row r="3" spans="1:166" ht="8.65" customHeight="1" thickTop="1">
      <c r="A3" s="1514"/>
      <c r="B3" s="1515"/>
      <c r="C3" s="1516"/>
      <c r="D3" s="1516"/>
      <c r="E3" s="1516"/>
      <c r="F3" s="1516"/>
      <c r="G3" s="1516"/>
      <c r="H3" s="1516"/>
      <c r="I3" s="1516"/>
      <c r="J3" s="1516"/>
      <c r="K3" s="1516"/>
      <c r="L3" s="1517"/>
      <c r="M3" s="1518"/>
      <c r="N3" s="1516"/>
      <c r="O3" s="1516"/>
      <c r="P3" s="1516"/>
      <c r="Q3" s="1516"/>
      <c r="R3" s="1516"/>
      <c r="S3" s="1516"/>
      <c r="T3" s="1516"/>
      <c r="U3" s="1516"/>
      <c r="V3" s="1516"/>
      <c r="W3" s="1516"/>
      <c r="X3" s="1516"/>
      <c r="Y3" s="1516"/>
      <c r="Z3" s="1516"/>
      <c r="AA3" s="1516"/>
      <c r="AB3" s="1517"/>
      <c r="AC3" s="1519" t="s">
        <v>1064</v>
      </c>
      <c r="AD3" s="1520"/>
      <c r="AE3" s="1520"/>
      <c r="AF3" s="1520"/>
      <c r="AG3" s="1520"/>
      <c r="AH3" s="1520"/>
      <c r="AI3" s="1520"/>
      <c r="AJ3" s="1520"/>
      <c r="AK3" s="1521"/>
      <c r="AL3" s="1520" t="s">
        <v>1065</v>
      </c>
      <c r="AM3" s="1520"/>
      <c r="AN3" s="1520"/>
      <c r="AO3" s="1520"/>
      <c r="AP3" s="1520"/>
      <c r="AQ3" s="1520"/>
      <c r="AR3" s="1520"/>
      <c r="AS3" s="1520"/>
      <c r="AT3" s="1522"/>
      <c r="AU3" s="1523"/>
      <c r="AV3" s="1524"/>
      <c r="AW3" s="1524"/>
      <c r="AX3" s="1524"/>
      <c r="AY3" s="1524"/>
      <c r="AZ3" s="1524"/>
      <c r="BA3" s="1524"/>
      <c r="BB3" s="1524"/>
      <c r="BC3" s="1525"/>
      <c r="BD3" s="1526" t="s">
        <v>1066</v>
      </c>
      <c r="BE3" s="1526"/>
      <c r="BF3" s="1526"/>
      <c r="BG3" s="1526"/>
      <c r="BH3" s="1526"/>
      <c r="BI3" s="1526"/>
      <c r="BJ3" s="1526"/>
      <c r="BK3" s="1526"/>
      <c r="BL3" s="1526"/>
      <c r="BM3" s="1526"/>
      <c r="BN3" s="1526"/>
      <c r="BO3" s="1526"/>
      <c r="BP3" s="1526"/>
      <c r="BQ3" s="1526"/>
      <c r="BR3" s="1526"/>
      <c r="BS3" s="1527" t="s">
        <v>1067</v>
      </c>
      <c r="BT3" s="1527"/>
      <c r="BU3" s="1527"/>
      <c r="BV3" s="1527"/>
      <c r="BW3" s="1527"/>
      <c r="BX3" s="1527"/>
      <c r="BY3" s="1528"/>
      <c r="BZ3" s="1520" t="s">
        <v>1485</v>
      </c>
      <c r="CA3" s="1520"/>
      <c r="CB3" s="1520"/>
      <c r="CC3" s="1520"/>
      <c r="CD3" s="1520"/>
      <c r="CE3" s="1520"/>
      <c r="CF3" s="1520"/>
      <c r="CG3" s="1520"/>
      <c r="CH3" s="1520"/>
      <c r="CI3" s="1520"/>
      <c r="CJ3" s="1520"/>
      <c r="CK3" s="1520"/>
      <c r="CL3" s="1520"/>
      <c r="CM3" s="1520"/>
      <c r="CN3" s="1520"/>
      <c r="CO3" s="1520"/>
      <c r="CP3" s="1520"/>
      <c r="CQ3" s="1520"/>
      <c r="CR3" s="1520"/>
      <c r="CS3" s="1520"/>
      <c r="CT3" s="1520"/>
      <c r="CU3" s="1520"/>
      <c r="CV3" s="1520"/>
      <c r="CW3" s="1520"/>
      <c r="CX3" s="1520"/>
      <c r="CY3" s="1520"/>
      <c r="CZ3" s="1520"/>
      <c r="DA3" s="1520"/>
      <c r="DB3" s="1520"/>
      <c r="DC3" s="1520"/>
      <c r="DD3" s="1520"/>
      <c r="DE3" s="1520"/>
      <c r="DF3" s="1520"/>
      <c r="DG3" s="1520"/>
      <c r="DH3" s="1520"/>
      <c r="DI3" s="1520"/>
      <c r="DJ3" s="1522"/>
      <c r="DK3" s="1529" t="s">
        <v>1068</v>
      </c>
      <c r="DL3" s="1520"/>
      <c r="DM3" s="1520"/>
      <c r="DN3" s="1520"/>
      <c r="DO3" s="1520"/>
      <c r="DP3" s="1520"/>
      <c r="DQ3" s="1520"/>
      <c r="DR3" s="1520"/>
      <c r="DS3" s="1520"/>
      <c r="DT3" s="1520"/>
      <c r="DU3" s="1520"/>
      <c r="DV3" s="1520"/>
      <c r="DW3" s="1520"/>
      <c r="DX3" s="1520"/>
      <c r="DY3" s="1520"/>
      <c r="DZ3" s="1520"/>
      <c r="EA3" s="1520"/>
      <c r="EB3" s="1520"/>
      <c r="EC3" s="1520"/>
      <c r="ED3" s="1520"/>
      <c r="EE3" s="1520"/>
      <c r="EF3" s="1520"/>
      <c r="EG3" s="1520"/>
      <c r="EH3" s="1520"/>
      <c r="EI3" s="1520"/>
      <c r="EJ3" s="1520"/>
      <c r="EK3" s="1520"/>
      <c r="EL3" s="1520"/>
      <c r="EM3" s="1520"/>
      <c r="EN3" s="1520"/>
      <c r="EO3" s="1520"/>
      <c r="EP3" s="1520"/>
      <c r="EQ3" s="1520"/>
      <c r="ER3" s="1520"/>
      <c r="ES3" s="1520"/>
      <c r="ET3" s="1520"/>
      <c r="EU3" s="1520"/>
      <c r="EV3" s="1520"/>
      <c r="EW3" s="1520"/>
      <c r="EX3" s="1520"/>
      <c r="EY3" s="1520"/>
      <c r="EZ3" s="1520"/>
      <c r="FA3" s="1520"/>
      <c r="FB3" s="1520"/>
      <c r="FC3" s="1520"/>
      <c r="FD3" s="1520"/>
      <c r="FE3" s="1520"/>
      <c r="FF3" s="1520"/>
      <c r="FG3" s="1520"/>
      <c r="FH3" s="1522"/>
    </row>
    <row r="4" spans="1:166" ht="8.65" customHeight="1">
      <c r="A4" s="1514"/>
      <c r="B4" s="1531"/>
      <c r="C4" s="1532"/>
      <c r="D4" s="1532"/>
      <c r="E4" s="1532"/>
      <c r="F4" s="1532"/>
      <c r="G4" s="1532"/>
      <c r="H4" s="1532"/>
      <c r="I4" s="1532"/>
      <c r="J4" s="1532"/>
      <c r="K4" s="1532"/>
      <c r="L4" s="1533"/>
      <c r="M4" s="1534"/>
      <c r="N4" s="1532"/>
      <c r="O4" s="1532"/>
      <c r="P4" s="1532"/>
      <c r="Q4" s="1532"/>
      <c r="R4" s="1532"/>
      <c r="S4" s="1532"/>
      <c r="T4" s="1532"/>
      <c r="U4" s="1532"/>
      <c r="V4" s="1532"/>
      <c r="W4" s="1532"/>
      <c r="X4" s="1532"/>
      <c r="Y4" s="1532"/>
      <c r="Z4" s="1532"/>
      <c r="AA4" s="1532"/>
      <c r="AB4" s="1533"/>
      <c r="AC4" s="1535"/>
      <c r="AD4" s="1536"/>
      <c r="AE4" s="1536"/>
      <c r="AF4" s="1536"/>
      <c r="AG4" s="1536"/>
      <c r="AH4" s="1536"/>
      <c r="AI4" s="1536"/>
      <c r="AJ4" s="1536"/>
      <c r="AK4" s="1537"/>
      <c r="AL4" s="1536"/>
      <c r="AM4" s="1536"/>
      <c r="AN4" s="1536"/>
      <c r="AO4" s="1536"/>
      <c r="AP4" s="1536"/>
      <c r="AQ4" s="1536"/>
      <c r="AR4" s="1536"/>
      <c r="AS4" s="1536"/>
      <c r="AT4" s="1538"/>
      <c r="AU4" s="1539"/>
      <c r="AV4" s="1540"/>
      <c r="AW4" s="1540"/>
      <c r="AX4" s="1540"/>
      <c r="AY4" s="1540"/>
      <c r="AZ4" s="1540"/>
      <c r="BA4" s="1540"/>
      <c r="BB4" s="1540"/>
      <c r="BC4" s="1541"/>
      <c r="BD4" s="1542"/>
      <c r="BE4" s="1542"/>
      <c r="BF4" s="1542"/>
      <c r="BG4" s="1542"/>
      <c r="BH4" s="1542"/>
      <c r="BI4" s="1542"/>
      <c r="BJ4" s="1542"/>
      <c r="BK4" s="1542"/>
      <c r="BL4" s="1542"/>
      <c r="BM4" s="1542"/>
      <c r="BN4" s="1542"/>
      <c r="BO4" s="1542"/>
      <c r="BP4" s="1542"/>
      <c r="BQ4" s="1542"/>
      <c r="BR4" s="1542"/>
      <c r="BS4" s="1543"/>
      <c r="BT4" s="1543"/>
      <c r="BU4" s="1543"/>
      <c r="BV4" s="1543"/>
      <c r="BW4" s="1543"/>
      <c r="BX4" s="1543"/>
      <c r="BY4" s="1544"/>
      <c r="BZ4" s="1536"/>
      <c r="CA4" s="1536"/>
      <c r="CB4" s="1536"/>
      <c r="CC4" s="1536"/>
      <c r="CD4" s="1536"/>
      <c r="CE4" s="1536"/>
      <c r="CF4" s="1536"/>
      <c r="CG4" s="1536"/>
      <c r="CH4" s="1536"/>
      <c r="CI4" s="1536"/>
      <c r="CJ4" s="1536"/>
      <c r="CK4" s="1536"/>
      <c r="CL4" s="1536"/>
      <c r="CM4" s="1536"/>
      <c r="CN4" s="1536"/>
      <c r="CO4" s="1536"/>
      <c r="CP4" s="1536"/>
      <c r="CQ4" s="1536"/>
      <c r="CR4" s="1536"/>
      <c r="CS4" s="1536"/>
      <c r="CT4" s="1536"/>
      <c r="CU4" s="1536"/>
      <c r="CV4" s="1536"/>
      <c r="CW4" s="1536"/>
      <c r="CX4" s="1536"/>
      <c r="CY4" s="1536"/>
      <c r="CZ4" s="1536"/>
      <c r="DA4" s="1536"/>
      <c r="DB4" s="1536"/>
      <c r="DC4" s="1536"/>
      <c r="DD4" s="1536"/>
      <c r="DE4" s="1536"/>
      <c r="DF4" s="1536"/>
      <c r="DG4" s="1536"/>
      <c r="DH4" s="1536"/>
      <c r="DI4" s="1536"/>
      <c r="DJ4" s="1538"/>
      <c r="DK4" s="1545"/>
      <c r="DL4" s="1536"/>
      <c r="DM4" s="1536"/>
      <c r="DN4" s="1536"/>
      <c r="DO4" s="1536"/>
      <c r="DP4" s="1536"/>
      <c r="DQ4" s="1536"/>
      <c r="DR4" s="1536"/>
      <c r="DS4" s="1536"/>
      <c r="DT4" s="1536"/>
      <c r="DU4" s="1536"/>
      <c r="DV4" s="1536"/>
      <c r="DW4" s="1536"/>
      <c r="DX4" s="1536"/>
      <c r="DY4" s="1536"/>
      <c r="DZ4" s="1536"/>
      <c r="EA4" s="1536"/>
      <c r="EB4" s="1536"/>
      <c r="EC4" s="1536"/>
      <c r="ED4" s="1536"/>
      <c r="EE4" s="1536"/>
      <c r="EF4" s="1536"/>
      <c r="EG4" s="1536"/>
      <c r="EH4" s="1536"/>
      <c r="EI4" s="1536"/>
      <c r="EJ4" s="1536"/>
      <c r="EK4" s="1536"/>
      <c r="EL4" s="1536"/>
      <c r="EM4" s="1536"/>
      <c r="EN4" s="1536"/>
      <c r="EO4" s="1536"/>
      <c r="EP4" s="1536"/>
      <c r="EQ4" s="1536"/>
      <c r="ER4" s="1536"/>
      <c r="ES4" s="1536"/>
      <c r="ET4" s="1536"/>
      <c r="EU4" s="1536"/>
      <c r="EV4" s="1536"/>
      <c r="EW4" s="1536"/>
      <c r="EX4" s="1536"/>
      <c r="EY4" s="1536"/>
      <c r="EZ4" s="1536"/>
      <c r="FA4" s="1536"/>
      <c r="FB4" s="1536"/>
      <c r="FC4" s="1536"/>
      <c r="FD4" s="1536"/>
      <c r="FE4" s="1536"/>
      <c r="FF4" s="1536"/>
      <c r="FG4" s="1536"/>
      <c r="FH4" s="1538"/>
    </row>
    <row r="5" spans="1:166" ht="8.65" customHeight="1">
      <c r="A5" s="1514"/>
      <c r="B5" s="1531"/>
      <c r="C5" s="1532"/>
      <c r="D5" s="1532"/>
      <c r="E5" s="1532"/>
      <c r="F5" s="1532"/>
      <c r="G5" s="1532"/>
      <c r="H5" s="1532"/>
      <c r="I5" s="1532"/>
      <c r="J5" s="1532"/>
      <c r="K5" s="1532"/>
      <c r="L5" s="1533"/>
      <c r="M5" s="1534"/>
      <c r="N5" s="1532"/>
      <c r="O5" s="1532"/>
      <c r="P5" s="1532"/>
      <c r="Q5" s="1532"/>
      <c r="R5" s="1532"/>
      <c r="S5" s="1532"/>
      <c r="T5" s="1532"/>
      <c r="U5" s="1532"/>
      <c r="V5" s="1532"/>
      <c r="W5" s="1532"/>
      <c r="X5" s="1532"/>
      <c r="Y5" s="1532"/>
      <c r="Z5" s="1532"/>
      <c r="AA5" s="1532"/>
      <c r="AB5" s="1533"/>
      <c r="AC5" s="1535"/>
      <c r="AD5" s="1536"/>
      <c r="AE5" s="1536"/>
      <c r="AF5" s="1536"/>
      <c r="AG5" s="1536"/>
      <c r="AH5" s="1536"/>
      <c r="AI5" s="1536"/>
      <c r="AJ5" s="1536"/>
      <c r="AK5" s="1537"/>
      <c r="AL5" s="1536"/>
      <c r="AM5" s="1536"/>
      <c r="AN5" s="1536"/>
      <c r="AO5" s="1536"/>
      <c r="AP5" s="1536"/>
      <c r="AQ5" s="1536"/>
      <c r="AR5" s="1536"/>
      <c r="AS5" s="1536"/>
      <c r="AT5" s="1538"/>
      <c r="AU5" s="1539"/>
      <c r="AV5" s="1540"/>
      <c r="AW5" s="1540"/>
      <c r="AX5" s="1540"/>
      <c r="AY5" s="1540"/>
      <c r="AZ5" s="1540"/>
      <c r="BA5" s="1540"/>
      <c r="BB5" s="1540"/>
      <c r="BC5" s="1541"/>
      <c r="BD5" s="1542"/>
      <c r="BE5" s="1542"/>
      <c r="BF5" s="1542"/>
      <c r="BG5" s="1542"/>
      <c r="BH5" s="1542"/>
      <c r="BI5" s="1542"/>
      <c r="BJ5" s="1542"/>
      <c r="BK5" s="1542"/>
      <c r="BL5" s="1542"/>
      <c r="BM5" s="1542"/>
      <c r="BN5" s="1542"/>
      <c r="BO5" s="1542"/>
      <c r="BP5" s="1542"/>
      <c r="BQ5" s="1542"/>
      <c r="BR5" s="1542"/>
      <c r="BS5" s="1543"/>
      <c r="BT5" s="1543"/>
      <c r="BU5" s="1543"/>
      <c r="BV5" s="1543"/>
      <c r="BW5" s="1543"/>
      <c r="BX5" s="1543"/>
      <c r="BY5" s="1544"/>
      <c r="BZ5" s="1536"/>
      <c r="CA5" s="1536"/>
      <c r="CB5" s="1536"/>
      <c r="CC5" s="1536"/>
      <c r="CD5" s="1536"/>
      <c r="CE5" s="1536"/>
      <c r="CF5" s="1536"/>
      <c r="CG5" s="1536"/>
      <c r="CH5" s="1536"/>
      <c r="CI5" s="1536"/>
      <c r="CJ5" s="1536"/>
      <c r="CK5" s="1536"/>
      <c r="CL5" s="1536"/>
      <c r="CM5" s="1536"/>
      <c r="CN5" s="1536"/>
      <c r="CO5" s="1536"/>
      <c r="CP5" s="1536"/>
      <c r="CQ5" s="1536"/>
      <c r="CR5" s="1536"/>
      <c r="CS5" s="1536"/>
      <c r="CT5" s="1536"/>
      <c r="CU5" s="1536"/>
      <c r="CV5" s="1536"/>
      <c r="CW5" s="1536"/>
      <c r="CX5" s="1536"/>
      <c r="CY5" s="1536"/>
      <c r="CZ5" s="1536"/>
      <c r="DA5" s="1536"/>
      <c r="DB5" s="1536"/>
      <c r="DC5" s="1536"/>
      <c r="DD5" s="1536"/>
      <c r="DE5" s="1536"/>
      <c r="DF5" s="1536"/>
      <c r="DG5" s="1536"/>
      <c r="DH5" s="1536"/>
      <c r="DI5" s="1536"/>
      <c r="DJ5" s="1538"/>
      <c r="DK5" s="1545"/>
      <c r="DL5" s="1536"/>
      <c r="DM5" s="1536"/>
      <c r="DN5" s="1536"/>
      <c r="DO5" s="1536"/>
      <c r="DP5" s="1536"/>
      <c r="DQ5" s="1536"/>
      <c r="DR5" s="1536"/>
      <c r="DS5" s="1536"/>
      <c r="DT5" s="1536"/>
      <c r="DU5" s="1536"/>
      <c r="DV5" s="1536"/>
      <c r="DW5" s="1536"/>
      <c r="DX5" s="1536"/>
      <c r="DY5" s="1536"/>
      <c r="DZ5" s="1536"/>
      <c r="EA5" s="1536"/>
      <c r="EB5" s="1536"/>
      <c r="EC5" s="1536"/>
      <c r="ED5" s="1536"/>
      <c r="EE5" s="1536"/>
      <c r="EF5" s="1536"/>
      <c r="EG5" s="1536"/>
      <c r="EH5" s="1536"/>
      <c r="EI5" s="1536"/>
      <c r="EJ5" s="1536"/>
      <c r="EK5" s="1536"/>
      <c r="EL5" s="1536"/>
      <c r="EM5" s="1536"/>
      <c r="EN5" s="1536"/>
      <c r="EO5" s="1536"/>
      <c r="EP5" s="1536"/>
      <c r="EQ5" s="1536"/>
      <c r="ER5" s="1536"/>
      <c r="ES5" s="1536"/>
      <c r="ET5" s="1536"/>
      <c r="EU5" s="1536"/>
      <c r="EV5" s="1536"/>
      <c r="EW5" s="1536"/>
      <c r="EX5" s="1536"/>
      <c r="EY5" s="1536"/>
      <c r="EZ5" s="1536"/>
      <c r="FA5" s="1536"/>
      <c r="FB5" s="1536"/>
      <c r="FC5" s="1536"/>
      <c r="FD5" s="1536"/>
      <c r="FE5" s="1536"/>
      <c r="FF5" s="1536"/>
      <c r="FG5" s="1536"/>
      <c r="FH5" s="1538"/>
    </row>
    <row r="6" spans="1:166" ht="8.65" customHeight="1">
      <c r="A6" s="1514"/>
      <c r="B6" s="1531"/>
      <c r="C6" s="1532"/>
      <c r="D6" s="1532"/>
      <c r="E6" s="1532"/>
      <c r="F6" s="1532"/>
      <c r="G6" s="1532"/>
      <c r="H6" s="1532"/>
      <c r="I6" s="1532"/>
      <c r="J6" s="1532"/>
      <c r="K6" s="1532"/>
      <c r="L6" s="1533"/>
      <c r="M6" s="1534"/>
      <c r="N6" s="1532"/>
      <c r="O6" s="1532"/>
      <c r="P6" s="1532"/>
      <c r="Q6" s="1532"/>
      <c r="R6" s="1532"/>
      <c r="S6" s="1532"/>
      <c r="T6" s="1532"/>
      <c r="U6" s="1532"/>
      <c r="V6" s="1532"/>
      <c r="W6" s="1532"/>
      <c r="X6" s="1532"/>
      <c r="Y6" s="1532"/>
      <c r="Z6" s="1532"/>
      <c r="AA6" s="1532"/>
      <c r="AB6" s="1533"/>
      <c r="AC6" s="1535"/>
      <c r="AD6" s="1536"/>
      <c r="AE6" s="1536"/>
      <c r="AF6" s="1536"/>
      <c r="AG6" s="1536"/>
      <c r="AH6" s="1536"/>
      <c r="AI6" s="1536"/>
      <c r="AJ6" s="1536"/>
      <c r="AK6" s="1537"/>
      <c r="AL6" s="1536"/>
      <c r="AM6" s="1536"/>
      <c r="AN6" s="1536"/>
      <c r="AO6" s="1536"/>
      <c r="AP6" s="1536"/>
      <c r="AQ6" s="1536"/>
      <c r="AR6" s="1536"/>
      <c r="AS6" s="1536"/>
      <c r="AT6" s="1538"/>
      <c r="AU6" s="1539"/>
      <c r="AV6" s="1540"/>
      <c r="AW6" s="1540"/>
      <c r="AX6" s="1540"/>
      <c r="AY6" s="1540"/>
      <c r="AZ6" s="1540"/>
      <c r="BA6" s="1540"/>
      <c r="BB6" s="1540"/>
      <c r="BC6" s="1541"/>
      <c r="BD6" s="1542"/>
      <c r="BE6" s="1542"/>
      <c r="BF6" s="1542"/>
      <c r="BG6" s="1542"/>
      <c r="BH6" s="1542"/>
      <c r="BI6" s="1542"/>
      <c r="BJ6" s="1542"/>
      <c r="BK6" s="1542"/>
      <c r="BL6" s="1542"/>
      <c r="BM6" s="1542"/>
      <c r="BN6" s="1542"/>
      <c r="BO6" s="1542"/>
      <c r="BP6" s="1542"/>
      <c r="BQ6" s="1542"/>
      <c r="BR6" s="1542"/>
      <c r="BS6" s="1543"/>
      <c r="BT6" s="1543"/>
      <c r="BU6" s="1543"/>
      <c r="BV6" s="1543"/>
      <c r="BW6" s="1543"/>
      <c r="BX6" s="1543"/>
      <c r="BY6" s="1544"/>
      <c r="BZ6" s="1536"/>
      <c r="CA6" s="1536"/>
      <c r="CB6" s="1536"/>
      <c r="CC6" s="1536"/>
      <c r="CD6" s="1536"/>
      <c r="CE6" s="1536"/>
      <c r="CF6" s="1536"/>
      <c r="CG6" s="1536"/>
      <c r="CH6" s="1536"/>
      <c r="CI6" s="1536"/>
      <c r="CJ6" s="1536"/>
      <c r="CK6" s="1536"/>
      <c r="CL6" s="1536"/>
      <c r="CM6" s="1536"/>
      <c r="CN6" s="1536"/>
      <c r="CO6" s="1536"/>
      <c r="CP6" s="1536"/>
      <c r="CQ6" s="1536"/>
      <c r="CR6" s="1536"/>
      <c r="CS6" s="1536"/>
      <c r="CT6" s="1536"/>
      <c r="CU6" s="1536"/>
      <c r="CV6" s="1536"/>
      <c r="CW6" s="1536"/>
      <c r="CX6" s="1536"/>
      <c r="CY6" s="1536"/>
      <c r="CZ6" s="1536"/>
      <c r="DA6" s="1536"/>
      <c r="DB6" s="1536"/>
      <c r="DC6" s="1536"/>
      <c r="DD6" s="1536"/>
      <c r="DE6" s="1536"/>
      <c r="DF6" s="1536"/>
      <c r="DG6" s="1536"/>
      <c r="DH6" s="1536"/>
      <c r="DI6" s="1536"/>
      <c r="DJ6" s="1538"/>
      <c r="DK6" s="1545"/>
      <c r="DL6" s="1536"/>
      <c r="DM6" s="1536"/>
      <c r="DN6" s="1536"/>
      <c r="DO6" s="1536"/>
      <c r="DP6" s="1536"/>
      <c r="DQ6" s="1536"/>
      <c r="DR6" s="1536"/>
      <c r="DS6" s="1536"/>
      <c r="DT6" s="1536"/>
      <c r="DU6" s="1536"/>
      <c r="DV6" s="1536"/>
      <c r="DW6" s="1536"/>
      <c r="DX6" s="1536"/>
      <c r="DY6" s="1536"/>
      <c r="DZ6" s="1536"/>
      <c r="EA6" s="1536"/>
      <c r="EB6" s="1536"/>
      <c r="EC6" s="1536"/>
      <c r="ED6" s="1536"/>
      <c r="EE6" s="1536"/>
      <c r="EF6" s="1536"/>
      <c r="EG6" s="1536"/>
      <c r="EH6" s="1536"/>
      <c r="EI6" s="1536"/>
      <c r="EJ6" s="1536"/>
      <c r="EK6" s="1536"/>
      <c r="EL6" s="1536"/>
      <c r="EM6" s="1536"/>
      <c r="EN6" s="1536"/>
      <c r="EO6" s="1536"/>
      <c r="EP6" s="1536"/>
      <c r="EQ6" s="1536"/>
      <c r="ER6" s="1536"/>
      <c r="ES6" s="1536"/>
      <c r="ET6" s="1536"/>
      <c r="EU6" s="1536"/>
      <c r="EV6" s="1536"/>
      <c r="EW6" s="1536"/>
      <c r="EX6" s="1536"/>
      <c r="EY6" s="1536"/>
      <c r="EZ6" s="1536"/>
      <c r="FA6" s="1536"/>
      <c r="FB6" s="1536"/>
      <c r="FC6" s="1536"/>
      <c r="FD6" s="1536"/>
      <c r="FE6" s="1536"/>
      <c r="FF6" s="1536"/>
      <c r="FG6" s="1536"/>
      <c r="FH6" s="1538"/>
    </row>
    <row r="7" spans="1:166" ht="8.65" customHeight="1">
      <c r="A7" s="1514"/>
      <c r="B7" s="1546" t="s">
        <v>1486</v>
      </c>
      <c r="C7" s="1547"/>
      <c r="D7" s="1547"/>
      <c r="E7" s="1547"/>
      <c r="F7" s="1547"/>
      <c r="G7" s="1547"/>
      <c r="H7" s="1547"/>
      <c r="I7" s="1547"/>
      <c r="J7" s="1547"/>
      <c r="K7" s="1547"/>
      <c r="L7" s="1548"/>
      <c r="M7" s="1549" t="s">
        <v>1487</v>
      </c>
      <c r="N7" s="1547"/>
      <c r="O7" s="1547"/>
      <c r="P7" s="1547"/>
      <c r="Q7" s="1547"/>
      <c r="R7" s="1547"/>
      <c r="S7" s="1547"/>
      <c r="T7" s="1547"/>
      <c r="U7" s="1547"/>
      <c r="V7" s="1547"/>
      <c r="W7" s="1547"/>
      <c r="X7" s="1547"/>
      <c r="Y7" s="1547"/>
      <c r="Z7" s="1547"/>
      <c r="AA7" s="1547"/>
      <c r="AB7" s="1548"/>
      <c r="AC7" s="1550" t="s">
        <v>1069</v>
      </c>
      <c r="AD7" s="1551"/>
      <c r="AE7" s="1551"/>
      <c r="AF7" s="1551"/>
      <c r="AG7" s="1551"/>
      <c r="AH7" s="1551"/>
      <c r="AI7" s="1551"/>
      <c r="AJ7" s="1551"/>
      <c r="AK7" s="1552"/>
      <c r="AL7" s="1553" t="s">
        <v>1488</v>
      </c>
      <c r="AM7" s="1553"/>
      <c r="AN7" s="1553"/>
      <c r="AO7" s="1553"/>
      <c r="AP7" s="1553"/>
      <c r="AQ7" s="1553"/>
      <c r="AR7" s="1553"/>
      <c r="AS7" s="1553"/>
      <c r="AT7" s="1554"/>
      <c r="AU7" s="1555" t="s">
        <v>1070</v>
      </c>
      <c r="AV7" s="1556"/>
      <c r="AW7" s="1556"/>
      <c r="AX7" s="1556"/>
      <c r="AY7" s="1556"/>
      <c r="AZ7" s="1556"/>
      <c r="BA7" s="1556"/>
      <c r="BB7" s="1556"/>
      <c r="BC7" s="1556"/>
      <c r="BD7" s="1557" t="s">
        <v>1489</v>
      </c>
      <c r="BE7" s="1557"/>
      <c r="BF7" s="1557"/>
      <c r="BG7" s="1557"/>
      <c r="BH7" s="1557"/>
      <c r="BI7" s="1557"/>
      <c r="BJ7" s="1557"/>
      <c r="BK7" s="1557"/>
      <c r="BL7" s="1557"/>
      <c r="BM7" s="1557"/>
      <c r="BN7" s="1557"/>
      <c r="BO7" s="1557"/>
      <c r="BP7" s="1557"/>
      <c r="BQ7" s="1557"/>
      <c r="BR7" s="1557"/>
      <c r="BS7" s="1558" t="s">
        <v>1490</v>
      </c>
      <c r="BT7" s="1558"/>
      <c r="BU7" s="1558"/>
      <c r="BV7" s="1558"/>
      <c r="BW7" s="1558"/>
      <c r="BX7" s="1558"/>
      <c r="BY7" s="1559"/>
      <c r="BZ7" s="1553" t="s">
        <v>1491</v>
      </c>
      <c r="CA7" s="1553"/>
      <c r="CB7" s="1553"/>
      <c r="CC7" s="1553"/>
      <c r="CD7" s="1553"/>
      <c r="CE7" s="1553"/>
      <c r="CF7" s="1553"/>
      <c r="CG7" s="1553"/>
      <c r="CH7" s="1553"/>
      <c r="CI7" s="1553"/>
      <c r="CJ7" s="1553"/>
      <c r="CK7" s="1553"/>
      <c r="CL7" s="1553"/>
      <c r="CM7" s="1553"/>
      <c r="CN7" s="1553"/>
      <c r="CO7" s="1553"/>
      <c r="CP7" s="1553"/>
      <c r="CQ7" s="1553"/>
      <c r="CR7" s="1553"/>
      <c r="CS7" s="1553"/>
      <c r="CT7" s="1553"/>
      <c r="CU7" s="1553"/>
      <c r="CV7" s="1553"/>
      <c r="CW7" s="1553"/>
      <c r="CX7" s="1553"/>
      <c r="CY7" s="1553"/>
      <c r="CZ7" s="1553"/>
      <c r="DA7" s="1553"/>
      <c r="DB7" s="1553"/>
      <c r="DC7" s="1553"/>
      <c r="DD7" s="1553"/>
      <c r="DE7" s="1553"/>
      <c r="DF7" s="1553"/>
      <c r="DG7" s="1553"/>
      <c r="DH7" s="1553"/>
      <c r="DI7" s="1553"/>
      <c r="DJ7" s="1554"/>
      <c r="DK7" s="1560" t="s">
        <v>1492</v>
      </c>
      <c r="DL7" s="1553"/>
      <c r="DM7" s="1553"/>
      <c r="DN7" s="1553"/>
      <c r="DO7" s="1553"/>
      <c r="DP7" s="1553"/>
      <c r="DQ7" s="1553"/>
      <c r="DR7" s="1553"/>
      <c r="DS7" s="1553"/>
      <c r="DT7" s="1553"/>
      <c r="DU7" s="1553"/>
      <c r="DV7" s="1553"/>
      <c r="DW7" s="1553"/>
      <c r="DX7" s="1553"/>
      <c r="DY7" s="1553"/>
      <c r="DZ7" s="1553"/>
      <c r="EA7" s="1561"/>
      <c r="EB7" s="1562" t="s">
        <v>1493</v>
      </c>
      <c r="EC7" s="1553"/>
      <c r="ED7" s="1553"/>
      <c r="EE7" s="1553"/>
      <c r="EF7" s="1553"/>
      <c r="EG7" s="1553"/>
      <c r="EH7" s="1553"/>
      <c r="EI7" s="1553"/>
      <c r="EJ7" s="1553"/>
      <c r="EK7" s="1553"/>
      <c r="EL7" s="1553"/>
      <c r="EM7" s="1553"/>
      <c r="EN7" s="1553"/>
      <c r="EO7" s="1553"/>
      <c r="EP7" s="1553"/>
      <c r="EQ7" s="1553"/>
      <c r="ER7" s="1553"/>
      <c r="ES7" s="1553"/>
      <c r="ET7" s="1553"/>
      <c r="EU7" s="1553"/>
      <c r="EV7" s="1553"/>
      <c r="EW7" s="1553"/>
      <c r="EX7" s="1553"/>
      <c r="EY7" s="1553"/>
      <c r="EZ7" s="1553"/>
      <c r="FA7" s="1553"/>
      <c r="FB7" s="1553"/>
      <c r="FC7" s="1553"/>
      <c r="FD7" s="1553"/>
      <c r="FE7" s="1553"/>
      <c r="FF7" s="1553"/>
      <c r="FG7" s="1553"/>
      <c r="FH7" s="1554"/>
    </row>
    <row r="8" spans="1:166" ht="8.65" customHeight="1">
      <c r="A8" s="1514"/>
      <c r="B8" s="1546"/>
      <c r="C8" s="1547"/>
      <c r="D8" s="1547"/>
      <c r="E8" s="1547"/>
      <c r="F8" s="1547"/>
      <c r="G8" s="1547"/>
      <c r="H8" s="1547"/>
      <c r="I8" s="1547"/>
      <c r="J8" s="1547"/>
      <c r="K8" s="1547"/>
      <c r="L8" s="1548"/>
      <c r="M8" s="1549"/>
      <c r="N8" s="1547"/>
      <c r="O8" s="1547"/>
      <c r="P8" s="1547"/>
      <c r="Q8" s="1547"/>
      <c r="R8" s="1547"/>
      <c r="S8" s="1547"/>
      <c r="T8" s="1547"/>
      <c r="U8" s="1547"/>
      <c r="V8" s="1547"/>
      <c r="W8" s="1547"/>
      <c r="X8" s="1547"/>
      <c r="Y8" s="1547"/>
      <c r="Z8" s="1547"/>
      <c r="AA8" s="1547"/>
      <c r="AB8" s="1548"/>
      <c r="AC8" s="1563"/>
      <c r="AD8" s="1564"/>
      <c r="AE8" s="1564"/>
      <c r="AF8" s="1564"/>
      <c r="AG8" s="1564"/>
      <c r="AH8" s="1564"/>
      <c r="AI8" s="1564"/>
      <c r="AJ8" s="1564"/>
      <c r="AK8" s="1565"/>
      <c r="AL8" s="1566"/>
      <c r="AM8" s="1566"/>
      <c r="AN8" s="1566"/>
      <c r="AO8" s="1566"/>
      <c r="AP8" s="1566"/>
      <c r="AQ8" s="1566"/>
      <c r="AR8" s="1566"/>
      <c r="AS8" s="1566"/>
      <c r="AT8" s="1567"/>
      <c r="AU8" s="1555"/>
      <c r="AV8" s="1556"/>
      <c r="AW8" s="1556"/>
      <c r="AX8" s="1556"/>
      <c r="AY8" s="1556"/>
      <c r="AZ8" s="1556"/>
      <c r="BA8" s="1556"/>
      <c r="BB8" s="1556"/>
      <c r="BC8" s="1556"/>
      <c r="BD8" s="1568"/>
      <c r="BE8" s="1568"/>
      <c r="BF8" s="1568"/>
      <c r="BG8" s="1568"/>
      <c r="BH8" s="1568"/>
      <c r="BI8" s="1568"/>
      <c r="BJ8" s="1568"/>
      <c r="BK8" s="1568"/>
      <c r="BL8" s="1568"/>
      <c r="BM8" s="1568"/>
      <c r="BN8" s="1568"/>
      <c r="BO8" s="1568"/>
      <c r="BP8" s="1568"/>
      <c r="BQ8" s="1568"/>
      <c r="BR8" s="1568"/>
      <c r="BS8" s="1569"/>
      <c r="BT8" s="1569"/>
      <c r="BU8" s="1569"/>
      <c r="BV8" s="1569"/>
      <c r="BW8" s="1569"/>
      <c r="BX8" s="1569"/>
      <c r="BY8" s="1570"/>
      <c r="BZ8" s="1547"/>
      <c r="CA8" s="1547"/>
      <c r="CB8" s="1547"/>
      <c r="CC8" s="1547"/>
      <c r="CD8" s="1547"/>
      <c r="CE8" s="1547"/>
      <c r="CF8" s="1547"/>
      <c r="CG8" s="1547"/>
      <c r="CH8" s="1547"/>
      <c r="CI8" s="1547"/>
      <c r="CJ8" s="1547"/>
      <c r="CK8" s="1547"/>
      <c r="CL8" s="1547"/>
      <c r="CM8" s="1547"/>
      <c r="CN8" s="1547"/>
      <c r="CO8" s="1547"/>
      <c r="CP8" s="1547"/>
      <c r="CQ8" s="1547"/>
      <c r="CR8" s="1547"/>
      <c r="CS8" s="1547"/>
      <c r="CT8" s="1547"/>
      <c r="CU8" s="1547"/>
      <c r="CV8" s="1547"/>
      <c r="CW8" s="1547"/>
      <c r="CX8" s="1547"/>
      <c r="CY8" s="1547"/>
      <c r="CZ8" s="1547"/>
      <c r="DA8" s="1547"/>
      <c r="DB8" s="1547"/>
      <c r="DC8" s="1547"/>
      <c r="DD8" s="1547"/>
      <c r="DE8" s="1547"/>
      <c r="DF8" s="1547"/>
      <c r="DG8" s="1547"/>
      <c r="DH8" s="1547"/>
      <c r="DI8" s="1547"/>
      <c r="DJ8" s="1571"/>
      <c r="DK8" s="1546"/>
      <c r="DL8" s="1547"/>
      <c r="DM8" s="1547"/>
      <c r="DN8" s="1547"/>
      <c r="DO8" s="1547"/>
      <c r="DP8" s="1547"/>
      <c r="DQ8" s="1547"/>
      <c r="DR8" s="1547"/>
      <c r="DS8" s="1547"/>
      <c r="DT8" s="1547"/>
      <c r="DU8" s="1547"/>
      <c r="DV8" s="1547"/>
      <c r="DW8" s="1547"/>
      <c r="DX8" s="1547"/>
      <c r="DY8" s="1547"/>
      <c r="DZ8" s="1547"/>
      <c r="EA8" s="1572"/>
      <c r="EB8" s="1573"/>
      <c r="EC8" s="1547"/>
      <c r="ED8" s="1547"/>
      <c r="EE8" s="1547"/>
      <c r="EF8" s="1547"/>
      <c r="EG8" s="1547"/>
      <c r="EH8" s="1547"/>
      <c r="EI8" s="1547"/>
      <c r="EJ8" s="1547"/>
      <c r="EK8" s="1547"/>
      <c r="EL8" s="1547"/>
      <c r="EM8" s="1547"/>
      <c r="EN8" s="1547"/>
      <c r="EO8" s="1547"/>
      <c r="EP8" s="1547"/>
      <c r="EQ8" s="1547"/>
      <c r="ER8" s="1547"/>
      <c r="ES8" s="1547"/>
      <c r="ET8" s="1547"/>
      <c r="EU8" s="1547"/>
      <c r="EV8" s="1547"/>
      <c r="EW8" s="1547"/>
      <c r="EX8" s="1547"/>
      <c r="EY8" s="1547"/>
      <c r="EZ8" s="1547"/>
      <c r="FA8" s="1547"/>
      <c r="FB8" s="1547"/>
      <c r="FC8" s="1547"/>
      <c r="FD8" s="1547"/>
      <c r="FE8" s="1547"/>
      <c r="FF8" s="1547"/>
      <c r="FG8" s="1547"/>
      <c r="FH8" s="1571"/>
    </row>
    <row r="9" spans="1:166" ht="8.65" customHeight="1">
      <c r="A9" s="1514"/>
      <c r="B9" s="1546" t="s">
        <v>1071</v>
      </c>
      <c r="C9" s="1547"/>
      <c r="D9" s="1547"/>
      <c r="E9" s="1547"/>
      <c r="F9" s="1547"/>
      <c r="G9" s="1547"/>
      <c r="H9" s="1547"/>
      <c r="I9" s="1547"/>
      <c r="J9" s="1547"/>
      <c r="K9" s="1547"/>
      <c r="L9" s="1548"/>
      <c r="M9" s="1549"/>
      <c r="N9" s="1547"/>
      <c r="O9" s="1547"/>
      <c r="P9" s="1547"/>
      <c r="Q9" s="1547"/>
      <c r="R9" s="1547"/>
      <c r="S9" s="1547"/>
      <c r="T9" s="1547"/>
      <c r="U9" s="1547"/>
      <c r="V9" s="1547"/>
      <c r="W9" s="1547"/>
      <c r="X9" s="1547"/>
      <c r="Y9" s="1547"/>
      <c r="Z9" s="1547"/>
      <c r="AA9" s="1547"/>
      <c r="AB9" s="1548"/>
      <c r="AC9" s="1574" t="s">
        <v>1072</v>
      </c>
      <c r="AD9" s="1575"/>
      <c r="AE9" s="1576"/>
      <c r="AF9" s="1577" t="s">
        <v>1073</v>
      </c>
      <c r="AG9" s="1575"/>
      <c r="AH9" s="1576"/>
      <c r="AI9" s="1577" t="s">
        <v>1494</v>
      </c>
      <c r="AJ9" s="1575"/>
      <c r="AK9" s="1578"/>
      <c r="AL9" s="1575" t="s">
        <v>1072</v>
      </c>
      <c r="AM9" s="1575"/>
      <c r="AN9" s="1576"/>
      <c r="AO9" s="1577" t="s">
        <v>1073</v>
      </c>
      <c r="AP9" s="1575"/>
      <c r="AQ9" s="1576"/>
      <c r="AR9" s="1577" t="s">
        <v>1494</v>
      </c>
      <c r="AS9" s="1575"/>
      <c r="AT9" s="1579"/>
      <c r="AU9" s="1555" t="s">
        <v>1074</v>
      </c>
      <c r="AV9" s="1556"/>
      <c r="AW9" s="1556"/>
      <c r="AX9" s="1556"/>
      <c r="AY9" s="1556"/>
      <c r="AZ9" s="1556"/>
      <c r="BA9" s="1556"/>
      <c r="BB9" s="1556"/>
      <c r="BC9" s="1556"/>
      <c r="BD9" s="1558" t="s">
        <v>1495</v>
      </c>
      <c r="BE9" s="1558"/>
      <c r="BF9" s="1558"/>
      <c r="BG9" s="1558"/>
      <c r="BH9" s="1558"/>
      <c r="BI9" s="1558"/>
      <c r="BJ9" s="1558"/>
      <c r="BK9" s="1558"/>
      <c r="BL9" s="1558" t="s">
        <v>1496</v>
      </c>
      <c r="BM9" s="1558"/>
      <c r="BN9" s="1558"/>
      <c r="BO9" s="1558"/>
      <c r="BP9" s="1558"/>
      <c r="BQ9" s="1558"/>
      <c r="BR9" s="1558"/>
      <c r="BS9" s="1569"/>
      <c r="BT9" s="1569"/>
      <c r="BU9" s="1569"/>
      <c r="BV9" s="1569"/>
      <c r="BW9" s="1569"/>
      <c r="BX9" s="1569"/>
      <c r="BY9" s="1570"/>
      <c r="BZ9" s="1547"/>
      <c r="CA9" s="1547"/>
      <c r="CB9" s="1547"/>
      <c r="CC9" s="1547"/>
      <c r="CD9" s="1547"/>
      <c r="CE9" s="1547"/>
      <c r="CF9" s="1547"/>
      <c r="CG9" s="1547"/>
      <c r="CH9" s="1547"/>
      <c r="CI9" s="1547"/>
      <c r="CJ9" s="1547"/>
      <c r="CK9" s="1547"/>
      <c r="CL9" s="1547"/>
      <c r="CM9" s="1547"/>
      <c r="CN9" s="1547"/>
      <c r="CO9" s="1547"/>
      <c r="CP9" s="1547"/>
      <c r="CQ9" s="1547"/>
      <c r="CR9" s="1547"/>
      <c r="CS9" s="1547"/>
      <c r="CT9" s="1547"/>
      <c r="CU9" s="1547"/>
      <c r="CV9" s="1547"/>
      <c r="CW9" s="1547"/>
      <c r="CX9" s="1547"/>
      <c r="CY9" s="1547"/>
      <c r="CZ9" s="1547"/>
      <c r="DA9" s="1547"/>
      <c r="DB9" s="1547"/>
      <c r="DC9" s="1547"/>
      <c r="DD9" s="1547"/>
      <c r="DE9" s="1547"/>
      <c r="DF9" s="1547"/>
      <c r="DG9" s="1547"/>
      <c r="DH9" s="1547"/>
      <c r="DI9" s="1547"/>
      <c r="DJ9" s="1571"/>
      <c r="DK9" s="1546"/>
      <c r="DL9" s="1547"/>
      <c r="DM9" s="1547"/>
      <c r="DN9" s="1547"/>
      <c r="DO9" s="1547"/>
      <c r="DP9" s="1547"/>
      <c r="DQ9" s="1547"/>
      <c r="DR9" s="1547"/>
      <c r="DS9" s="1547"/>
      <c r="DT9" s="1547"/>
      <c r="DU9" s="1547"/>
      <c r="DV9" s="1547"/>
      <c r="DW9" s="1547"/>
      <c r="DX9" s="1547"/>
      <c r="DY9" s="1547"/>
      <c r="DZ9" s="1547"/>
      <c r="EA9" s="1572"/>
      <c r="EB9" s="1573"/>
      <c r="EC9" s="1547"/>
      <c r="ED9" s="1547"/>
      <c r="EE9" s="1547"/>
      <c r="EF9" s="1547"/>
      <c r="EG9" s="1547"/>
      <c r="EH9" s="1547"/>
      <c r="EI9" s="1547"/>
      <c r="EJ9" s="1547"/>
      <c r="EK9" s="1547"/>
      <c r="EL9" s="1547"/>
      <c r="EM9" s="1547"/>
      <c r="EN9" s="1547"/>
      <c r="EO9" s="1547"/>
      <c r="EP9" s="1547"/>
      <c r="EQ9" s="1547"/>
      <c r="ER9" s="1547"/>
      <c r="ES9" s="1547"/>
      <c r="ET9" s="1547"/>
      <c r="EU9" s="1547"/>
      <c r="EV9" s="1547"/>
      <c r="EW9" s="1547"/>
      <c r="EX9" s="1547"/>
      <c r="EY9" s="1547"/>
      <c r="EZ9" s="1547"/>
      <c r="FA9" s="1547"/>
      <c r="FB9" s="1547"/>
      <c r="FC9" s="1547"/>
      <c r="FD9" s="1547"/>
      <c r="FE9" s="1547"/>
      <c r="FF9" s="1547"/>
      <c r="FG9" s="1547"/>
      <c r="FH9" s="1571"/>
    </row>
    <row r="10" spans="1:166" ht="8.65" customHeight="1">
      <c r="A10" s="1514"/>
      <c r="B10" s="1546"/>
      <c r="C10" s="1547"/>
      <c r="D10" s="1547"/>
      <c r="E10" s="1547"/>
      <c r="F10" s="1547"/>
      <c r="G10" s="1547"/>
      <c r="H10" s="1547"/>
      <c r="I10" s="1547"/>
      <c r="J10" s="1547"/>
      <c r="K10" s="1547"/>
      <c r="L10" s="1548"/>
      <c r="M10" s="1549"/>
      <c r="N10" s="1547"/>
      <c r="O10" s="1547"/>
      <c r="P10" s="1547"/>
      <c r="Q10" s="1547"/>
      <c r="R10" s="1547"/>
      <c r="S10" s="1547"/>
      <c r="T10" s="1547"/>
      <c r="U10" s="1547"/>
      <c r="V10" s="1547"/>
      <c r="W10" s="1547"/>
      <c r="X10" s="1547"/>
      <c r="Y10" s="1547"/>
      <c r="Z10" s="1547"/>
      <c r="AA10" s="1547"/>
      <c r="AB10" s="1548"/>
      <c r="AC10" s="1580"/>
      <c r="AD10" s="1581"/>
      <c r="AE10" s="1582"/>
      <c r="AF10" s="1583"/>
      <c r="AG10" s="1581"/>
      <c r="AH10" s="1582"/>
      <c r="AI10" s="1583"/>
      <c r="AJ10" s="1581"/>
      <c r="AK10" s="1584"/>
      <c r="AL10" s="1581"/>
      <c r="AM10" s="1581"/>
      <c r="AN10" s="1582"/>
      <c r="AO10" s="1583"/>
      <c r="AP10" s="1581"/>
      <c r="AQ10" s="1582"/>
      <c r="AR10" s="1583"/>
      <c r="AS10" s="1581"/>
      <c r="AT10" s="1585"/>
      <c r="AU10" s="1555"/>
      <c r="AV10" s="1556"/>
      <c r="AW10" s="1556"/>
      <c r="AX10" s="1556"/>
      <c r="AY10" s="1556"/>
      <c r="AZ10" s="1556"/>
      <c r="BA10" s="1556"/>
      <c r="BB10" s="1556"/>
      <c r="BC10" s="1556"/>
      <c r="BD10" s="1569"/>
      <c r="BE10" s="1569"/>
      <c r="BF10" s="1569"/>
      <c r="BG10" s="1569"/>
      <c r="BH10" s="1569"/>
      <c r="BI10" s="1569"/>
      <c r="BJ10" s="1569"/>
      <c r="BK10" s="1569"/>
      <c r="BL10" s="1569"/>
      <c r="BM10" s="1569"/>
      <c r="BN10" s="1569"/>
      <c r="BO10" s="1569"/>
      <c r="BP10" s="1569"/>
      <c r="BQ10" s="1569"/>
      <c r="BR10" s="1569"/>
      <c r="BS10" s="1569"/>
      <c r="BT10" s="1569"/>
      <c r="BU10" s="1569"/>
      <c r="BV10" s="1569"/>
      <c r="BW10" s="1569"/>
      <c r="BX10" s="1569"/>
      <c r="BY10" s="1570"/>
      <c r="BZ10" s="1566"/>
      <c r="CA10" s="1566"/>
      <c r="CB10" s="1566"/>
      <c r="CC10" s="1566"/>
      <c r="CD10" s="1566"/>
      <c r="CE10" s="1566"/>
      <c r="CF10" s="1566"/>
      <c r="CG10" s="1566"/>
      <c r="CH10" s="1566"/>
      <c r="CI10" s="1566"/>
      <c r="CJ10" s="1566"/>
      <c r="CK10" s="1566"/>
      <c r="CL10" s="1566"/>
      <c r="CM10" s="1566"/>
      <c r="CN10" s="1566"/>
      <c r="CO10" s="1566"/>
      <c r="CP10" s="1566"/>
      <c r="CQ10" s="1566"/>
      <c r="CR10" s="1566"/>
      <c r="CS10" s="1566"/>
      <c r="CT10" s="1566"/>
      <c r="CU10" s="1566"/>
      <c r="CV10" s="1566"/>
      <c r="CW10" s="1566"/>
      <c r="CX10" s="1566"/>
      <c r="CY10" s="1566"/>
      <c r="CZ10" s="1566"/>
      <c r="DA10" s="1566"/>
      <c r="DB10" s="1566"/>
      <c r="DC10" s="1566"/>
      <c r="DD10" s="1566"/>
      <c r="DE10" s="1566"/>
      <c r="DF10" s="1566"/>
      <c r="DG10" s="1566"/>
      <c r="DH10" s="1566"/>
      <c r="DI10" s="1566"/>
      <c r="DJ10" s="1567"/>
      <c r="DK10" s="1586"/>
      <c r="DL10" s="1566"/>
      <c r="DM10" s="1566"/>
      <c r="DN10" s="1566"/>
      <c r="DO10" s="1566"/>
      <c r="DP10" s="1566"/>
      <c r="DQ10" s="1566"/>
      <c r="DR10" s="1566"/>
      <c r="DS10" s="1566"/>
      <c r="DT10" s="1566"/>
      <c r="DU10" s="1566"/>
      <c r="DV10" s="1566"/>
      <c r="DW10" s="1566"/>
      <c r="DX10" s="1566"/>
      <c r="DY10" s="1566"/>
      <c r="DZ10" s="1566"/>
      <c r="EA10" s="1587"/>
      <c r="EB10" s="1588"/>
      <c r="EC10" s="1566"/>
      <c r="ED10" s="1566"/>
      <c r="EE10" s="1566"/>
      <c r="EF10" s="1566"/>
      <c r="EG10" s="1566"/>
      <c r="EH10" s="1566"/>
      <c r="EI10" s="1566"/>
      <c r="EJ10" s="1566"/>
      <c r="EK10" s="1566"/>
      <c r="EL10" s="1566"/>
      <c r="EM10" s="1566"/>
      <c r="EN10" s="1566"/>
      <c r="EO10" s="1566"/>
      <c r="EP10" s="1566"/>
      <c r="EQ10" s="1566"/>
      <c r="ER10" s="1566"/>
      <c r="ES10" s="1566"/>
      <c r="ET10" s="1566"/>
      <c r="EU10" s="1566"/>
      <c r="EV10" s="1566"/>
      <c r="EW10" s="1566"/>
      <c r="EX10" s="1566"/>
      <c r="EY10" s="1566"/>
      <c r="EZ10" s="1566"/>
      <c r="FA10" s="1566"/>
      <c r="FB10" s="1566"/>
      <c r="FC10" s="1566"/>
      <c r="FD10" s="1566"/>
      <c r="FE10" s="1566"/>
      <c r="FF10" s="1566"/>
      <c r="FG10" s="1566"/>
      <c r="FH10" s="1567"/>
    </row>
    <row r="11" spans="1:166" ht="8.65" customHeight="1">
      <c r="A11" s="1514"/>
      <c r="B11" s="1589"/>
      <c r="C11" s="1590"/>
      <c r="D11" s="1590"/>
      <c r="E11" s="1590"/>
      <c r="F11" s="1590"/>
      <c r="G11" s="1590"/>
      <c r="H11" s="1590"/>
      <c r="I11" s="1590"/>
      <c r="J11" s="1590"/>
      <c r="K11" s="1590"/>
      <c r="L11" s="1591"/>
      <c r="M11" s="1592"/>
      <c r="N11" s="1590"/>
      <c r="O11" s="1590"/>
      <c r="P11" s="1590"/>
      <c r="Q11" s="1590"/>
      <c r="R11" s="1590"/>
      <c r="S11" s="1590"/>
      <c r="T11" s="1590"/>
      <c r="U11" s="1590"/>
      <c r="V11" s="1590"/>
      <c r="W11" s="1590"/>
      <c r="X11" s="1590"/>
      <c r="Y11" s="1590"/>
      <c r="Z11" s="1590"/>
      <c r="AA11" s="1590"/>
      <c r="AB11" s="1591"/>
      <c r="AC11" s="1580"/>
      <c r="AD11" s="1581"/>
      <c r="AE11" s="1582"/>
      <c r="AF11" s="1583"/>
      <c r="AG11" s="1581"/>
      <c r="AH11" s="1582"/>
      <c r="AI11" s="1583"/>
      <c r="AJ11" s="1581"/>
      <c r="AK11" s="1584"/>
      <c r="AL11" s="1581"/>
      <c r="AM11" s="1581"/>
      <c r="AN11" s="1582"/>
      <c r="AO11" s="1583"/>
      <c r="AP11" s="1581"/>
      <c r="AQ11" s="1582"/>
      <c r="AR11" s="1583"/>
      <c r="AS11" s="1581"/>
      <c r="AT11" s="1585"/>
      <c r="AU11" s="1589"/>
      <c r="AV11" s="1590"/>
      <c r="AW11" s="1590"/>
      <c r="AX11" s="1590"/>
      <c r="AY11" s="1590"/>
      <c r="AZ11" s="1590"/>
      <c r="BA11" s="1590"/>
      <c r="BB11" s="1590"/>
      <c r="BC11" s="1591"/>
      <c r="BD11" s="1569"/>
      <c r="BE11" s="1569"/>
      <c r="BF11" s="1569"/>
      <c r="BG11" s="1569"/>
      <c r="BH11" s="1569"/>
      <c r="BI11" s="1569"/>
      <c r="BJ11" s="1569"/>
      <c r="BK11" s="1569"/>
      <c r="BL11" s="1569"/>
      <c r="BM11" s="1569"/>
      <c r="BN11" s="1569"/>
      <c r="BO11" s="1569"/>
      <c r="BP11" s="1569"/>
      <c r="BQ11" s="1569"/>
      <c r="BR11" s="1569"/>
      <c r="BS11" s="1569"/>
      <c r="BT11" s="1569"/>
      <c r="BU11" s="1569"/>
      <c r="BV11" s="1569"/>
      <c r="BW11" s="1569"/>
      <c r="BX11" s="1569"/>
      <c r="BY11" s="1570"/>
      <c r="BZ11" s="1593" t="s">
        <v>1075</v>
      </c>
      <c r="CA11" s="1594"/>
      <c r="CB11" s="1594"/>
      <c r="CC11" s="1594"/>
      <c r="CD11" s="1594"/>
      <c r="CE11" s="1594"/>
      <c r="CF11" s="1594"/>
      <c r="CG11" s="1594"/>
      <c r="CH11" s="1594"/>
      <c r="CI11" s="1594"/>
      <c r="CJ11" s="1594"/>
      <c r="CK11" s="1594"/>
      <c r="CL11" s="1594"/>
      <c r="CM11" s="1594"/>
      <c r="CN11" s="1562" t="s">
        <v>1076</v>
      </c>
      <c r="CO11" s="1553"/>
      <c r="CP11" s="1553"/>
      <c r="CQ11" s="1553"/>
      <c r="CR11" s="1553"/>
      <c r="CS11" s="1553"/>
      <c r="CT11" s="1553"/>
      <c r="CU11" s="1553"/>
      <c r="CV11" s="1553"/>
      <c r="CW11" s="1553"/>
      <c r="CX11" s="1553"/>
      <c r="CY11" s="1553"/>
      <c r="CZ11" s="1553"/>
      <c r="DA11" s="1553"/>
      <c r="DB11" s="1553"/>
      <c r="DC11" s="1553"/>
      <c r="DD11" s="1553"/>
      <c r="DE11" s="1553"/>
      <c r="DF11" s="1553"/>
      <c r="DG11" s="1553"/>
      <c r="DH11" s="1553"/>
      <c r="DI11" s="1553"/>
      <c r="DJ11" s="1554"/>
      <c r="DK11" s="1560" t="s">
        <v>1497</v>
      </c>
      <c r="DL11" s="1553"/>
      <c r="DM11" s="1553"/>
      <c r="DN11" s="1553"/>
      <c r="DO11" s="1553"/>
      <c r="DP11" s="1553"/>
      <c r="DQ11" s="1553"/>
      <c r="DR11" s="1553"/>
      <c r="DS11" s="1553"/>
      <c r="DT11" s="1553"/>
      <c r="DU11" s="1553"/>
      <c r="DV11" s="1553"/>
      <c r="DW11" s="1553"/>
      <c r="DX11" s="1553"/>
      <c r="DY11" s="1553"/>
      <c r="DZ11" s="1553"/>
      <c r="EA11" s="1561"/>
      <c r="EB11" s="1562" t="s">
        <v>1498</v>
      </c>
      <c r="EC11" s="1553"/>
      <c r="ED11" s="1553"/>
      <c r="EE11" s="1553"/>
      <c r="EF11" s="1553"/>
      <c r="EG11" s="1553"/>
      <c r="EH11" s="1553"/>
      <c r="EI11" s="1553"/>
      <c r="EJ11" s="1553"/>
      <c r="EK11" s="1553"/>
      <c r="EL11" s="1553"/>
      <c r="EM11" s="1553"/>
      <c r="EN11" s="1553"/>
      <c r="EO11" s="1553"/>
      <c r="EP11" s="1553"/>
      <c r="EQ11" s="1553"/>
      <c r="ER11" s="1553"/>
      <c r="ES11" s="1553"/>
      <c r="ET11" s="1553"/>
      <c r="EU11" s="1553"/>
      <c r="EV11" s="1553"/>
      <c r="EW11" s="1553"/>
      <c r="EX11" s="1553"/>
      <c r="EY11" s="1553"/>
      <c r="EZ11" s="1553"/>
      <c r="FA11" s="1553"/>
      <c r="FB11" s="1553"/>
      <c r="FC11" s="1553"/>
      <c r="FD11" s="1553"/>
      <c r="FE11" s="1553"/>
      <c r="FF11" s="1553"/>
      <c r="FG11" s="1553"/>
      <c r="FH11" s="1554"/>
    </row>
    <row r="12" spans="1:166" ht="8.65" customHeight="1">
      <c r="A12" s="1514"/>
      <c r="B12" s="1589"/>
      <c r="C12" s="1590"/>
      <c r="D12" s="1590"/>
      <c r="E12" s="1590"/>
      <c r="F12" s="1590"/>
      <c r="G12" s="1590"/>
      <c r="H12" s="1590"/>
      <c r="I12" s="1590"/>
      <c r="J12" s="1590"/>
      <c r="K12" s="1590"/>
      <c r="L12" s="1591"/>
      <c r="M12" s="1592"/>
      <c r="N12" s="1590"/>
      <c r="O12" s="1590"/>
      <c r="P12" s="1590"/>
      <c r="Q12" s="1590"/>
      <c r="R12" s="1590"/>
      <c r="S12" s="1590"/>
      <c r="T12" s="1590"/>
      <c r="U12" s="1590"/>
      <c r="V12" s="1590"/>
      <c r="W12" s="1590"/>
      <c r="X12" s="1590"/>
      <c r="Y12" s="1590"/>
      <c r="Z12" s="1590"/>
      <c r="AA12" s="1590"/>
      <c r="AB12" s="1591"/>
      <c r="AC12" s="1580"/>
      <c r="AD12" s="1581"/>
      <c r="AE12" s="1582"/>
      <c r="AF12" s="1583"/>
      <c r="AG12" s="1581"/>
      <c r="AH12" s="1582"/>
      <c r="AI12" s="1583"/>
      <c r="AJ12" s="1581"/>
      <c r="AK12" s="1584"/>
      <c r="AL12" s="1581"/>
      <c r="AM12" s="1581"/>
      <c r="AN12" s="1582"/>
      <c r="AO12" s="1583"/>
      <c r="AP12" s="1581"/>
      <c r="AQ12" s="1582"/>
      <c r="AR12" s="1583"/>
      <c r="AS12" s="1581"/>
      <c r="AT12" s="1585"/>
      <c r="AU12" s="1589"/>
      <c r="AV12" s="1590"/>
      <c r="AW12" s="1590"/>
      <c r="AX12" s="1590"/>
      <c r="AY12" s="1590"/>
      <c r="AZ12" s="1590"/>
      <c r="BA12" s="1590"/>
      <c r="BB12" s="1590"/>
      <c r="BC12" s="1591"/>
      <c r="BD12" s="1569"/>
      <c r="BE12" s="1569"/>
      <c r="BF12" s="1569"/>
      <c r="BG12" s="1569"/>
      <c r="BH12" s="1569"/>
      <c r="BI12" s="1569"/>
      <c r="BJ12" s="1569"/>
      <c r="BK12" s="1569"/>
      <c r="BL12" s="1569"/>
      <c r="BM12" s="1569"/>
      <c r="BN12" s="1569"/>
      <c r="BO12" s="1569"/>
      <c r="BP12" s="1569"/>
      <c r="BQ12" s="1569"/>
      <c r="BR12" s="1569"/>
      <c r="BS12" s="1569"/>
      <c r="BT12" s="1569"/>
      <c r="BU12" s="1569"/>
      <c r="BV12" s="1569"/>
      <c r="BW12" s="1569"/>
      <c r="BX12" s="1569"/>
      <c r="BY12" s="1570"/>
      <c r="BZ12" s="1595"/>
      <c r="CA12" s="1596"/>
      <c r="CB12" s="1596"/>
      <c r="CC12" s="1596"/>
      <c r="CD12" s="1596"/>
      <c r="CE12" s="1596"/>
      <c r="CF12" s="1596"/>
      <c r="CG12" s="1596"/>
      <c r="CH12" s="1596"/>
      <c r="CI12" s="1596"/>
      <c r="CJ12" s="1596"/>
      <c r="CK12" s="1596"/>
      <c r="CL12" s="1596"/>
      <c r="CM12" s="1596"/>
      <c r="CN12" s="1573"/>
      <c r="CO12" s="1547"/>
      <c r="CP12" s="1547"/>
      <c r="CQ12" s="1547"/>
      <c r="CR12" s="1547"/>
      <c r="CS12" s="1547"/>
      <c r="CT12" s="1547"/>
      <c r="CU12" s="1547"/>
      <c r="CV12" s="1547"/>
      <c r="CW12" s="1547"/>
      <c r="CX12" s="1547"/>
      <c r="CY12" s="1547"/>
      <c r="CZ12" s="1547"/>
      <c r="DA12" s="1547"/>
      <c r="DB12" s="1547"/>
      <c r="DC12" s="1547"/>
      <c r="DD12" s="1547"/>
      <c r="DE12" s="1547"/>
      <c r="DF12" s="1547"/>
      <c r="DG12" s="1547"/>
      <c r="DH12" s="1547"/>
      <c r="DI12" s="1547"/>
      <c r="DJ12" s="1571"/>
      <c r="DK12" s="1546"/>
      <c r="DL12" s="1547"/>
      <c r="DM12" s="1547"/>
      <c r="DN12" s="1547"/>
      <c r="DO12" s="1547"/>
      <c r="DP12" s="1547"/>
      <c r="DQ12" s="1547"/>
      <c r="DR12" s="1547"/>
      <c r="DS12" s="1547"/>
      <c r="DT12" s="1547"/>
      <c r="DU12" s="1547"/>
      <c r="DV12" s="1547"/>
      <c r="DW12" s="1547"/>
      <c r="DX12" s="1547"/>
      <c r="DY12" s="1547"/>
      <c r="DZ12" s="1547"/>
      <c r="EA12" s="1572"/>
      <c r="EB12" s="1573"/>
      <c r="EC12" s="1547"/>
      <c r="ED12" s="1547"/>
      <c r="EE12" s="1547"/>
      <c r="EF12" s="1547"/>
      <c r="EG12" s="1547"/>
      <c r="EH12" s="1547"/>
      <c r="EI12" s="1547"/>
      <c r="EJ12" s="1547"/>
      <c r="EK12" s="1547"/>
      <c r="EL12" s="1547"/>
      <c r="EM12" s="1547"/>
      <c r="EN12" s="1547"/>
      <c r="EO12" s="1547"/>
      <c r="EP12" s="1547"/>
      <c r="EQ12" s="1547"/>
      <c r="ER12" s="1547"/>
      <c r="ES12" s="1547"/>
      <c r="ET12" s="1547"/>
      <c r="EU12" s="1547"/>
      <c r="EV12" s="1547"/>
      <c r="EW12" s="1547"/>
      <c r="EX12" s="1547"/>
      <c r="EY12" s="1547"/>
      <c r="EZ12" s="1547"/>
      <c r="FA12" s="1547"/>
      <c r="FB12" s="1547"/>
      <c r="FC12" s="1547"/>
      <c r="FD12" s="1547"/>
      <c r="FE12" s="1547"/>
      <c r="FF12" s="1547"/>
      <c r="FG12" s="1547"/>
      <c r="FH12" s="1571"/>
    </row>
    <row r="13" spans="1:166" ht="8.65" customHeight="1">
      <c r="A13" s="1514"/>
      <c r="B13" s="1589"/>
      <c r="C13" s="1590"/>
      <c r="D13" s="1590"/>
      <c r="E13" s="1590"/>
      <c r="F13" s="1590"/>
      <c r="G13" s="1590"/>
      <c r="H13" s="1590"/>
      <c r="I13" s="1590"/>
      <c r="J13" s="1590"/>
      <c r="K13" s="1590"/>
      <c r="L13" s="1591"/>
      <c r="M13" s="1592"/>
      <c r="N13" s="1590"/>
      <c r="O13" s="1590"/>
      <c r="P13" s="1590"/>
      <c r="Q13" s="1590"/>
      <c r="R13" s="1590"/>
      <c r="S13" s="1590"/>
      <c r="T13" s="1590"/>
      <c r="U13" s="1590"/>
      <c r="V13" s="1590"/>
      <c r="W13" s="1590"/>
      <c r="X13" s="1590"/>
      <c r="Y13" s="1590"/>
      <c r="Z13" s="1590"/>
      <c r="AA13" s="1590"/>
      <c r="AB13" s="1591"/>
      <c r="AC13" s="1580"/>
      <c r="AD13" s="1581"/>
      <c r="AE13" s="1582"/>
      <c r="AF13" s="1583"/>
      <c r="AG13" s="1581"/>
      <c r="AH13" s="1582"/>
      <c r="AI13" s="1583"/>
      <c r="AJ13" s="1581"/>
      <c r="AK13" s="1584"/>
      <c r="AL13" s="1581"/>
      <c r="AM13" s="1581"/>
      <c r="AN13" s="1582"/>
      <c r="AO13" s="1583"/>
      <c r="AP13" s="1581"/>
      <c r="AQ13" s="1582"/>
      <c r="AR13" s="1583"/>
      <c r="AS13" s="1581"/>
      <c r="AT13" s="1585"/>
      <c r="AU13" s="1589"/>
      <c r="AV13" s="1590"/>
      <c r="AW13" s="1590"/>
      <c r="AX13" s="1590"/>
      <c r="AY13" s="1590"/>
      <c r="AZ13" s="1590"/>
      <c r="BA13" s="1590"/>
      <c r="BB13" s="1590"/>
      <c r="BC13" s="1591"/>
      <c r="BD13" s="1569"/>
      <c r="BE13" s="1569"/>
      <c r="BF13" s="1569"/>
      <c r="BG13" s="1569"/>
      <c r="BH13" s="1569"/>
      <c r="BI13" s="1569"/>
      <c r="BJ13" s="1569"/>
      <c r="BK13" s="1569"/>
      <c r="BL13" s="1569"/>
      <c r="BM13" s="1569"/>
      <c r="BN13" s="1569"/>
      <c r="BO13" s="1569"/>
      <c r="BP13" s="1569"/>
      <c r="BQ13" s="1569"/>
      <c r="BR13" s="1569"/>
      <c r="BS13" s="1569"/>
      <c r="BT13" s="1569"/>
      <c r="BU13" s="1569"/>
      <c r="BV13" s="1569"/>
      <c r="BW13" s="1569"/>
      <c r="BX13" s="1569"/>
      <c r="BY13" s="1570"/>
      <c r="BZ13" s="1595"/>
      <c r="CA13" s="1596"/>
      <c r="CB13" s="1596"/>
      <c r="CC13" s="1596"/>
      <c r="CD13" s="1596"/>
      <c r="CE13" s="1596"/>
      <c r="CF13" s="1596"/>
      <c r="CG13" s="1596"/>
      <c r="CH13" s="1596"/>
      <c r="CI13" s="1596"/>
      <c r="CJ13" s="1596"/>
      <c r="CK13" s="1596"/>
      <c r="CL13" s="1596"/>
      <c r="CM13" s="1596"/>
      <c r="CN13" s="1573"/>
      <c r="CO13" s="1547"/>
      <c r="CP13" s="1547"/>
      <c r="CQ13" s="1547"/>
      <c r="CR13" s="1547"/>
      <c r="CS13" s="1547"/>
      <c r="CT13" s="1547"/>
      <c r="CU13" s="1547"/>
      <c r="CV13" s="1547"/>
      <c r="CW13" s="1547"/>
      <c r="CX13" s="1547"/>
      <c r="CY13" s="1547"/>
      <c r="CZ13" s="1547"/>
      <c r="DA13" s="1547"/>
      <c r="DB13" s="1547"/>
      <c r="DC13" s="1547"/>
      <c r="DD13" s="1547"/>
      <c r="DE13" s="1547"/>
      <c r="DF13" s="1547"/>
      <c r="DG13" s="1547"/>
      <c r="DH13" s="1547"/>
      <c r="DI13" s="1547"/>
      <c r="DJ13" s="1571"/>
      <c r="DK13" s="1546"/>
      <c r="DL13" s="1547"/>
      <c r="DM13" s="1547"/>
      <c r="DN13" s="1547"/>
      <c r="DO13" s="1547"/>
      <c r="DP13" s="1547"/>
      <c r="DQ13" s="1547"/>
      <c r="DR13" s="1547"/>
      <c r="DS13" s="1547"/>
      <c r="DT13" s="1547"/>
      <c r="DU13" s="1547"/>
      <c r="DV13" s="1547"/>
      <c r="DW13" s="1547"/>
      <c r="DX13" s="1547"/>
      <c r="DY13" s="1547"/>
      <c r="DZ13" s="1547"/>
      <c r="EA13" s="1572"/>
      <c r="EB13" s="1573" t="s">
        <v>1499</v>
      </c>
      <c r="EC13" s="1547"/>
      <c r="ED13" s="1547"/>
      <c r="EE13" s="1547"/>
      <c r="EF13" s="1547"/>
      <c r="EG13" s="1547"/>
      <c r="EH13" s="1547"/>
      <c r="EI13" s="1547"/>
      <c r="EJ13" s="1547"/>
      <c r="EK13" s="1547"/>
      <c r="EL13" s="1547"/>
      <c r="EM13" s="1547"/>
      <c r="EN13" s="1547"/>
      <c r="EO13" s="1547"/>
      <c r="EP13" s="1547"/>
      <c r="EQ13" s="1547"/>
      <c r="ER13" s="1547"/>
      <c r="ES13" s="1547"/>
      <c r="ET13" s="1547"/>
      <c r="EU13" s="1547"/>
      <c r="EV13" s="1547"/>
      <c r="EW13" s="1547"/>
      <c r="EX13" s="1547"/>
      <c r="EY13" s="1547"/>
      <c r="EZ13" s="1547"/>
      <c r="FA13" s="1547"/>
      <c r="FB13" s="1547"/>
      <c r="FC13" s="1547"/>
      <c r="FD13" s="1547"/>
      <c r="FE13" s="1547"/>
      <c r="FF13" s="1547"/>
      <c r="FG13" s="1547"/>
      <c r="FH13" s="1571"/>
    </row>
    <row r="14" spans="1:166" ht="8.65" customHeight="1">
      <c r="A14" s="1514"/>
      <c r="B14" s="1597"/>
      <c r="C14" s="1598"/>
      <c r="D14" s="1598"/>
      <c r="E14" s="1598"/>
      <c r="F14" s="1598"/>
      <c r="G14" s="1598"/>
      <c r="H14" s="1598"/>
      <c r="I14" s="1598"/>
      <c r="J14" s="1598"/>
      <c r="K14" s="1598"/>
      <c r="L14" s="1599"/>
      <c r="M14" s="1600"/>
      <c r="N14" s="1598"/>
      <c r="O14" s="1598"/>
      <c r="P14" s="1598"/>
      <c r="Q14" s="1598"/>
      <c r="R14" s="1598"/>
      <c r="S14" s="1598"/>
      <c r="T14" s="1598"/>
      <c r="U14" s="1598"/>
      <c r="V14" s="1598"/>
      <c r="W14" s="1598"/>
      <c r="X14" s="1598"/>
      <c r="Y14" s="1598"/>
      <c r="Z14" s="1598"/>
      <c r="AA14" s="1598"/>
      <c r="AB14" s="1599"/>
      <c r="AC14" s="1601"/>
      <c r="AD14" s="1602"/>
      <c r="AE14" s="1603"/>
      <c r="AF14" s="1604"/>
      <c r="AG14" s="1602"/>
      <c r="AH14" s="1603"/>
      <c r="AI14" s="1604"/>
      <c r="AJ14" s="1602"/>
      <c r="AK14" s="1605"/>
      <c r="AL14" s="1602"/>
      <c r="AM14" s="1602"/>
      <c r="AN14" s="1603"/>
      <c r="AO14" s="1604"/>
      <c r="AP14" s="1602"/>
      <c r="AQ14" s="1603"/>
      <c r="AR14" s="1604"/>
      <c r="AS14" s="1602"/>
      <c r="AT14" s="1606"/>
      <c r="AU14" s="1597"/>
      <c r="AV14" s="1598"/>
      <c r="AW14" s="1598"/>
      <c r="AX14" s="1598"/>
      <c r="AY14" s="1598"/>
      <c r="AZ14" s="1598"/>
      <c r="BA14" s="1598"/>
      <c r="BB14" s="1598"/>
      <c r="BC14" s="1599"/>
      <c r="BD14" s="1607"/>
      <c r="BE14" s="1607"/>
      <c r="BF14" s="1607"/>
      <c r="BG14" s="1607"/>
      <c r="BH14" s="1607"/>
      <c r="BI14" s="1607"/>
      <c r="BJ14" s="1607"/>
      <c r="BK14" s="1607"/>
      <c r="BL14" s="1607"/>
      <c r="BM14" s="1607"/>
      <c r="BN14" s="1607"/>
      <c r="BO14" s="1607"/>
      <c r="BP14" s="1607"/>
      <c r="BQ14" s="1607"/>
      <c r="BR14" s="1607"/>
      <c r="BS14" s="1607"/>
      <c r="BT14" s="1607"/>
      <c r="BU14" s="1607"/>
      <c r="BV14" s="1607"/>
      <c r="BW14" s="1607"/>
      <c r="BX14" s="1607"/>
      <c r="BY14" s="1608"/>
      <c r="BZ14" s="1609"/>
      <c r="CA14" s="1610"/>
      <c r="CB14" s="1610"/>
      <c r="CC14" s="1610"/>
      <c r="CD14" s="1610"/>
      <c r="CE14" s="1610"/>
      <c r="CF14" s="1610"/>
      <c r="CG14" s="1610"/>
      <c r="CH14" s="1610"/>
      <c r="CI14" s="1610"/>
      <c r="CJ14" s="1610"/>
      <c r="CK14" s="1610"/>
      <c r="CL14" s="1610"/>
      <c r="CM14" s="1610"/>
      <c r="CN14" s="1588"/>
      <c r="CO14" s="1566"/>
      <c r="CP14" s="1566"/>
      <c r="CQ14" s="1566"/>
      <c r="CR14" s="1566"/>
      <c r="CS14" s="1566"/>
      <c r="CT14" s="1566"/>
      <c r="CU14" s="1566"/>
      <c r="CV14" s="1566"/>
      <c r="CW14" s="1566"/>
      <c r="CX14" s="1566"/>
      <c r="CY14" s="1566"/>
      <c r="CZ14" s="1566"/>
      <c r="DA14" s="1566"/>
      <c r="DB14" s="1566"/>
      <c r="DC14" s="1566"/>
      <c r="DD14" s="1566"/>
      <c r="DE14" s="1566"/>
      <c r="DF14" s="1566"/>
      <c r="DG14" s="1566"/>
      <c r="DH14" s="1566"/>
      <c r="DI14" s="1566"/>
      <c r="DJ14" s="1567"/>
      <c r="DK14" s="1586"/>
      <c r="DL14" s="1566"/>
      <c r="DM14" s="1566"/>
      <c r="DN14" s="1566"/>
      <c r="DO14" s="1566"/>
      <c r="DP14" s="1566"/>
      <c r="DQ14" s="1566"/>
      <c r="DR14" s="1566"/>
      <c r="DS14" s="1566"/>
      <c r="DT14" s="1566"/>
      <c r="DU14" s="1566"/>
      <c r="DV14" s="1566"/>
      <c r="DW14" s="1566"/>
      <c r="DX14" s="1566"/>
      <c r="DY14" s="1566"/>
      <c r="DZ14" s="1566"/>
      <c r="EA14" s="1587"/>
      <c r="EB14" s="1588"/>
      <c r="EC14" s="1566"/>
      <c r="ED14" s="1566"/>
      <c r="EE14" s="1566"/>
      <c r="EF14" s="1566"/>
      <c r="EG14" s="1566"/>
      <c r="EH14" s="1566"/>
      <c r="EI14" s="1566"/>
      <c r="EJ14" s="1566"/>
      <c r="EK14" s="1566"/>
      <c r="EL14" s="1566"/>
      <c r="EM14" s="1566"/>
      <c r="EN14" s="1566"/>
      <c r="EO14" s="1566"/>
      <c r="EP14" s="1566"/>
      <c r="EQ14" s="1566"/>
      <c r="ER14" s="1566"/>
      <c r="ES14" s="1566"/>
      <c r="ET14" s="1566"/>
      <c r="EU14" s="1566"/>
      <c r="EV14" s="1566"/>
      <c r="EW14" s="1566"/>
      <c r="EX14" s="1566"/>
      <c r="EY14" s="1566"/>
      <c r="EZ14" s="1566"/>
      <c r="FA14" s="1566"/>
      <c r="FB14" s="1566"/>
      <c r="FC14" s="1566"/>
      <c r="FD14" s="1566"/>
      <c r="FE14" s="1566"/>
      <c r="FF14" s="1566"/>
      <c r="FG14" s="1566"/>
      <c r="FH14" s="1567"/>
    </row>
    <row r="15" spans="1:166" ht="8.65" customHeight="1">
      <c r="A15" s="1514"/>
      <c r="B15" s="1611" t="s">
        <v>1500</v>
      </c>
      <c r="C15" s="1612"/>
      <c r="D15" s="1612"/>
      <c r="E15" s="1612"/>
      <c r="F15" s="1612"/>
      <c r="G15" s="1612"/>
      <c r="H15" s="1612"/>
      <c r="I15" s="1612"/>
      <c r="J15" s="1612"/>
      <c r="K15" s="1612"/>
      <c r="L15" s="1612"/>
      <c r="M15" s="1613" t="s">
        <v>1078</v>
      </c>
      <c r="N15" s="1612"/>
      <c r="O15" s="1612"/>
      <c r="P15" s="1612"/>
      <c r="Q15" s="1612"/>
      <c r="R15" s="1612"/>
      <c r="S15" s="1612"/>
      <c r="T15" s="1612"/>
      <c r="U15" s="1612"/>
      <c r="V15" s="1612"/>
      <c r="W15" s="1612"/>
      <c r="X15" s="1612"/>
      <c r="Y15" s="1612"/>
      <c r="Z15" s="1612"/>
      <c r="AA15" s="1612"/>
      <c r="AB15" s="1614"/>
      <c r="AC15" s="2044">
        <v>16.5</v>
      </c>
      <c r="AD15" s="2045"/>
      <c r="AE15" s="2045"/>
      <c r="AF15" s="1616">
        <v>16.2</v>
      </c>
      <c r="AG15" s="1616"/>
      <c r="AH15" s="1616"/>
      <c r="AI15" s="1616">
        <f>AC15</f>
        <v>16.5</v>
      </c>
      <c r="AJ15" s="1616"/>
      <c r="AK15" s="1617"/>
      <c r="AL15" s="2044">
        <v>5.2</v>
      </c>
      <c r="AM15" s="2045"/>
      <c r="AN15" s="2045"/>
      <c r="AO15" s="1616">
        <v>4.5999999999999996</v>
      </c>
      <c r="AP15" s="1616"/>
      <c r="AQ15" s="1616"/>
      <c r="AR15" s="1616">
        <f>AL15</f>
        <v>5.2</v>
      </c>
      <c r="AS15" s="1616"/>
      <c r="AT15" s="1618"/>
      <c r="AU15" s="1611" t="s">
        <v>1079</v>
      </c>
      <c r="AV15" s="1612"/>
      <c r="AW15" s="1612"/>
      <c r="AX15" s="1612"/>
      <c r="AY15" s="1612"/>
      <c r="AZ15" s="1612"/>
      <c r="BA15" s="1612"/>
      <c r="BB15" s="1612"/>
      <c r="BC15" s="1614"/>
      <c r="BD15" s="2048">
        <v>8</v>
      </c>
      <c r="BE15" s="2049"/>
      <c r="BF15" s="2049"/>
      <c r="BG15" s="2049"/>
      <c r="BH15" s="2049"/>
      <c r="BI15" s="2049"/>
      <c r="BJ15" s="2049"/>
      <c r="BK15" s="2050"/>
      <c r="BL15" s="1622">
        <v>8</v>
      </c>
      <c r="BM15" s="1622"/>
      <c r="BN15" s="1622"/>
      <c r="BO15" s="1622"/>
      <c r="BP15" s="1622"/>
      <c r="BQ15" s="1622"/>
      <c r="BR15" s="1622"/>
      <c r="BS15" s="2051">
        <v>15</v>
      </c>
      <c r="BT15" s="2052"/>
      <c r="BU15" s="2052"/>
      <c r="BV15" s="2052"/>
      <c r="BW15" s="2052"/>
      <c r="BX15" s="2052"/>
      <c r="BY15" s="2053"/>
      <c r="BZ15" s="1626" t="s">
        <v>61</v>
      </c>
      <c r="CA15" s="1627"/>
      <c r="CB15" s="1627"/>
      <c r="CC15" s="1627"/>
      <c r="CD15" s="1627"/>
      <c r="CE15" s="1627"/>
      <c r="CF15" s="1627"/>
      <c r="CG15" s="1627"/>
      <c r="CH15" s="1627"/>
      <c r="CI15" s="1627" t="s">
        <v>1501</v>
      </c>
      <c r="CJ15" s="1627"/>
      <c r="CK15" s="1627"/>
      <c r="CL15" s="1627"/>
      <c r="CM15" s="1627"/>
      <c r="CN15" s="1628" t="s">
        <v>1502</v>
      </c>
      <c r="CO15" s="1629"/>
      <c r="CP15" s="1629"/>
      <c r="CQ15" s="1629"/>
      <c r="CR15" s="1629"/>
      <c r="CS15" s="1629"/>
      <c r="CT15" s="1629"/>
      <c r="CU15" s="1629"/>
      <c r="CV15" s="1629"/>
      <c r="CW15" s="1629"/>
      <c r="CX15" s="1629"/>
      <c r="CY15" s="1629"/>
      <c r="CZ15" s="1629"/>
      <c r="DA15" s="1629"/>
      <c r="DB15" s="1629"/>
      <c r="DC15" s="1629"/>
      <c r="DD15" s="1630"/>
      <c r="DE15" s="1628" t="s">
        <v>1501</v>
      </c>
      <c r="DF15" s="1629"/>
      <c r="DG15" s="1629"/>
      <c r="DH15" s="1629"/>
      <c r="DI15" s="1629"/>
      <c r="DJ15" s="1631"/>
      <c r="DK15" s="1632" t="s">
        <v>1503</v>
      </c>
      <c r="DL15" s="1633"/>
      <c r="DM15" s="1633"/>
      <c r="DN15" s="1633"/>
      <c r="DO15" s="1633"/>
      <c r="DP15" s="1633"/>
      <c r="DQ15" s="1633"/>
      <c r="DR15" s="1633"/>
      <c r="DS15" s="1633"/>
      <c r="DT15" s="1633"/>
      <c r="DU15" s="1633"/>
      <c r="DV15" s="1633"/>
      <c r="DW15" s="1633"/>
      <c r="DX15" s="1633"/>
      <c r="DY15" s="1633"/>
      <c r="DZ15" s="1633"/>
      <c r="EA15" s="1634"/>
      <c r="EB15" s="1628" t="s">
        <v>61</v>
      </c>
      <c r="EC15" s="1629"/>
      <c r="ED15" s="1629"/>
      <c r="EE15" s="1629"/>
      <c r="EF15" s="1629"/>
      <c r="EG15" s="1629"/>
      <c r="EH15" s="1629"/>
      <c r="EI15" s="1629"/>
      <c r="EJ15" s="1629"/>
      <c r="EK15" s="1629"/>
      <c r="EL15" s="1629"/>
      <c r="EM15" s="1629"/>
      <c r="EN15" s="1629"/>
      <c r="EO15" s="1629"/>
      <c r="EP15" s="1629"/>
      <c r="EQ15" s="1629"/>
      <c r="ER15" s="1630"/>
      <c r="ES15" s="1628" t="s">
        <v>1501</v>
      </c>
      <c r="ET15" s="1629"/>
      <c r="EU15" s="1629"/>
      <c r="EV15" s="1629"/>
      <c r="EW15" s="1629"/>
      <c r="EX15" s="1629"/>
      <c r="EY15" s="1629"/>
      <c r="EZ15" s="1630"/>
      <c r="FA15" s="1628" t="s">
        <v>1080</v>
      </c>
      <c r="FB15" s="1629"/>
      <c r="FC15" s="1629"/>
      <c r="FD15" s="1629"/>
      <c r="FE15" s="1629"/>
      <c r="FF15" s="1629"/>
      <c r="FG15" s="1629"/>
      <c r="FH15" s="1631"/>
    </row>
    <row r="16" spans="1:166" ht="8.65" customHeight="1">
      <c r="A16" s="1514"/>
      <c r="B16" s="1635"/>
      <c r="C16" s="1636"/>
      <c r="D16" s="1636"/>
      <c r="E16" s="1636"/>
      <c r="F16" s="1636"/>
      <c r="G16" s="1636"/>
      <c r="H16" s="1636"/>
      <c r="I16" s="1636"/>
      <c r="J16" s="1636"/>
      <c r="K16" s="1636"/>
      <c r="L16" s="1636"/>
      <c r="M16" s="1637"/>
      <c r="N16" s="1638"/>
      <c r="O16" s="1638"/>
      <c r="P16" s="1638"/>
      <c r="Q16" s="1638"/>
      <c r="R16" s="1638"/>
      <c r="S16" s="1638"/>
      <c r="T16" s="1638"/>
      <c r="U16" s="1638"/>
      <c r="V16" s="1638"/>
      <c r="W16" s="1638"/>
      <c r="X16" s="1638"/>
      <c r="Y16" s="1638"/>
      <c r="Z16" s="1638"/>
      <c r="AA16" s="1638"/>
      <c r="AB16" s="1639"/>
      <c r="AC16" s="2046"/>
      <c r="AD16" s="2047"/>
      <c r="AE16" s="2047"/>
      <c r="AF16" s="1641"/>
      <c r="AG16" s="1641"/>
      <c r="AH16" s="1641"/>
      <c r="AI16" s="1641"/>
      <c r="AJ16" s="1641"/>
      <c r="AK16" s="1642"/>
      <c r="AL16" s="2046"/>
      <c r="AM16" s="2047"/>
      <c r="AN16" s="2047"/>
      <c r="AO16" s="1641"/>
      <c r="AP16" s="1641"/>
      <c r="AQ16" s="1641"/>
      <c r="AR16" s="1641"/>
      <c r="AS16" s="1641"/>
      <c r="AT16" s="1643"/>
      <c r="AU16" s="1635"/>
      <c r="AV16" s="1636"/>
      <c r="AW16" s="1636"/>
      <c r="AX16" s="1636"/>
      <c r="AY16" s="1636"/>
      <c r="AZ16" s="1636"/>
      <c r="BA16" s="1636"/>
      <c r="BB16" s="1636"/>
      <c r="BC16" s="1644"/>
      <c r="BD16" s="2048"/>
      <c r="BE16" s="2049"/>
      <c r="BF16" s="2049"/>
      <c r="BG16" s="2049"/>
      <c r="BH16" s="2049"/>
      <c r="BI16" s="2049"/>
      <c r="BJ16" s="2049"/>
      <c r="BK16" s="2050"/>
      <c r="BL16" s="1622"/>
      <c r="BM16" s="1622"/>
      <c r="BN16" s="1622"/>
      <c r="BO16" s="1622"/>
      <c r="BP16" s="1622"/>
      <c r="BQ16" s="1622"/>
      <c r="BR16" s="1622"/>
      <c r="BS16" s="2051"/>
      <c r="BT16" s="2052"/>
      <c r="BU16" s="2052"/>
      <c r="BV16" s="2052"/>
      <c r="BW16" s="2052"/>
      <c r="BX16" s="2052"/>
      <c r="BY16" s="2053"/>
      <c r="BZ16" s="1645"/>
      <c r="CA16" s="1646"/>
      <c r="CB16" s="1646"/>
      <c r="CC16" s="1646"/>
      <c r="CD16" s="1646"/>
      <c r="CE16" s="1646"/>
      <c r="CF16" s="1646"/>
      <c r="CG16" s="1646"/>
      <c r="CH16" s="1646"/>
      <c r="CI16" s="1646"/>
      <c r="CJ16" s="1646"/>
      <c r="CK16" s="1646"/>
      <c r="CL16" s="1646"/>
      <c r="CM16" s="1646"/>
      <c r="CN16" s="1647"/>
      <c r="CO16" s="1648"/>
      <c r="CP16" s="1648"/>
      <c r="CQ16" s="1648"/>
      <c r="CR16" s="1648"/>
      <c r="CS16" s="1648"/>
      <c r="CT16" s="1648"/>
      <c r="CU16" s="1648"/>
      <c r="CV16" s="1648"/>
      <c r="CW16" s="1648"/>
      <c r="CX16" s="1648"/>
      <c r="CY16" s="1648"/>
      <c r="CZ16" s="1648"/>
      <c r="DA16" s="1648"/>
      <c r="DB16" s="1648"/>
      <c r="DC16" s="1648"/>
      <c r="DD16" s="1649"/>
      <c r="DE16" s="1647"/>
      <c r="DF16" s="1648"/>
      <c r="DG16" s="1648"/>
      <c r="DH16" s="1648"/>
      <c r="DI16" s="1648"/>
      <c r="DJ16" s="1650"/>
      <c r="DK16" s="1651"/>
      <c r="DL16" s="1652"/>
      <c r="DM16" s="1652"/>
      <c r="DN16" s="1652"/>
      <c r="DO16" s="1652"/>
      <c r="DP16" s="1652"/>
      <c r="DQ16" s="1652"/>
      <c r="DR16" s="1652"/>
      <c r="DS16" s="1652"/>
      <c r="DT16" s="1652"/>
      <c r="DU16" s="1652"/>
      <c r="DV16" s="1652"/>
      <c r="DW16" s="1652"/>
      <c r="DX16" s="1652"/>
      <c r="DY16" s="1652"/>
      <c r="DZ16" s="1652"/>
      <c r="EA16" s="1653"/>
      <c r="EB16" s="1647"/>
      <c r="EC16" s="1648"/>
      <c r="ED16" s="1648"/>
      <c r="EE16" s="1648"/>
      <c r="EF16" s="1648"/>
      <c r="EG16" s="1648"/>
      <c r="EH16" s="1648"/>
      <c r="EI16" s="1648"/>
      <c r="EJ16" s="1648"/>
      <c r="EK16" s="1648"/>
      <c r="EL16" s="1648"/>
      <c r="EM16" s="1648"/>
      <c r="EN16" s="1648"/>
      <c r="EO16" s="1648"/>
      <c r="EP16" s="1648"/>
      <c r="EQ16" s="1648"/>
      <c r="ER16" s="1649"/>
      <c r="ES16" s="1647"/>
      <c r="ET16" s="1648"/>
      <c r="EU16" s="1648"/>
      <c r="EV16" s="1648"/>
      <c r="EW16" s="1648"/>
      <c r="EX16" s="1648"/>
      <c r="EY16" s="1648"/>
      <c r="EZ16" s="1649"/>
      <c r="FA16" s="1647"/>
      <c r="FB16" s="1648"/>
      <c r="FC16" s="1648"/>
      <c r="FD16" s="1648"/>
      <c r="FE16" s="1648"/>
      <c r="FF16" s="1648"/>
      <c r="FG16" s="1648"/>
      <c r="FH16" s="1650"/>
    </row>
    <row r="17" spans="1:164" ht="8.65" customHeight="1">
      <c r="A17" s="1514"/>
      <c r="B17" s="1635"/>
      <c r="C17" s="1636"/>
      <c r="D17" s="1636"/>
      <c r="E17" s="1636"/>
      <c r="F17" s="1636"/>
      <c r="G17" s="1636"/>
      <c r="H17" s="1636"/>
      <c r="I17" s="1636"/>
      <c r="J17" s="1636"/>
      <c r="K17" s="1636"/>
      <c r="L17" s="1636"/>
      <c r="M17" s="1613" t="s">
        <v>1081</v>
      </c>
      <c r="N17" s="1612"/>
      <c r="O17" s="1612"/>
      <c r="P17" s="1612"/>
      <c r="Q17" s="1612"/>
      <c r="R17" s="1612"/>
      <c r="S17" s="1612"/>
      <c r="T17" s="1612"/>
      <c r="U17" s="1612"/>
      <c r="V17" s="1612"/>
      <c r="W17" s="1612"/>
      <c r="X17" s="1612"/>
      <c r="Y17" s="1612"/>
      <c r="Z17" s="1612"/>
      <c r="AA17" s="1612"/>
      <c r="AB17" s="1614"/>
      <c r="AC17" s="1615">
        <v>16.7</v>
      </c>
      <c r="AD17" s="1616"/>
      <c r="AE17" s="1616"/>
      <c r="AF17" s="1616">
        <v>16.3</v>
      </c>
      <c r="AG17" s="1616"/>
      <c r="AH17" s="1616"/>
      <c r="AI17" s="1616">
        <f t="shared" ref="AI17" si="0">AC17</f>
        <v>16.7</v>
      </c>
      <c r="AJ17" s="1616"/>
      <c r="AK17" s="1617"/>
      <c r="AL17" s="1615">
        <v>5.3</v>
      </c>
      <c r="AM17" s="1616"/>
      <c r="AN17" s="1616"/>
      <c r="AO17" s="1616">
        <v>4.7</v>
      </c>
      <c r="AP17" s="1616"/>
      <c r="AQ17" s="1616"/>
      <c r="AR17" s="1616">
        <f t="shared" ref="AR17" si="1">AL17</f>
        <v>5.3</v>
      </c>
      <c r="AS17" s="1616"/>
      <c r="AT17" s="1618"/>
      <c r="AU17" s="1635"/>
      <c r="AV17" s="1636"/>
      <c r="AW17" s="1636"/>
      <c r="AX17" s="1636"/>
      <c r="AY17" s="1636"/>
      <c r="AZ17" s="1636"/>
      <c r="BA17" s="1636"/>
      <c r="BB17" s="1636"/>
      <c r="BC17" s="1644"/>
      <c r="BD17" s="2048"/>
      <c r="BE17" s="2049"/>
      <c r="BF17" s="2049"/>
      <c r="BG17" s="2049"/>
      <c r="BH17" s="2049"/>
      <c r="BI17" s="2049"/>
      <c r="BJ17" s="2049"/>
      <c r="BK17" s="2050"/>
      <c r="BL17" s="1622"/>
      <c r="BM17" s="1622"/>
      <c r="BN17" s="1622"/>
      <c r="BO17" s="1622"/>
      <c r="BP17" s="1622"/>
      <c r="BQ17" s="1622"/>
      <c r="BR17" s="1622"/>
      <c r="BS17" s="2051"/>
      <c r="BT17" s="2052"/>
      <c r="BU17" s="2052"/>
      <c r="BV17" s="2052"/>
      <c r="BW17" s="2052"/>
      <c r="BX17" s="2052"/>
      <c r="BY17" s="2053"/>
      <c r="BZ17" s="1645"/>
      <c r="CA17" s="1646"/>
      <c r="CB17" s="1646"/>
      <c r="CC17" s="1646"/>
      <c r="CD17" s="1646"/>
      <c r="CE17" s="1646"/>
      <c r="CF17" s="1646"/>
      <c r="CG17" s="1646"/>
      <c r="CH17" s="1646"/>
      <c r="CI17" s="1646"/>
      <c r="CJ17" s="1646"/>
      <c r="CK17" s="1646"/>
      <c r="CL17" s="1646"/>
      <c r="CM17" s="1646"/>
      <c r="CN17" s="1647"/>
      <c r="CO17" s="1648"/>
      <c r="CP17" s="1648"/>
      <c r="CQ17" s="1648"/>
      <c r="CR17" s="1648"/>
      <c r="CS17" s="1648"/>
      <c r="CT17" s="1648"/>
      <c r="CU17" s="1648"/>
      <c r="CV17" s="1648"/>
      <c r="CW17" s="1648"/>
      <c r="CX17" s="1648"/>
      <c r="CY17" s="1648"/>
      <c r="CZ17" s="1648"/>
      <c r="DA17" s="1648"/>
      <c r="DB17" s="1648"/>
      <c r="DC17" s="1648"/>
      <c r="DD17" s="1649"/>
      <c r="DE17" s="1647"/>
      <c r="DF17" s="1648"/>
      <c r="DG17" s="1648"/>
      <c r="DH17" s="1648"/>
      <c r="DI17" s="1648"/>
      <c r="DJ17" s="1650"/>
      <c r="DK17" s="1651"/>
      <c r="DL17" s="1652"/>
      <c r="DM17" s="1652"/>
      <c r="DN17" s="1652"/>
      <c r="DO17" s="1652"/>
      <c r="DP17" s="1652"/>
      <c r="DQ17" s="1652"/>
      <c r="DR17" s="1652"/>
      <c r="DS17" s="1652"/>
      <c r="DT17" s="1652"/>
      <c r="DU17" s="1652"/>
      <c r="DV17" s="1652"/>
      <c r="DW17" s="1652"/>
      <c r="DX17" s="1652"/>
      <c r="DY17" s="1652"/>
      <c r="DZ17" s="1652"/>
      <c r="EA17" s="1653"/>
      <c r="EB17" s="1647"/>
      <c r="EC17" s="1648"/>
      <c r="ED17" s="1648"/>
      <c r="EE17" s="1648"/>
      <c r="EF17" s="1648"/>
      <c r="EG17" s="1648"/>
      <c r="EH17" s="1648"/>
      <c r="EI17" s="1648"/>
      <c r="EJ17" s="1648"/>
      <c r="EK17" s="1648"/>
      <c r="EL17" s="1648"/>
      <c r="EM17" s="1648"/>
      <c r="EN17" s="1648"/>
      <c r="EO17" s="1648"/>
      <c r="EP17" s="1648"/>
      <c r="EQ17" s="1648"/>
      <c r="ER17" s="1649"/>
      <c r="ES17" s="1647"/>
      <c r="ET17" s="1648"/>
      <c r="EU17" s="1648"/>
      <c r="EV17" s="1648"/>
      <c r="EW17" s="1648"/>
      <c r="EX17" s="1648"/>
      <c r="EY17" s="1648"/>
      <c r="EZ17" s="1649"/>
      <c r="FA17" s="1647"/>
      <c r="FB17" s="1648"/>
      <c r="FC17" s="1648"/>
      <c r="FD17" s="1648"/>
      <c r="FE17" s="1648"/>
      <c r="FF17" s="1648"/>
      <c r="FG17" s="1648"/>
      <c r="FH17" s="1650"/>
    </row>
    <row r="18" spans="1:164" ht="8.65" customHeight="1">
      <c r="A18" s="1514"/>
      <c r="B18" s="1635"/>
      <c r="C18" s="1636"/>
      <c r="D18" s="1636"/>
      <c r="E18" s="1636"/>
      <c r="F18" s="1636"/>
      <c r="G18" s="1636"/>
      <c r="H18" s="1636"/>
      <c r="I18" s="1636"/>
      <c r="J18" s="1636"/>
      <c r="K18" s="1636"/>
      <c r="L18" s="1636"/>
      <c r="M18" s="1637"/>
      <c r="N18" s="1638"/>
      <c r="O18" s="1638"/>
      <c r="P18" s="1638"/>
      <c r="Q18" s="1638"/>
      <c r="R18" s="1638"/>
      <c r="S18" s="1638"/>
      <c r="T18" s="1638"/>
      <c r="U18" s="1638"/>
      <c r="V18" s="1638"/>
      <c r="W18" s="1638"/>
      <c r="X18" s="1638"/>
      <c r="Y18" s="1638"/>
      <c r="Z18" s="1638"/>
      <c r="AA18" s="1638"/>
      <c r="AB18" s="1639"/>
      <c r="AC18" s="1640"/>
      <c r="AD18" s="1641"/>
      <c r="AE18" s="1641"/>
      <c r="AF18" s="1641"/>
      <c r="AG18" s="1641"/>
      <c r="AH18" s="1641"/>
      <c r="AI18" s="1641"/>
      <c r="AJ18" s="1641"/>
      <c r="AK18" s="1642"/>
      <c r="AL18" s="1640"/>
      <c r="AM18" s="1641"/>
      <c r="AN18" s="1641"/>
      <c r="AO18" s="1641"/>
      <c r="AP18" s="1641"/>
      <c r="AQ18" s="1641"/>
      <c r="AR18" s="1641"/>
      <c r="AS18" s="1641"/>
      <c r="AT18" s="1643"/>
      <c r="AU18" s="1635"/>
      <c r="AV18" s="1636"/>
      <c r="AW18" s="1636"/>
      <c r="AX18" s="1636"/>
      <c r="AY18" s="1636"/>
      <c r="AZ18" s="1636"/>
      <c r="BA18" s="1636"/>
      <c r="BB18" s="1636"/>
      <c r="BC18" s="1644"/>
      <c r="BD18" s="2048"/>
      <c r="BE18" s="2049"/>
      <c r="BF18" s="2049"/>
      <c r="BG18" s="2049"/>
      <c r="BH18" s="2049"/>
      <c r="BI18" s="2049"/>
      <c r="BJ18" s="2049"/>
      <c r="BK18" s="2050"/>
      <c r="BL18" s="1622"/>
      <c r="BM18" s="1622"/>
      <c r="BN18" s="1622"/>
      <c r="BO18" s="1622"/>
      <c r="BP18" s="1622"/>
      <c r="BQ18" s="1622"/>
      <c r="BR18" s="1622"/>
      <c r="BS18" s="2051"/>
      <c r="BT18" s="2052"/>
      <c r="BU18" s="2052"/>
      <c r="BV18" s="2052"/>
      <c r="BW18" s="2052"/>
      <c r="BX18" s="2052"/>
      <c r="BY18" s="2053"/>
      <c r="BZ18" s="1654"/>
      <c r="CA18" s="1655"/>
      <c r="CB18" s="1655"/>
      <c r="CC18" s="1655"/>
      <c r="CD18" s="1655"/>
      <c r="CE18" s="1655"/>
      <c r="CF18" s="1655"/>
      <c r="CG18" s="1655"/>
      <c r="CH18" s="1655"/>
      <c r="CI18" s="1655"/>
      <c r="CJ18" s="1655"/>
      <c r="CK18" s="1655"/>
      <c r="CL18" s="1655"/>
      <c r="CM18" s="1655"/>
      <c r="CN18" s="1656"/>
      <c r="CO18" s="1657"/>
      <c r="CP18" s="1657"/>
      <c r="CQ18" s="1657"/>
      <c r="CR18" s="1657"/>
      <c r="CS18" s="1657"/>
      <c r="CT18" s="1657"/>
      <c r="CU18" s="1657"/>
      <c r="CV18" s="1657"/>
      <c r="CW18" s="1657"/>
      <c r="CX18" s="1657"/>
      <c r="CY18" s="1657"/>
      <c r="CZ18" s="1657"/>
      <c r="DA18" s="1657"/>
      <c r="DB18" s="1657"/>
      <c r="DC18" s="1657"/>
      <c r="DD18" s="1658"/>
      <c r="DE18" s="1656"/>
      <c r="DF18" s="1657"/>
      <c r="DG18" s="1657"/>
      <c r="DH18" s="1657"/>
      <c r="DI18" s="1657"/>
      <c r="DJ18" s="1659"/>
      <c r="DK18" s="1660"/>
      <c r="DL18" s="1661"/>
      <c r="DM18" s="1661"/>
      <c r="DN18" s="1661"/>
      <c r="DO18" s="1661"/>
      <c r="DP18" s="1661"/>
      <c r="DQ18" s="1661"/>
      <c r="DR18" s="1661"/>
      <c r="DS18" s="1661"/>
      <c r="DT18" s="1661"/>
      <c r="DU18" s="1661"/>
      <c r="DV18" s="1661"/>
      <c r="DW18" s="1661"/>
      <c r="DX18" s="1661"/>
      <c r="DY18" s="1661"/>
      <c r="DZ18" s="1661"/>
      <c r="EA18" s="1662"/>
      <c r="EB18" s="1656"/>
      <c r="EC18" s="1657"/>
      <c r="ED18" s="1657"/>
      <c r="EE18" s="1657"/>
      <c r="EF18" s="1657"/>
      <c r="EG18" s="1657"/>
      <c r="EH18" s="1657"/>
      <c r="EI18" s="1657"/>
      <c r="EJ18" s="1657"/>
      <c r="EK18" s="1657"/>
      <c r="EL18" s="1657"/>
      <c r="EM18" s="1657"/>
      <c r="EN18" s="1657"/>
      <c r="EO18" s="1657"/>
      <c r="EP18" s="1657"/>
      <c r="EQ18" s="1657"/>
      <c r="ER18" s="1658"/>
      <c r="ES18" s="1656"/>
      <c r="ET18" s="1657"/>
      <c r="EU18" s="1657"/>
      <c r="EV18" s="1657"/>
      <c r="EW18" s="1657"/>
      <c r="EX18" s="1657"/>
      <c r="EY18" s="1657"/>
      <c r="EZ18" s="1658"/>
      <c r="FA18" s="1656"/>
      <c r="FB18" s="1657"/>
      <c r="FC18" s="1657"/>
      <c r="FD18" s="1657"/>
      <c r="FE18" s="1657"/>
      <c r="FF18" s="1657"/>
      <c r="FG18" s="1657"/>
      <c r="FH18" s="1659"/>
    </row>
    <row r="19" spans="1:164" ht="8.65" customHeight="1">
      <c r="A19" s="1514"/>
      <c r="B19" s="1635"/>
      <c r="C19" s="1636"/>
      <c r="D19" s="1636"/>
      <c r="E19" s="1636"/>
      <c r="F19" s="1636"/>
      <c r="G19" s="1636"/>
      <c r="H19" s="1636"/>
      <c r="I19" s="1636"/>
      <c r="J19" s="1636"/>
      <c r="K19" s="1636"/>
      <c r="L19" s="1636"/>
      <c r="M19" s="1613" t="s">
        <v>1504</v>
      </c>
      <c r="N19" s="1612"/>
      <c r="O19" s="1612"/>
      <c r="P19" s="1612"/>
      <c r="Q19" s="1612"/>
      <c r="R19" s="1612"/>
      <c r="S19" s="1612"/>
      <c r="T19" s="1612"/>
      <c r="U19" s="1612"/>
      <c r="V19" s="1612"/>
      <c r="W19" s="1612"/>
      <c r="X19" s="1612"/>
      <c r="Y19" s="1612"/>
      <c r="Z19" s="1612"/>
      <c r="AA19" s="1612"/>
      <c r="AB19" s="1614"/>
      <c r="AC19" s="1615">
        <v>16.8</v>
      </c>
      <c r="AD19" s="1616"/>
      <c r="AE19" s="1616"/>
      <c r="AF19" s="1616">
        <v>16.5</v>
      </c>
      <c r="AG19" s="1616"/>
      <c r="AH19" s="1616"/>
      <c r="AI19" s="1616">
        <f t="shared" ref="AI19" si="2">AC19</f>
        <v>16.8</v>
      </c>
      <c r="AJ19" s="1616"/>
      <c r="AK19" s="1617"/>
      <c r="AL19" s="1615">
        <v>5.6</v>
      </c>
      <c r="AM19" s="1616"/>
      <c r="AN19" s="1616"/>
      <c r="AO19" s="1616">
        <v>5</v>
      </c>
      <c r="AP19" s="1616"/>
      <c r="AQ19" s="1616"/>
      <c r="AR19" s="1616">
        <f t="shared" ref="AR19" si="3">AL19</f>
        <v>5.6</v>
      </c>
      <c r="AS19" s="1616"/>
      <c r="AT19" s="1618"/>
      <c r="AU19" s="1635"/>
      <c r="AV19" s="1636"/>
      <c r="AW19" s="1636"/>
      <c r="AX19" s="1636"/>
      <c r="AY19" s="1636"/>
      <c r="AZ19" s="1636"/>
      <c r="BA19" s="1636"/>
      <c r="BB19" s="1636"/>
      <c r="BC19" s="1644"/>
      <c r="BD19" s="2048"/>
      <c r="BE19" s="2049"/>
      <c r="BF19" s="2049"/>
      <c r="BG19" s="2049"/>
      <c r="BH19" s="2049"/>
      <c r="BI19" s="2049"/>
      <c r="BJ19" s="2049"/>
      <c r="BK19" s="2050"/>
      <c r="BL19" s="1622"/>
      <c r="BM19" s="1622"/>
      <c r="BN19" s="1622"/>
      <c r="BO19" s="1622"/>
      <c r="BP19" s="1622"/>
      <c r="BQ19" s="1622"/>
      <c r="BR19" s="1622"/>
      <c r="BS19" s="2051"/>
      <c r="BT19" s="2052"/>
      <c r="BU19" s="2052"/>
      <c r="BV19" s="2052"/>
      <c r="BW19" s="2052"/>
      <c r="BX19" s="2052"/>
      <c r="BY19" s="2053"/>
      <c r="BZ19" s="1663" t="s">
        <v>1082</v>
      </c>
      <c r="CA19" s="1664"/>
      <c r="CB19" s="1664"/>
      <c r="CC19" s="1664"/>
      <c r="CD19" s="1664"/>
      <c r="CE19" s="1664"/>
      <c r="CF19" s="1664"/>
      <c r="CG19" s="1664"/>
      <c r="CH19" s="1664"/>
      <c r="CI19" s="1665">
        <v>0.4</v>
      </c>
      <c r="CJ19" s="1665"/>
      <c r="CK19" s="1665"/>
      <c r="CL19" s="1665"/>
      <c r="CM19" s="1665"/>
      <c r="CN19" s="1666" t="s">
        <v>1505</v>
      </c>
      <c r="CO19" s="1612"/>
      <c r="CP19" s="1612"/>
      <c r="CQ19" s="1612"/>
      <c r="CR19" s="1612"/>
      <c r="CS19" s="1612"/>
      <c r="CT19" s="1612"/>
      <c r="CU19" s="1612"/>
      <c r="CV19" s="1612"/>
      <c r="CW19" s="1612"/>
      <c r="CX19" s="1612"/>
      <c r="CY19" s="1612"/>
      <c r="CZ19" s="1612"/>
      <c r="DA19" s="1612"/>
      <c r="DB19" s="1612"/>
      <c r="DC19" s="1612"/>
      <c r="DD19" s="1667"/>
      <c r="DE19" s="1668">
        <v>0.68</v>
      </c>
      <c r="DF19" s="1669"/>
      <c r="DG19" s="1669"/>
      <c r="DH19" s="1669"/>
      <c r="DI19" s="1669"/>
      <c r="DJ19" s="1670"/>
      <c r="DK19" s="1671" t="s">
        <v>1506</v>
      </c>
      <c r="DL19" s="1672"/>
      <c r="DM19" s="1672"/>
      <c r="DN19" s="1672"/>
      <c r="DO19" s="1672"/>
      <c r="DP19" s="1672"/>
      <c r="DQ19" s="1672"/>
      <c r="DR19" s="1672"/>
      <c r="DS19" s="1672"/>
      <c r="DT19" s="1672"/>
      <c r="DU19" s="1672"/>
      <c r="DV19" s="1672"/>
      <c r="DW19" s="1672"/>
      <c r="DX19" s="1672"/>
      <c r="DY19" s="1672"/>
      <c r="DZ19" s="1672"/>
      <c r="EA19" s="1673"/>
      <c r="EB19" s="1674" t="s">
        <v>1507</v>
      </c>
      <c r="EC19" s="1674"/>
      <c r="ED19" s="1674"/>
      <c r="EE19" s="1674"/>
      <c r="EF19" s="1674"/>
      <c r="EG19" s="1674"/>
      <c r="EH19" s="1674"/>
      <c r="EI19" s="1674"/>
      <c r="EJ19" s="1674"/>
      <c r="EK19" s="1674"/>
      <c r="EL19" s="1674"/>
      <c r="EM19" s="1674"/>
      <c r="EN19" s="1674"/>
      <c r="EO19" s="1674"/>
      <c r="EP19" s="1674"/>
      <c r="EQ19" s="1674"/>
      <c r="ER19" s="1674"/>
      <c r="ES19" s="1675">
        <v>3.11</v>
      </c>
      <c r="ET19" s="1675"/>
      <c r="EU19" s="1675"/>
      <c r="EV19" s="1675"/>
      <c r="EW19" s="1675"/>
      <c r="EX19" s="1675"/>
      <c r="EY19" s="1675"/>
      <c r="EZ19" s="1675"/>
      <c r="FA19" s="1676"/>
      <c r="FB19" s="1676"/>
      <c r="FC19" s="1676"/>
      <c r="FD19" s="1676"/>
      <c r="FE19" s="1676"/>
      <c r="FF19" s="1676"/>
      <c r="FG19" s="1676"/>
      <c r="FH19" s="1677"/>
    </row>
    <row r="20" spans="1:164" ht="8.65" customHeight="1">
      <c r="A20" s="1514"/>
      <c r="B20" s="1635"/>
      <c r="C20" s="1636"/>
      <c r="D20" s="1636"/>
      <c r="E20" s="1636"/>
      <c r="F20" s="1636"/>
      <c r="G20" s="1636"/>
      <c r="H20" s="1636"/>
      <c r="I20" s="1636"/>
      <c r="J20" s="1636"/>
      <c r="K20" s="1636"/>
      <c r="L20" s="1636"/>
      <c r="M20" s="1637"/>
      <c r="N20" s="1638"/>
      <c r="O20" s="1638"/>
      <c r="P20" s="1638"/>
      <c r="Q20" s="1638"/>
      <c r="R20" s="1638"/>
      <c r="S20" s="1638"/>
      <c r="T20" s="1638"/>
      <c r="U20" s="1638"/>
      <c r="V20" s="1638"/>
      <c r="W20" s="1638"/>
      <c r="X20" s="1638"/>
      <c r="Y20" s="1638"/>
      <c r="Z20" s="1638"/>
      <c r="AA20" s="1638"/>
      <c r="AB20" s="1639"/>
      <c r="AC20" s="1640"/>
      <c r="AD20" s="1641"/>
      <c r="AE20" s="1641"/>
      <c r="AF20" s="1641"/>
      <c r="AG20" s="1641"/>
      <c r="AH20" s="1641"/>
      <c r="AI20" s="1641"/>
      <c r="AJ20" s="1641"/>
      <c r="AK20" s="1642"/>
      <c r="AL20" s="1640"/>
      <c r="AM20" s="1641"/>
      <c r="AN20" s="1641"/>
      <c r="AO20" s="1641"/>
      <c r="AP20" s="1641"/>
      <c r="AQ20" s="1641"/>
      <c r="AR20" s="1641"/>
      <c r="AS20" s="1641"/>
      <c r="AT20" s="1643"/>
      <c r="AU20" s="1678"/>
      <c r="AV20" s="1638"/>
      <c r="AW20" s="1638"/>
      <c r="AX20" s="1638"/>
      <c r="AY20" s="1638"/>
      <c r="AZ20" s="1638"/>
      <c r="BA20" s="1638"/>
      <c r="BB20" s="1638"/>
      <c r="BC20" s="1639"/>
      <c r="BD20" s="2048"/>
      <c r="BE20" s="2049"/>
      <c r="BF20" s="2049"/>
      <c r="BG20" s="2049"/>
      <c r="BH20" s="2049"/>
      <c r="BI20" s="2049"/>
      <c r="BJ20" s="2049"/>
      <c r="BK20" s="2050"/>
      <c r="BL20" s="1622"/>
      <c r="BM20" s="1622"/>
      <c r="BN20" s="1622"/>
      <c r="BO20" s="1622"/>
      <c r="BP20" s="1622"/>
      <c r="BQ20" s="1622"/>
      <c r="BR20" s="1622"/>
      <c r="BS20" s="2051"/>
      <c r="BT20" s="2052"/>
      <c r="BU20" s="2052"/>
      <c r="BV20" s="2052"/>
      <c r="BW20" s="2052"/>
      <c r="BX20" s="2052"/>
      <c r="BY20" s="2053"/>
      <c r="BZ20" s="1679"/>
      <c r="CA20" s="1680"/>
      <c r="CB20" s="1680"/>
      <c r="CC20" s="1680"/>
      <c r="CD20" s="1680"/>
      <c r="CE20" s="1680"/>
      <c r="CF20" s="1680"/>
      <c r="CG20" s="1680"/>
      <c r="CH20" s="1680"/>
      <c r="CI20" s="1681"/>
      <c r="CJ20" s="1681"/>
      <c r="CK20" s="1681"/>
      <c r="CL20" s="1681"/>
      <c r="CM20" s="1681"/>
      <c r="CN20" s="1682"/>
      <c r="CO20" s="1636"/>
      <c r="CP20" s="1636"/>
      <c r="CQ20" s="1636"/>
      <c r="CR20" s="1636"/>
      <c r="CS20" s="1636"/>
      <c r="CT20" s="1636"/>
      <c r="CU20" s="1636"/>
      <c r="CV20" s="1636"/>
      <c r="CW20" s="1636"/>
      <c r="CX20" s="1636"/>
      <c r="CY20" s="1636"/>
      <c r="CZ20" s="1636"/>
      <c r="DA20" s="1636"/>
      <c r="DB20" s="1636"/>
      <c r="DC20" s="1636"/>
      <c r="DD20" s="1683"/>
      <c r="DE20" s="1684"/>
      <c r="DF20" s="1685"/>
      <c r="DG20" s="1685"/>
      <c r="DH20" s="1685"/>
      <c r="DI20" s="1685"/>
      <c r="DJ20" s="1686"/>
      <c r="DK20" s="1687"/>
      <c r="DL20" s="1688"/>
      <c r="DM20" s="1688"/>
      <c r="DN20" s="1688"/>
      <c r="DO20" s="1688"/>
      <c r="DP20" s="1688"/>
      <c r="DQ20" s="1688"/>
      <c r="DR20" s="1688"/>
      <c r="DS20" s="1688"/>
      <c r="DT20" s="1688"/>
      <c r="DU20" s="1688"/>
      <c r="DV20" s="1688"/>
      <c r="DW20" s="1688"/>
      <c r="DX20" s="1688"/>
      <c r="DY20" s="1688"/>
      <c r="DZ20" s="1688"/>
      <c r="EA20" s="1689"/>
      <c r="EB20" s="1674"/>
      <c r="EC20" s="1674"/>
      <c r="ED20" s="1674"/>
      <c r="EE20" s="1674"/>
      <c r="EF20" s="1674"/>
      <c r="EG20" s="1674"/>
      <c r="EH20" s="1674"/>
      <c r="EI20" s="1674"/>
      <c r="EJ20" s="1674"/>
      <c r="EK20" s="1674"/>
      <c r="EL20" s="1674"/>
      <c r="EM20" s="1674"/>
      <c r="EN20" s="1674"/>
      <c r="EO20" s="1674"/>
      <c r="EP20" s="1674"/>
      <c r="EQ20" s="1674"/>
      <c r="ER20" s="1674"/>
      <c r="ES20" s="1675"/>
      <c r="ET20" s="1675"/>
      <c r="EU20" s="1675"/>
      <c r="EV20" s="1675"/>
      <c r="EW20" s="1675"/>
      <c r="EX20" s="1675"/>
      <c r="EY20" s="1675"/>
      <c r="EZ20" s="1675"/>
      <c r="FA20" s="1676"/>
      <c r="FB20" s="1676"/>
      <c r="FC20" s="1676"/>
      <c r="FD20" s="1676"/>
      <c r="FE20" s="1676"/>
      <c r="FF20" s="1676"/>
      <c r="FG20" s="1676"/>
      <c r="FH20" s="1677"/>
    </row>
    <row r="21" spans="1:164" ht="8.65" customHeight="1">
      <c r="A21" s="1514"/>
      <c r="B21" s="1635"/>
      <c r="C21" s="1636"/>
      <c r="D21" s="1636"/>
      <c r="E21" s="1636"/>
      <c r="F21" s="1636"/>
      <c r="G21" s="1636"/>
      <c r="H21" s="1636"/>
      <c r="I21" s="1636"/>
      <c r="J21" s="1636"/>
      <c r="K21" s="1636"/>
      <c r="L21" s="1636"/>
      <c r="M21" s="1613" t="s">
        <v>1083</v>
      </c>
      <c r="N21" s="1612"/>
      <c r="O21" s="1612"/>
      <c r="P21" s="1612"/>
      <c r="Q21" s="1612"/>
      <c r="R21" s="1612"/>
      <c r="S21" s="1612"/>
      <c r="T21" s="1612"/>
      <c r="U21" s="1612"/>
      <c r="V21" s="1612"/>
      <c r="W21" s="1612"/>
      <c r="X21" s="1612"/>
      <c r="Y21" s="1612"/>
      <c r="Z21" s="1612"/>
      <c r="AA21" s="1612"/>
      <c r="AB21" s="1614"/>
      <c r="AC21" s="1615">
        <v>17.7</v>
      </c>
      <c r="AD21" s="1616"/>
      <c r="AE21" s="1616"/>
      <c r="AF21" s="1616">
        <v>17.399999999999999</v>
      </c>
      <c r="AG21" s="1616"/>
      <c r="AH21" s="1616"/>
      <c r="AI21" s="1616">
        <f t="shared" ref="AI21" si="4">AC21</f>
        <v>17.7</v>
      </c>
      <c r="AJ21" s="1616"/>
      <c r="AK21" s="1617"/>
      <c r="AL21" s="1615">
        <v>6.1</v>
      </c>
      <c r="AM21" s="1616"/>
      <c r="AN21" s="1616"/>
      <c r="AO21" s="1616">
        <v>5.6</v>
      </c>
      <c r="AP21" s="1616"/>
      <c r="AQ21" s="1616"/>
      <c r="AR21" s="1616">
        <f t="shared" ref="AR21" si="5">AL21</f>
        <v>6.1</v>
      </c>
      <c r="AS21" s="1616"/>
      <c r="AT21" s="1618"/>
      <c r="AU21" s="1690" t="s">
        <v>1084</v>
      </c>
      <c r="AV21" s="1691"/>
      <c r="AW21" s="1691"/>
      <c r="AX21" s="1691"/>
      <c r="AY21" s="1691"/>
      <c r="AZ21" s="1691"/>
      <c r="BA21" s="1691"/>
      <c r="BB21" s="1691"/>
      <c r="BC21" s="1692"/>
      <c r="BD21" s="2048"/>
      <c r="BE21" s="2049"/>
      <c r="BF21" s="2049"/>
      <c r="BG21" s="2049"/>
      <c r="BH21" s="2049"/>
      <c r="BI21" s="2049"/>
      <c r="BJ21" s="2049"/>
      <c r="BK21" s="2050"/>
      <c r="BL21" s="1619">
        <v>6.5</v>
      </c>
      <c r="BM21" s="1620"/>
      <c r="BN21" s="1620"/>
      <c r="BO21" s="1620"/>
      <c r="BP21" s="1620"/>
      <c r="BQ21" s="1620"/>
      <c r="BR21" s="1621"/>
      <c r="BS21" s="2051"/>
      <c r="BT21" s="2052"/>
      <c r="BU21" s="2052"/>
      <c r="BV21" s="2052"/>
      <c r="BW21" s="2052"/>
      <c r="BX21" s="2052"/>
      <c r="BY21" s="2053"/>
      <c r="BZ21" s="1679"/>
      <c r="CA21" s="1680"/>
      <c r="CB21" s="1680"/>
      <c r="CC21" s="1680"/>
      <c r="CD21" s="1680"/>
      <c r="CE21" s="1680"/>
      <c r="CF21" s="1680"/>
      <c r="CG21" s="1680"/>
      <c r="CH21" s="1680"/>
      <c r="CI21" s="1681"/>
      <c r="CJ21" s="1681"/>
      <c r="CK21" s="1681"/>
      <c r="CL21" s="1681"/>
      <c r="CM21" s="1681"/>
      <c r="CN21" s="1682" t="s">
        <v>1510</v>
      </c>
      <c r="CO21" s="1636"/>
      <c r="CP21" s="1636"/>
      <c r="CQ21" s="1636"/>
      <c r="CR21" s="1636"/>
      <c r="CS21" s="1636"/>
      <c r="CT21" s="1636"/>
      <c r="CU21" s="1636"/>
      <c r="CV21" s="1636"/>
      <c r="CW21" s="1636"/>
      <c r="CX21" s="1636"/>
      <c r="CY21" s="1636"/>
      <c r="CZ21" s="1636"/>
      <c r="DA21" s="1636"/>
      <c r="DB21" s="1636"/>
      <c r="DC21" s="1636"/>
      <c r="DD21" s="1683"/>
      <c r="DE21" s="1684"/>
      <c r="DF21" s="1685"/>
      <c r="DG21" s="1685"/>
      <c r="DH21" s="1685"/>
      <c r="DI21" s="1685"/>
      <c r="DJ21" s="1686"/>
      <c r="DK21" s="1687"/>
      <c r="DL21" s="1688"/>
      <c r="DM21" s="1688"/>
      <c r="DN21" s="1688"/>
      <c r="DO21" s="1688"/>
      <c r="DP21" s="1688"/>
      <c r="DQ21" s="1688"/>
      <c r="DR21" s="1688"/>
      <c r="DS21" s="1688"/>
      <c r="DT21" s="1688"/>
      <c r="DU21" s="1688"/>
      <c r="DV21" s="1688"/>
      <c r="DW21" s="1688"/>
      <c r="DX21" s="1688"/>
      <c r="DY21" s="1688"/>
      <c r="DZ21" s="1688"/>
      <c r="EA21" s="1689"/>
      <c r="EB21" s="1674" t="s">
        <v>1508</v>
      </c>
      <c r="EC21" s="1674"/>
      <c r="ED21" s="1674"/>
      <c r="EE21" s="1674"/>
      <c r="EF21" s="1674"/>
      <c r="EG21" s="1674"/>
      <c r="EH21" s="1674"/>
      <c r="EI21" s="1674"/>
      <c r="EJ21" s="1674"/>
      <c r="EK21" s="1674"/>
      <c r="EL21" s="1674"/>
      <c r="EM21" s="1674"/>
      <c r="EN21" s="1674"/>
      <c r="EO21" s="1674"/>
      <c r="EP21" s="1674"/>
      <c r="EQ21" s="1674"/>
      <c r="ER21" s="1674"/>
      <c r="ES21" s="1675">
        <v>3.15</v>
      </c>
      <c r="ET21" s="1675"/>
      <c r="EU21" s="1675"/>
      <c r="EV21" s="1675"/>
      <c r="EW21" s="1675"/>
      <c r="EX21" s="1675"/>
      <c r="EY21" s="1675"/>
      <c r="EZ21" s="1675"/>
      <c r="FA21" s="1676"/>
      <c r="FB21" s="1676"/>
      <c r="FC21" s="1676"/>
      <c r="FD21" s="1676"/>
      <c r="FE21" s="1676"/>
      <c r="FF21" s="1676"/>
      <c r="FG21" s="1676"/>
      <c r="FH21" s="1677"/>
    </row>
    <row r="22" spans="1:164" ht="8.25" customHeight="1">
      <c r="A22" s="1514"/>
      <c r="B22" s="1678"/>
      <c r="C22" s="1638"/>
      <c r="D22" s="1638"/>
      <c r="E22" s="1638"/>
      <c r="F22" s="1638"/>
      <c r="G22" s="1638"/>
      <c r="H22" s="1638"/>
      <c r="I22" s="1638"/>
      <c r="J22" s="1638"/>
      <c r="K22" s="1638"/>
      <c r="L22" s="1638"/>
      <c r="M22" s="1637"/>
      <c r="N22" s="1638"/>
      <c r="O22" s="1638"/>
      <c r="P22" s="1638"/>
      <c r="Q22" s="1638"/>
      <c r="R22" s="1638"/>
      <c r="S22" s="1638"/>
      <c r="T22" s="1638"/>
      <c r="U22" s="1638"/>
      <c r="V22" s="1638"/>
      <c r="W22" s="1638"/>
      <c r="X22" s="1638"/>
      <c r="Y22" s="1638"/>
      <c r="Z22" s="1638"/>
      <c r="AA22" s="1638"/>
      <c r="AB22" s="1639"/>
      <c r="AC22" s="1640"/>
      <c r="AD22" s="1641"/>
      <c r="AE22" s="1641"/>
      <c r="AF22" s="1641"/>
      <c r="AG22" s="1641"/>
      <c r="AH22" s="1641"/>
      <c r="AI22" s="1641"/>
      <c r="AJ22" s="1641"/>
      <c r="AK22" s="1642"/>
      <c r="AL22" s="1640"/>
      <c r="AM22" s="1641"/>
      <c r="AN22" s="1641"/>
      <c r="AO22" s="1641"/>
      <c r="AP22" s="1641"/>
      <c r="AQ22" s="1641"/>
      <c r="AR22" s="1641"/>
      <c r="AS22" s="1641"/>
      <c r="AT22" s="1643"/>
      <c r="AU22" s="1693"/>
      <c r="AV22" s="1694"/>
      <c r="AW22" s="1694"/>
      <c r="AX22" s="1694"/>
      <c r="AY22" s="1694"/>
      <c r="AZ22" s="1694"/>
      <c r="BA22" s="1694"/>
      <c r="BB22" s="1694"/>
      <c r="BC22" s="1695"/>
      <c r="BD22" s="2048"/>
      <c r="BE22" s="2049"/>
      <c r="BF22" s="2049"/>
      <c r="BG22" s="2049"/>
      <c r="BH22" s="2049"/>
      <c r="BI22" s="2049"/>
      <c r="BJ22" s="2049"/>
      <c r="BK22" s="2050"/>
      <c r="BL22" s="1619"/>
      <c r="BM22" s="1620"/>
      <c r="BN22" s="1620"/>
      <c r="BO22" s="1620"/>
      <c r="BP22" s="1620"/>
      <c r="BQ22" s="1620"/>
      <c r="BR22" s="1621"/>
      <c r="BS22" s="2051"/>
      <c r="BT22" s="2052"/>
      <c r="BU22" s="2052"/>
      <c r="BV22" s="2052"/>
      <c r="BW22" s="2052"/>
      <c r="BX22" s="2052"/>
      <c r="BY22" s="2053"/>
      <c r="BZ22" s="1696"/>
      <c r="CA22" s="1697"/>
      <c r="CB22" s="1697"/>
      <c r="CC22" s="1697"/>
      <c r="CD22" s="1697"/>
      <c r="CE22" s="1697"/>
      <c r="CF22" s="1697"/>
      <c r="CG22" s="1697"/>
      <c r="CH22" s="1697"/>
      <c r="CI22" s="1698"/>
      <c r="CJ22" s="1698"/>
      <c r="CK22" s="1698"/>
      <c r="CL22" s="1698"/>
      <c r="CM22" s="1698"/>
      <c r="CN22" s="1699"/>
      <c r="CO22" s="1638"/>
      <c r="CP22" s="1638"/>
      <c r="CQ22" s="1638"/>
      <c r="CR22" s="1638"/>
      <c r="CS22" s="1638"/>
      <c r="CT22" s="1638"/>
      <c r="CU22" s="1638"/>
      <c r="CV22" s="1638"/>
      <c r="CW22" s="1638"/>
      <c r="CX22" s="1638"/>
      <c r="CY22" s="1638"/>
      <c r="CZ22" s="1638"/>
      <c r="DA22" s="1638"/>
      <c r="DB22" s="1638"/>
      <c r="DC22" s="1638"/>
      <c r="DD22" s="1700"/>
      <c r="DE22" s="1701"/>
      <c r="DF22" s="1702"/>
      <c r="DG22" s="1702"/>
      <c r="DH22" s="1702"/>
      <c r="DI22" s="1702"/>
      <c r="DJ22" s="1703"/>
      <c r="DK22" s="1687"/>
      <c r="DL22" s="1688"/>
      <c r="DM22" s="1688"/>
      <c r="DN22" s="1688"/>
      <c r="DO22" s="1688"/>
      <c r="DP22" s="1688"/>
      <c r="DQ22" s="1688"/>
      <c r="DR22" s="1688"/>
      <c r="DS22" s="1688"/>
      <c r="DT22" s="1688"/>
      <c r="DU22" s="1688"/>
      <c r="DV22" s="1688"/>
      <c r="DW22" s="1688"/>
      <c r="DX22" s="1688"/>
      <c r="DY22" s="1688"/>
      <c r="DZ22" s="1688"/>
      <c r="EA22" s="1689"/>
      <c r="EB22" s="1674"/>
      <c r="EC22" s="1674"/>
      <c r="ED22" s="1674"/>
      <c r="EE22" s="1674"/>
      <c r="EF22" s="1674"/>
      <c r="EG22" s="1674"/>
      <c r="EH22" s="1674"/>
      <c r="EI22" s="1674"/>
      <c r="EJ22" s="1674"/>
      <c r="EK22" s="1674"/>
      <c r="EL22" s="1674"/>
      <c r="EM22" s="1674"/>
      <c r="EN22" s="1674"/>
      <c r="EO22" s="1674"/>
      <c r="EP22" s="1674"/>
      <c r="EQ22" s="1674"/>
      <c r="ER22" s="1674"/>
      <c r="ES22" s="1675"/>
      <c r="ET22" s="1675"/>
      <c r="EU22" s="1675"/>
      <c r="EV22" s="1675"/>
      <c r="EW22" s="1675"/>
      <c r="EX22" s="1675"/>
      <c r="EY22" s="1675"/>
      <c r="EZ22" s="1675"/>
      <c r="FA22" s="1676"/>
      <c r="FB22" s="1676"/>
      <c r="FC22" s="1676"/>
      <c r="FD22" s="1676"/>
      <c r="FE22" s="1676"/>
      <c r="FF22" s="1676"/>
      <c r="FG22" s="1676"/>
      <c r="FH22" s="1677"/>
    </row>
    <row r="23" spans="1:164" ht="8.65" customHeight="1">
      <c r="A23" s="1514"/>
      <c r="B23" s="1690" t="s">
        <v>1509</v>
      </c>
      <c r="C23" s="1691"/>
      <c r="D23" s="1691"/>
      <c r="E23" s="1691"/>
      <c r="F23" s="1691"/>
      <c r="G23" s="1691"/>
      <c r="H23" s="1691"/>
      <c r="I23" s="1691"/>
      <c r="J23" s="1691"/>
      <c r="K23" s="1691"/>
      <c r="L23" s="1691"/>
      <c r="M23" s="1613" t="s">
        <v>1078</v>
      </c>
      <c r="N23" s="1612"/>
      <c r="O23" s="1612"/>
      <c r="P23" s="1612"/>
      <c r="Q23" s="1612"/>
      <c r="R23" s="1612"/>
      <c r="S23" s="1612"/>
      <c r="T23" s="1612"/>
      <c r="U23" s="1612"/>
      <c r="V23" s="1612"/>
      <c r="W23" s="1612"/>
      <c r="X23" s="1612"/>
      <c r="Y23" s="1612"/>
      <c r="Z23" s="1612"/>
      <c r="AA23" s="1612"/>
      <c r="AB23" s="1614"/>
      <c r="AC23" s="1615">
        <v>16.2</v>
      </c>
      <c r="AD23" s="1616"/>
      <c r="AE23" s="1616"/>
      <c r="AF23" s="1616">
        <v>15.9</v>
      </c>
      <c r="AG23" s="1616"/>
      <c r="AH23" s="1616"/>
      <c r="AI23" s="1616">
        <f>AC23</f>
        <v>16.2</v>
      </c>
      <c r="AJ23" s="1616"/>
      <c r="AK23" s="1617"/>
      <c r="AL23" s="1615">
        <v>5.3</v>
      </c>
      <c r="AM23" s="1616"/>
      <c r="AN23" s="1616"/>
      <c r="AO23" s="1616">
        <v>4.7</v>
      </c>
      <c r="AP23" s="1616"/>
      <c r="AQ23" s="1616"/>
      <c r="AR23" s="1616">
        <f>AL23</f>
        <v>5.3</v>
      </c>
      <c r="AS23" s="1616"/>
      <c r="AT23" s="1618"/>
      <c r="AU23" s="1693"/>
      <c r="AV23" s="1694"/>
      <c r="AW23" s="1694"/>
      <c r="AX23" s="1694"/>
      <c r="AY23" s="1694"/>
      <c r="AZ23" s="1694"/>
      <c r="BA23" s="1694"/>
      <c r="BB23" s="1694"/>
      <c r="BC23" s="1695"/>
      <c r="BD23" s="2048"/>
      <c r="BE23" s="2049"/>
      <c r="BF23" s="2049"/>
      <c r="BG23" s="2049"/>
      <c r="BH23" s="2049"/>
      <c r="BI23" s="2049"/>
      <c r="BJ23" s="2049"/>
      <c r="BK23" s="2050"/>
      <c r="BL23" s="1619"/>
      <c r="BM23" s="1620"/>
      <c r="BN23" s="1620"/>
      <c r="BO23" s="1620"/>
      <c r="BP23" s="1620"/>
      <c r="BQ23" s="1620"/>
      <c r="BR23" s="1621"/>
      <c r="BS23" s="2051"/>
      <c r="BT23" s="2052"/>
      <c r="BU23" s="2052"/>
      <c r="BV23" s="2052"/>
      <c r="BW23" s="2052"/>
      <c r="BX23" s="2052"/>
      <c r="BY23" s="2053"/>
      <c r="BZ23" s="1704" t="s">
        <v>1515</v>
      </c>
      <c r="CA23" s="1705"/>
      <c r="CB23" s="1705"/>
      <c r="CC23" s="1705"/>
      <c r="CD23" s="1705"/>
      <c r="CE23" s="1705"/>
      <c r="CF23" s="1705"/>
      <c r="CG23" s="1705"/>
      <c r="CH23" s="1705"/>
      <c r="CI23" s="1665">
        <v>0.16</v>
      </c>
      <c r="CJ23" s="1665"/>
      <c r="CK23" s="1665"/>
      <c r="CL23" s="1665"/>
      <c r="CM23" s="1665"/>
      <c r="CN23" s="1666" t="s">
        <v>1513</v>
      </c>
      <c r="CO23" s="1612"/>
      <c r="CP23" s="1612"/>
      <c r="CQ23" s="1612"/>
      <c r="CR23" s="1612"/>
      <c r="CS23" s="1612"/>
      <c r="CT23" s="1612"/>
      <c r="CU23" s="1612"/>
      <c r="CV23" s="1612"/>
      <c r="CW23" s="1612"/>
      <c r="CX23" s="1612"/>
      <c r="CY23" s="1612"/>
      <c r="CZ23" s="1612"/>
      <c r="DA23" s="1612"/>
      <c r="DB23" s="1612"/>
      <c r="DC23" s="1612"/>
      <c r="DD23" s="1667"/>
      <c r="DE23" s="1668">
        <v>0.51</v>
      </c>
      <c r="DF23" s="1669"/>
      <c r="DG23" s="1669"/>
      <c r="DH23" s="1669"/>
      <c r="DI23" s="1669"/>
      <c r="DJ23" s="1670"/>
      <c r="DK23" s="1687"/>
      <c r="DL23" s="1688"/>
      <c r="DM23" s="1688"/>
      <c r="DN23" s="1688"/>
      <c r="DO23" s="1688"/>
      <c r="DP23" s="1688"/>
      <c r="DQ23" s="1688"/>
      <c r="DR23" s="1688"/>
      <c r="DS23" s="1688"/>
      <c r="DT23" s="1688"/>
      <c r="DU23" s="1688"/>
      <c r="DV23" s="1688"/>
      <c r="DW23" s="1688"/>
      <c r="DX23" s="1688"/>
      <c r="DY23" s="1688"/>
      <c r="DZ23" s="1688"/>
      <c r="EA23" s="1689"/>
      <c r="EB23" s="1674" t="s">
        <v>1511</v>
      </c>
      <c r="EC23" s="1674"/>
      <c r="ED23" s="1674"/>
      <c r="EE23" s="1674"/>
      <c r="EF23" s="1674"/>
      <c r="EG23" s="1674"/>
      <c r="EH23" s="1674"/>
      <c r="EI23" s="1674"/>
      <c r="EJ23" s="1674"/>
      <c r="EK23" s="1674"/>
      <c r="EL23" s="1674"/>
      <c r="EM23" s="1674"/>
      <c r="EN23" s="1674"/>
      <c r="EO23" s="1674"/>
      <c r="EP23" s="1674"/>
      <c r="EQ23" s="1674"/>
      <c r="ER23" s="1674"/>
      <c r="ES23" s="1675">
        <v>3.64</v>
      </c>
      <c r="ET23" s="1675"/>
      <c r="EU23" s="1675"/>
      <c r="EV23" s="1675"/>
      <c r="EW23" s="1675"/>
      <c r="EX23" s="1675"/>
      <c r="EY23" s="1675"/>
      <c r="EZ23" s="1675"/>
      <c r="FA23" s="1676"/>
      <c r="FB23" s="1676"/>
      <c r="FC23" s="1676"/>
      <c r="FD23" s="1676"/>
      <c r="FE23" s="1676"/>
      <c r="FF23" s="1676"/>
      <c r="FG23" s="1676"/>
      <c r="FH23" s="1677"/>
    </row>
    <row r="24" spans="1:164" ht="8.65" customHeight="1">
      <c r="A24" s="1514"/>
      <c r="B24" s="1693"/>
      <c r="C24" s="1694"/>
      <c r="D24" s="1694"/>
      <c r="E24" s="1694"/>
      <c r="F24" s="1694"/>
      <c r="G24" s="1694"/>
      <c r="H24" s="1694"/>
      <c r="I24" s="1694"/>
      <c r="J24" s="1694"/>
      <c r="K24" s="1694"/>
      <c r="L24" s="1694"/>
      <c r="M24" s="1637"/>
      <c r="N24" s="1638"/>
      <c r="O24" s="1638"/>
      <c r="P24" s="1638"/>
      <c r="Q24" s="1638"/>
      <c r="R24" s="1638"/>
      <c r="S24" s="1638"/>
      <c r="T24" s="1638"/>
      <c r="U24" s="1638"/>
      <c r="V24" s="1638"/>
      <c r="W24" s="1638"/>
      <c r="X24" s="1638"/>
      <c r="Y24" s="1638"/>
      <c r="Z24" s="1638"/>
      <c r="AA24" s="1638"/>
      <c r="AB24" s="1639"/>
      <c r="AC24" s="1640"/>
      <c r="AD24" s="1641"/>
      <c r="AE24" s="1641"/>
      <c r="AF24" s="1641"/>
      <c r="AG24" s="1641"/>
      <c r="AH24" s="1641"/>
      <c r="AI24" s="1641"/>
      <c r="AJ24" s="1641"/>
      <c r="AK24" s="1642"/>
      <c r="AL24" s="1640"/>
      <c r="AM24" s="1641"/>
      <c r="AN24" s="1641"/>
      <c r="AO24" s="1641"/>
      <c r="AP24" s="1641"/>
      <c r="AQ24" s="1641"/>
      <c r="AR24" s="1641"/>
      <c r="AS24" s="1641"/>
      <c r="AT24" s="1643"/>
      <c r="AU24" s="1693"/>
      <c r="AV24" s="1694"/>
      <c r="AW24" s="1694"/>
      <c r="AX24" s="1694"/>
      <c r="AY24" s="1694"/>
      <c r="AZ24" s="1694"/>
      <c r="BA24" s="1694"/>
      <c r="BB24" s="1694"/>
      <c r="BC24" s="1695"/>
      <c r="BD24" s="2048"/>
      <c r="BE24" s="2049"/>
      <c r="BF24" s="2049"/>
      <c r="BG24" s="2049"/>
      <c r="BH24" s="2049"/>
      <c r="BI24" s="2049"/>
      <c r="BJ24" s="2049"/>
      <c r="BK24" s="2050"/>
      <c r="BL24" s="1619"/>
      <c r="BM24" s="1620"/>
      <c r="BN24" s="1620"/>
      <c r="BO24" s="1620"/>
      <c r="BP24" s="1620"/>
      <c r="BQ24" s="1620"/>
      <c r="BR24" s="1621"/>
      <c r="BS24" s="2051"/>
      <c r="BT24" s="2052"/>
      <c r="BU24" s="2052"/>
      <c r="BV24" s="2052"/>
      <c r="BW24" s="2052"/>
      <c r="BX24" s="2052"/>
      <c r="BY24" s="2053"/>
      <c r="BZ24" s="1706"/>
      <c r="CA24" s="1707"/>
      <c r="CB24" s="1707"/>
      <c r="CC24" s="1707"/>
      <c r="CD24" s="1707"/>
      <c r="CE24" s="1707"/>
      <c r="CF24" s="1707"/>
      <c r="CG24" s="1707"/>
      <c r="CH24" s="1707"/>
      <c r="CI24" s="1681"/>
      <c r="CJ24" s="1681"/>
      <c r="CK24" s="1681"/>
      <c r="CL24" s="1681"/>
      <c r="CM24" s="1681"/>
      <c r="CN24" s="1682"/>
      <c r="CO24" s="1636"/>
      <c r="CP24" s="1636"/>
      <c r="CQ24" s="1636"/>
      <c r="CR24" s="1636"/>
      <c r="CS24" s="1636"/>
      <c r="CT24" s="1636"/>
      <c r="CU24" s="1636"/>
      <c r="CV24" s="1636"/>
      <c r="CW24" s="1636"/>
      <c r="CX24" s="1636"/>
      <c r="CY24" s="1636"/>
      <c r="CZ24" s="1636"/>
      <c r="DA24" s="1636"/>
      <c r="DB24" s="1636"/>
      <c r="DC24" s="1636"/>
      <c r="DD24" s="1683"/>
      <c r="DE24" s="1684"/>
      <c r="DF24" s="1685"/>
      <c r="DG24" s="1685"/>
      <c r="DH24" s="1685"/>
      <c r="DI24" s="1685"/>
      <c r="DJ24" s="1686"/>
      <c r="DK24" s="1687"/>
      <c r="DL24" s="1688"/>
      <c r="DM24" s="1688"/>
      <c r="DN24" s="1688"/>
      <c r="DO24" s="1688"/>
      <c r="DP24" s="1688"/>
      <c r="DQ24" s="1688"/>
      <c r="DR24" s="1688"/>
      <c r="DS24" s="1688"/>
      <c r="DT24" s="1688"/>
      <c r="DU24" s="1688"/>
      <c r="DV24" s="1688"/>
      <c r="DW24" s="1688"/>
      <c r="DX24" s="1688"/>
      <c r="DY24" s="1688"/>
      <c r="DZ24" s="1688"/>
      <c r="EA24" s="1689"/>
      <c r="EB24" s="1674"/>
      <c r="EC24" s="1674"/>
      <c r="ED24" s="1674"/>
      <c r="EE24" s="1674"/>
      <c r="EF24" s="1674"/>
      <c r="EG24" s="1674"/>
      <c r="EH24" s="1674"/>
      <c r="EI24" s="1674"/>
      <c r="EJ24" s="1674"/>
      <c r="EK24" s="1674"/>
      <c r="EL24" s="1674"/>
      <c r="EM24" s="1674"/>
      <c r="EN24" s="1674"/>
      <c r="EO24" s="1674"/>
      <c r="EP24" s="1674"/>
      <c r="EQ24" s="1674"/>
      <c r="ER24" s="1674"/>
      <c r="ES24" s="1675"/>
      <c r="ET24" s="1675"/>
      <c r="EU24" s="1675"/>
      <c r="EV24" s="1675"/>
      <c r="EW24" s="1675"/>
      <c r="EX24" s="1675"/>
      <c r="EY24" s="1675"/>
      <c r="EZ24" s="1675"/>
      <c r="FA24" s="1676"/>
      <c r="FB24" s="1676"/>
      <c r="FC24" s="1676"/>
      <c r="FD24" s="1676"/>
      <c r="FE24" s="1676"/>
      <c r="FF24" s="1676"/>
      <c r="FG24" s="1676"/>
      <c r="FH24" s="1677"/>
    </row>
    <row r="25" spans="1:164" ht="8.65" customHeight="1">
      <c r="A25" s="1514"/>
      <c r="B25" s="1693"/>
      <c r="C25" s="1694"/>
      <c r="D25" s="1694"/>
      <c r="E25" s="1694"/>
      <c r="F25" s="1694"/>
      <c r="G25" s="1694"/>
      <c r="H25" s="1694"/>
      <c r="I25" s="1694"/>
      <c r="J25" s="1694"/>
      <c r="K25" s="1694"/>
      <c r="L25" s="1694"/>
      <c r="M25" s="1613" t="s">
        <v>1081</v>
      </c>
      <c r="N25" s="1612"/>
      <c r="O25" s="1612"/>
      <c r="P25" s="1612"/>
      <c r="Q25" s="1612"/>
      <c r="R25" s="1612"/>
      <c r="S25" s="1612"/>
      <c r="T25" s="1612"/>
      <c r="U25" s="1612"/>
      <c r="V25" s="1612"/>
      <c r="W25" s="1612"/>
      <c r="X25" s="1612"/>
      <c r="Y25" s="1612"/>
      <c r="Z25" s="1612"/>
      <c r="AA25" s="1612"/>
      <c r="AB25" s="1614"/>
      <c r="AC25" s="1615">
        <v>16.399999999999999</v>
      </c>
      <c r="AD25" s="1616"/>
      <c r="AE25" s="1616"/>
      <c r="AF25" s="1616">
        <v>16</v>
      </c>
      <c r="AG25" s="1616"/>
      <c r="AH25" s="1616"/>
      <c r="AI25" s="1616">
        <f t="shared" ref="AI25" si="6">AC25</f>
        <v>16.399999999999999</v>
      </c>
      <c r="AJ25" s="1616"/>
      <c r="AK25" s="1617"/>
      <c r="AL25" s="1615">
        <v>5.4</v>
      </c>
      <c r="AM25" s="1616"/>
      <c r="AN25" s="1616"/>
      <c r="AO25" s="1616">
        <v>4.8</v>
      </c>
      <c r="AP25" s="1616"/>
      <c r="AQ25" s="1616"/>
      <c r="AR25" s="1616">
        <f t="shared" ref="AR25" si="7">AL25</f>
        <v>5.4</v>
      </c>
      <c r="AS25" s="1616"/>
      <c r="AT25" s="1618"/>
      <c r="AU25" s="1693"/>
      <c r="AV25" s="1694"/>
      <c r="AW25" s="1694"/>
      <c r="AX25" s="1694"/>
      <c r="AY25" s="1694"/>
      <c r="AZ25" s="1694"/>
      <c r="BA25" s="1694"/>
      <c r="BB25" s="1694"/>
      <c r="BC25" s="1695"/>
      <c r="BD25" s="2048"/>
      <c r="BE25" s="2049"/>
      <c r="BF25" s="2049"/>
      <c r="BG25" s="2049"/>
      <c r="BH25" s="2049"/>
      <c r="BI25" s="2049"/>
      <c r="BJ25" s="2049"/>
      <c r="BK25" s="2050"/>
      <c r="BL25" s="1619"/>
      <c r="BM25" s="1620"/>
      <c r="BN25" s="1620"/>
      <c r="BO25" s="1620"/>
      <c r="BP25" s="1620"/>
      <c r="BQ25" s="1620"/>
      <c r="BR25" s="1621"/>
      <c r="BS25" s="2051"/>
      <c r="BT25" s="2052"/>
      <c r="BU25" s="2052"/>
      <c r="BV25" s="2052"/>
      <c r="BW25" s="2052"/>
      <c r="BX25" s="2052"/>
      <c r="BY25" s="2053"/>
      <c r="BZ25" s="1706"/>
      <c r="CA25" s="1707"/>
      <c r="CB25" s="1707"/>
      <c r="CC25" s="1707"/>
      <c r="CD25" s="1707"/>
      <c r="CE25" s="1707"/>
      <c r="CF25" s="1707"/>
      <c r="CG25" s="1707"/>
      <c r="CH25" s="1707"/>
      <c r="CI25" s="1681"/>
      <c r="CJ25" s="1681"/>
      <c r="CK25" s="1681"/>
      <c r="CL25" s="1681"/>
      <c r="CM25" s="1681"/>
      <c r="CN25" s="1682" t="s">
        <v>1516</v>
      </c>
      <c r="CO25" s="1636"/>
      <c r="CP25" s="1636"/>
      <c r="CQ25" s="1636"/>
      <c r="CR25" s="1636"/>
      <c r="CS25" s="1636"/>
      <c r="CT25" s="1636"/>
      <c r="CU25" s="1636"/>
      <c r="CV25" s="1636"/>
      <c r="CW25" s="1636"/>
      <c r="CX25" s="1636"/>
      <c r="CY25" s="1636"/>
      <c r="CZ25" s="1636"/>
      <c r="DA25" s="1636"/>
      <c r="DB25" s="1636"/>
      <c r="DC25" s="1636"/>
      <c r="DD25" s="1683"/>
      <c r="DE25" s="1684"/>
      <c r="DF25" s="1685"/>
      <c r="DG25" s="1685"/>
      <c r="DH25" s="1685"/>
      <c r="DI25" s="1685"/>
      <c r="DJ25" s="1686"/>
      <c r="DK25" s="1687"/>
      <c r="DL25" s="1688"/>
      <c r="DM25" s="1688"/>
      <c r="DN25" s="1688"/>
      <c r="DO25" s="1688"/>
      <c r="DP25" s="1688"/>
      <c r="DQ25" s="1688"/>
      <c r="DR25" s="1688"/>
      <c r="DS25" s="1688"/>
      <c r="DT25" s="1688"/>
      <c r="DU25" s="1688"/>
      <c r="DV25" s="1688"/>
      <c r="DW25" s="1688"/>
      <c r="DX25" s="1688"/>
      <c r="DY25" s="1688"/>
      <c r="DZ25" s="1688"/>
      <c r="EA25" s="1689"/>
      <c r="EB25" s="1674" t="s">
        <v>1512</v>
      </c>
      <c r="EC25" s="1674"/>
      <c r="ED25" s="1674"/>
      <c r="EE25" s="1674"/>
      <c r="EF25" s="1674"/>
      <c r="EG25" s="1674"/>
      <c r="EH25" s="1674"/>
      <c r="EI25" s="1674"/>
      <c r="EJ25" s="1674"/>
      <c r="EK25" s="1674"/>
      <c r="EL25" s="1674"/>
      <c r="EM25" s="1674"/>
      <c r="EN25" s="1674"/>
      <c r="EO25" s="1674"/>
      <c r="EP25" s="1674"/>
      <c r="EQ25" s="1674"/>
      <c r="ER25" s="1674"/>
      <c r="ES25" s="1675">
        <v>2.0699999999999998</v>
      </c>
      <c r="ET25" s="1675"/>
      <c r="EU25" s="1675"/>
      <c r="EV25" s="1675"/>
      <c r="EW25" s="1675"/>
      <c r="EX25" s="1675"/>
      <c r="EY25" s="1675"/>
      <c r="EZ25" s="1675"/>
      <c r="FA25" s="1676"/>
      <c r="FB25" s="1676"/>
      <c r="FC25" s="1676"/>
      <c r="FD25" s="1676"/>
      <c r="FE25" s="1676"/>
      <c r="FF25" s="1676"/>
      <c r="FG25" s="1676"/>
      <c r="FH25" s="1677"/>
    </row>
    <row r="26" spans="1:164" ht="8.65" customHeight="1">
      <c r="A26" s="1514"/>
      <c r="B26" s="1693"/>
      <c r="C26" s="1694"/>
      <c r="D26" s="1694"/>
      <c r="E26" s="1694"/>
      <c r="F26" s="1694"/>
      <c r="G26" s="1694"/>
      <c r="H26" s="1694"/>
      <c r="I26" s="1694"/>
      <c r="J26" s="1694"/>
      <c r="K26" s="1694"/>
      <c r="L26" s="1694"/>
      <c r="M26" s="1637"/>
      <c r="N26" s="1638"/>
      <c r="O26" s="1638"/>
      <c r="P26" s="1638"/>
      <c r="Q26" s="1638"/>
      <c r="R26" s="1638"/>
      <c r="S26" s="1638"/>
      <c r="T26" s="1638"/>
      <c r="U26" s="1638"/>
      <c r="V26" s="1638"/>
      <c r="W26" s="1638"/>
      <c r="X26" s="1638"/>
      <c r="Y26" s="1638"/>
      <c r="Z26" s="1638"/>
      <c r="AA26" s="1638"/>
      <c r="AB26" s="1639"/>
      <c r="AC26" s="1640"/>
      <c r="AD26" s="1641"/>
      <c r="AE26" s="1641"/>
      <c r="AF26" s="1641"/>
      <c r="AG26" s="1641"/>
      <c r="AH26" s="1641"/>
      <c r="AI26" s="1641"/>
      <c r="AJ26" s="1641"/>
      <c r="AK26" s="1642"/>
      <c r="AL26" s="1640"/>
      <c r="AM26" s="1641"/>
      <c r="AN26" s="1641"/>
      <c r="AO26" s="1641"/>
      <c r="AP26" s="1641"/>
      <c r="AQ26" s="1641"/>
      <c r="AR26" s="1641"/>
      <c r="AS26" s="1641"/>
      <c r="AT26" s="1643"/>
      <c r="AU26" s="1693"/>
      <c r="AV26" s="1694"/>
      <c r="AW26" s="1694"/>
      <c r="AX26" s="1694"/>
      <c r="AY26" s="1694"/>
      <c r="AZ26" s="1694"/>
      <c r="BA26" s="1694"/>
      <c r="BB26" s="1694"/>
      <c r="BC26" s="1695"/>
      <c r="BD26" s="2048"/>
      <c r="BE26" s="2049"/>
      <c r="BF26" s="2049"/>
      <c r="BG26" s="2049"/>
      <c r="BH26" s="2049"/>
      <c r="BI26" s="2049"/>
      <c r="BJ26" s="2049"/>
      <c r="BK26" s="2050"/>
      <c r="BL26" s="1619"/>
      <c r="BM26" s="1620"/>
      <c r="BN26" s="1620"/>
      <c r="BO26" s="1620"/>
      <c r="BP26" s="1620"/>
      <c r="BQ26" s="1620"/>
      <c r="BR26" s="1621"/>
      <c r="BS26" s="2051"/>
      <c r="BT26" s="2052"/>
      <c r="BU26" s="2052"/>
      <c r="BV26" s="2052"/>
      <c r="BW26" s="2052"/>
      <c r="BX26" s="2052"/>
      <c r="BY26" s="2053"/>
      <c r="BZ26" s="1708"/>
      <c r="CA26" s="1709"/>
      <c r="CB26" s="1709"/>
      <c r="CC26" s="1709"/>
      <c r="CD26" s="1709"/>
      <c r="CE26" s="1709"/>
      <c r="CF26" s="1709"/>
      <c r="CG26" s="1709"/>
      <c r="CH26" s="1709"/>
      <c r="CI26" s="1698"/>
      <c r="CJ26" s="1698"/>
      <c r="CK26" s="1698"/>
      <c r="CL26" s="1698"/>
      <c r="CM26" s="1698"/>
      <c r="CN26" s="1699"/>
      <c r="CO26" s="1638"/>
      <c r="CP26" s="1638"/>
      <c r="CQ26" s="1638"/>
      <c r="CR26" s="1638"/>
      <c r="CS26" s="1638"/>
      <c r="CT26" s="1638"/>
      <c r="CU26" s="1638"/>
      <c r="CV26" s="1638"/>
      <c r="CW26" s="1638"/>
      <c r="CX26" s="1638"/>
      <c r="CY26" s="1638"/>
      <c r="CZ26" s="1638"/>
      <c r="DA26" s="1638"/>
      <c r="DB26" s="1638"/>
      <c r="DC26" s="1638"/>
      <c r="DD26" s="1700"/>
      <c r="DE26" s="1701"/>
      <c r="DF26" s="1702"/>
      <c r="DG26" s="1702"/>
      <c r="DH26" s="1702"/>
      <c r="DI26" s="1702"/>
      <c r="DJ26" s="1703"/>
      <c r="DK26" s="1687"/>
      <c r="DL26" s="1688"/>
      <c r="DM26" s="1688"/>
      <c r="DN26" s="1688"/>
      <c r="DO26" s="1688"/>
      <c r="DP26" s="1688"/>
      <c r="DQ26" s="1688"/>
      <c r="DR26" s="1688"/>
      <c r="DS26" s="1688"/>
      <c r="DT26" s="1688"/>
      <c r="DU26" s="1688"/>
      <c r="DV26" s="1688"/>
      <c r="DW26" s="1688"/>
      <c r="DX26" s="1688"/>
      <c r="DY26" s="1688"/>
      <c r="DZ26" s="1688"/>
      <c r="EA26" s="1689"/>
      <c r="EB26" s="1674"/>
      <c r="EC26" s="1674"/>
      <c r="ED26" s="1674"/>
      <c r="EE26" s="1674"/>
      <c r="EF26" s="1674"/>
      <c r="EG26" s="1674"/>
      <c r="EH26" s="1674"/>
      <c r="EI26" s="1674"/>
      <c r="EJ26" s="1674"/>
      <c r="EK26" s="1674"/>
      <c r="EL26" s="1674"/>
      <c r="EM26" s="1674"/>
      <c r="EN26" s="1674"/>
      <c r="EO26" s="1674"/>
      <c r="EP26" s="1674"/>
      <c r="EQ26" s="1674"/>
      <c r="ER26" s="1674"/>
      <c r="ES26" s="1675"/>
      <c r="ET26" s="1675"/>
      <c r="EU26" s="1675"/>
      <c r="EV26" s="1675"/>
      <c r="EW26" s="1675"/>
      <c r="EX26" s="1675"/>
      <c r="EY26" s="1675"/>
      <c r="EZ26" s="1675"/>
      <c r="FA26" s="1676"/>
      <c r="FB26" s="1676"/>
      <c r="FC26" s="1676"/>
      <c r="FD26" s="1676"/>
      <c r="FE26" s="1676"/>
      <c r="FF26" s="1676"/>
      <c r="FG26" s="1676"/>
      <c r="FH26" s="1677"/>
    </row>
    <row r="27" spans="1:164" ht="8.65" customHeight="1">
      <c r="A27" s="1514"/>
      <c r="B27" s="1693"/>
      <c r="C27" s="1694"/>
      <c r="D27" s="1694"/>
      <c r="E27" s="1694"/>
      <c r="F27" s="1694"/>
      <c r="G27" s="1694"/>
      <c r="H27" s="1694"/>
      <c r="I27" s="1694"/>
      <c r="J27" s="1694"/>
      <c r="K27" s="1694"/>
      <c r="L27" s="1694"/>
      <c r="M27" s="1613" t="s">
        <v>1504</v>
      </c>
      <c r="N27" s="1612"/>
      <c r="O27" s="1612"/>
      <c r="P27" s="1612"/>
      <c r="Q27" s="1612"/>
      <c r="R27" s="1612"/>
      <c r="S27" s="1612"/>
      <c r="T27" s="1612"/>
      <c r="U27" s="1612"/>
      <c r="V27" s="1612"/>
      <c r="W27" s="1612"/>
      <c r="X27" s="1612"/>
      <c r="Y27" s="1612"/>
      <c r="Z27" s="1612"/>
      <c r="AA27" s="1612"/>
      <c r="AB27" s="1614"/>
      <c r="AC27" s="1615">
        <v>16.5</v>
      </c>
      <c r="AD27" s="1616"/>
      <c r="AE27" s="1616"/>
      <c r="AF27" s="1616">
        <v>16.2</v>
      </c>
      <c r="AG27" s="1616"/>
      <c r="AH27" s="1616"/>
      <c r="AI27" s="1616">
        <f t="shared" ref="AI27" si="8">AC27</f>
        <v>16.5</v>
      </c>
      <c r="AJ27" s="1616"/>
      <c r="AK27" s="1617"/>
      <c r="AL27" s="1615">
        <v>5.7</v>
      </c>
      <c r="AM27" s="1616"/>
      <c r="AN27" s="1616"/>
      <c r="AO27" s="1616">
        <v>5.0999999999999996</v>
      </c>
      <c r="AP27" s="1616"/>
      <c r="AQ27" s="1616"/>
      <c r="AR27" s="1616">
        <f t="shared" ref="AR27" si="9">AL27</f>
        <v>5.7</v>
      </c>
      <c r="AS27" s="1616"/>
      <c r="AT27" s="1618"/>
      <c r="AU27" s="1690" t="s">
        <v>1086</v>
      </c>
      <c r="AV27" s="1691"/>
      <c r="AW27" s="1691"/>
      <c r="AX27" s="1691"/>
      <c r="AY27" s="1691"/>
      <c r="AZ27" s="1691"/>
      <c r="BA27" s="1691"/>
      <c r="BB27" s="1691"/>
      <c r="BC27" s="1692"/>
      <c r="BD27" s="2048"/>
      <c r="BE27" s="2049"/>
      <c r="BF27" s="2049"/>
      <c r="BG27" s="2049"/>
      <c r="BH27" s="2049"/>
      <c r="BI27" s="2049"/>
      <c r="BJ27" s="2049"/>
      <c r="BK27" s="2050"/>
      <c r="BL27" s="1619">
        <v>5</v>
      </c>
      <c r="BM27" s="1620"/>
      <c r="BN27" s="1620"/>
      <c r="BO27" s="1620"/>
      <c r="BP27" s="1620"/>
      <c r="BQ27" s="1620"/>
      <c r="BR27" s="1621"/>
      <c r="BS27" s="2051"/>
      <c r="BT27" s="2052"/>
      <c r="BU27" s="2052"/>
      <c r="BV27" s="2052"/>
      <c r="BW27" s="2052"/>
      <c r="BX27" s="2052"/>
      <c r="BY27" s="2053"/>
      <c r="BZ27" s="1710" t="s">
        <v>1088</v>
      </c>
      <c r="CA27" s="1711"/>
      <c r="CB27" s="1711"/>
      <c r="CC27" s="1711"/>
      <c r="CD27" s="1711"/>
      <c r="CE27" s="1711"/>
      <c r="CF27" s="1711"/>
      <c r="CG27" s="1711"/>
      <c r="CH27" s="1711"/>
      <c r="CI27" s="1665">
        <v>0.18</v>
      </c>
      <c r="CJ27" s="1665"/>
      <c r="CK27" s="1665"/>
      <c r="CL27" s="1665"/>
      <c r="CM27" s="1665"/>
      <c r="CN27" s="1666" t="s">
        <v>1517</v>
      </c>
      <c r="CO27" s="1612"/>
      <c r="CP27" s="1612"/>
      <c r="CQ27" s="1612"/>
      <c r="CR27" s="1612"/>
      <c r="CS27" s="1612"/>
      <c r="CT27" s="1612"/>
      <c r="CU27" s="1612"/>
      <c r="CV27" s="1612"/>
      <c r="CW27" s="1612"/>
      <c r="CX27" s="1612"/>
      <c r="CY27" s="1612"/>
      <c r="CZ27" s="1612"/>
      <c r="DA27" s="1612"/>
      <c r="DB27" s="1612"/>
      <c r="DC27" s="1612"/>
      <c r="DD27" s="1667"/>
      <c r="DE27" s="1668">
        <v>0.32</v>
      </c>
      <c r="DF27" s="1669"/>
      <c r="DG27" s="1669"/>
      <c r="DH27" s="1669"/>
      <c r="DI27" s="1669"/>
      <c r="DJ27" s="1670"/>
      <c r="DK27" s="1712" t="s">
        <v>1514</v>
      </c>
      <c r="DL27" s="1713"/>
      <c r="DM27" s="1713"/>
      <c r="DN27" s="1713"/>
      <c r="DO27" s="1713"/>
      <c r="DP27" s="1713"/>
      <c r="DQ27" s="1713"/>
      <c r="DR27" s="1713"/>
      <c r="DS27" s="1713"/>
      <c r="DT27" s="1713"/>
      <c r="DU27" s="1713"/>
      <c r="DV27" s="1713"/>
      <c r="DW27" s="1713"/>
      <c r="DX27" s="1713"/>
      <c r="DY27" s="1713"/>
      <c r="DZ27" s="1713"/>
      <c r="EA27" s="1714"/>
      <c r="EB27" s="1715" t="s">
        <v>1507</v>
      </c>
      <c r="EC27" s="1716"/>
      <c r="ED27" s="1716"/>
      <c r="EE27" s="1716"/>
      <c r="EF27" s="1716"/>
      <c r="EG27" s="1716"/>
      <c r="EH27" s="1716"/>
      <c r="EI27" s="1716"/>
      <c r="EJ27" s="1716"/>
      <c r="EK27" s="1716"/>
      <c r="EL27" s="1716"/>
      <c r="EM27" s="1716"/>
      <c r="EN27" s="1716"/>
      <c r="EO27" s="1716"/>
      <c r="EP27" s="1716"/>
      <c r="EQ27" s="1716"/>
      <c r="ER27" s="1717"/>
      <c r="ES27" s="1718">
        <v>2.2799999999999998</v>
      </c>
      <c r="ET27" s="1719"/>
      <c r="EU27" s="1719"/>
      <c r="EV27" s="1719"/>
      <c r="EW27" s="1719"/>
      <c r="EX27" s="1719"/>
      <c r="EY27" s="1719"/>
      <c r="EZ27" s="1720"/>
      <c r="FA27" s="1721">
        <v>4325</v>
      </c>
      <c r="FB27" s="1722"/>
      <c r="FC27" s="1722"/>
      <c r="FD27" s="1722"/>
      <c r="FE27" s="1722"/>
      <c r="FF27" s="1722"/>
      <c r="FG27" s="1722"/>
      <c r="FH27" s="1723"/>
    </row>
    <row r="28" spans="1:164" ht="8.65" customHeight="1">
      <c r="A28" s="1514"/>
      <c r="B28" s="1693"/>
      <c r="C28" s="1694"/>
      <c r="D28" s="1694"/>
      <c r="E28" s="1694"/>
      <c r="F28" s="1694"/>
      <c r="G28" s="1694"/>
      <c r="H28" s="1694"/>
      <c r="I28" s="1694"/>
      <c r="J28" s="1694"/>
      <c r="K28" s="1694"/>
      <c r="L28" s="1694"/>
      <c r="M28" s="1637"/>
      <c r="N28" s="1638"/>
      <c r="O28" s="1638"/>
      <c r="P28" s="1638"/>
      <c r="Q28" s="1638"/>
      <c r="R28" s="1638"/>
      <c r="S28" s="1638"/>
      <c r="T28" s="1638"/>
      <c r="U28" s="1638"/>
      <c r="V28" s="1638"/>
      <c r="W28" s="1638"/>
      <c r="X28" s="1638"/>
      <c r="Y28" s="1638"/>
      <c r="Z28" s="1638"/>
      <c r="AA28" s="1638"/>
      <c r="AB28" s="1639"/>
      <c r="AC28" s="1640"/>
      <c r="AD28" s="1641"/>
      <c r="AE28" s="1641"/>
      <c r="AF28" s="1641"/>
      <c r="AG28" s="1641"/>
      <c r="AH28" s="1641"/>
      <c r="AI28" s="1641"/>
      <c r="AJ28" s="1641"/>
      <c r="AK28" s="1642"/>
      <c r="AL28" s="1640"/>
      <c r="AM28" s="1641"/>
      <c r="AN28" s="1641"/>
      <c r="AO28" s="1641"/>
      <c r="AP28" s="1641"/>
      <c r="AQ28" s="1641"/>
      <c r="AR28" s="1641"/>
      <c r="AS28" s="1641"/>
      <c r="AT28" s="1643"/>
      <c r="AU28" s="1693"/>
      <c r="AV28" s="1694"/>
      <c r="AW28" s="1694"/>
      <c r="AX28" s="1694"/>
      <c r="AY28" s="1694"/>
      <c r="AZ28" s="1694"/>
      <c r="BA28" s="1694"/>
      <c r="BB28" s="1694"/>
      <c r="BC28" s="1695"/>
      <c r="BD28" s="2048"/>
      <c r="BE28" s="2049"/>
      <c r="BF28" s="2049"/>
      <c r="BG28" s="2049"/>
      <c r="BH28" s="2049"/>
      <c r="BI28" s="2049"/>
      <c r="BJ28" s="2049"/>
      <c r="BK28" s="2050"/>
      <c r="BL28" s="1619"/>
      <c r="BM28" s="1620"/>
      <c r="BN28" s="1620"/>
      <c r="BO28" s="1620"/>
      <c r="BP28" s="1620"/>
      <c r="BQ28" s="1620"/>
      <c r="BR28" s="1621"/>
      <c r="BS28" s="2051"/>
      <c r="BT28" s="2052"/>
      <c r="BU28" s="2052"/>
      <c r="BV28" s="2052"/>
      <c r="BW28" s="2052"/>
      <c r="BX28" s="2052"/>
      <c r="BY28" s="2053"/>
      <c r="BZ28" s="1724"/>
      <c r="CA28" s="1725"/>
      <c r="CB28" s="1725"/>
      <c r="CC28" s="1725"/>
      <c r="CD28" s="1725"/>
      <c r="CE28" s="1725"/>
      <c r="CF28" s="1725"/>
      <c r="CG28" s="1725"/>
      <c r="CH28" s="1725"/>
      <c r="CI28" s="1681"/>
      <c r="CJ28" s="1681"/>
      <c r="CK28" s="1681"/>
      <c r="CL28" s="1681"/>
      <c r="CM28" s="1681"/>
      <c r="CN28" s="1682"/>
      <c r="CO28" s="1636"/>
      <c r="CP28" s="1636"/>
      <c r="CQ28" s="1636"/>
      <c r="CR28" s="1636"/>
      <c r="CS28" s="1636"/>
      <c r="CT28" s="1636"/>
      <c r="CU28" s="1636"/>
      <c r="CV28" s="1636"/>
      <c r="CW28" s="1636"/>
      <c r="CX28" s="1636"/>
      <c r="CY28" s="1636"/>
      <c r="CZ28" s="1636"/>
      <c r="DA28" s="1636"/>
      <c r="DB28" s="1636"/>
      <c r="DC28" s="1636"/>
      <c r="DD28" s="1683"/>
      <c r="DE28" s="1684"/>
      <c r="DF28" s="1685"/>
      <c r="DG28" s="1685"/>
      <c r="DH28" s="1685"/>
      <c r="DI28" s="1685"/>
      <c r="DJ28" s="1686"/>
      <c r="DK28" s="1726"/>
      <c r="DL28" s="1727"/>
      <c r="DM28" s="1727"/>
      <c r="DN28" s="1727"/>
      <c r="DO28" s="1727"/>
      <c r="DP28" s="1727"/>
      <c r="DQ28" s="1727"/>
      <c r="DR28" s="1727"/>
      <c r="DS28" s="1727"/>
      <c r="DT28" s="1727"/>
      <c r="DU28" s="1727"/>
      <c r="DV28" s="1727"/>
      <c r="DW28" s="1727"/>
      <c r="DX28" s="1727"/>
      <c r="DY28" s="1727"/>
      <c r="DZ28" s="1727"/>
      <c r="EA28" s="1728"/>
      <c r="EB28" s="1729"/>
      <c r="EC28" s="1730"/>
      <c r="ED28" s="1730"/>
      <c r="EE28" s="1730"/>
      <c r="EF28" s="1730"/>
      <c r="EG28" s="1730"/>
      <c r="EH28" s="1730"/>
      <c r="EI28" s="1730"/>
      <c r="EJ28" s="1730"/>
      <c r="EK28" s="1730"/>
      <c r="EL28" s="1730"/>
      <c r="EM28" s="1730"/>
      <c r="EN28" s="1730"/>
      <c r="EO28" s="1730"/>
      <c r="EP28" s="1730"/>
      <c r="EQ28" s="1730"/>
      <c r="ER28" s="1731"/>
      <c r="ES28" s="1732"/>
      <c r="ET28" s="1733"/>
      <c r="EU28" s="1733"/>
      <c r="EV28" s="1733"/>
      <c r="EW28" s="1733"/>
      <c r="EX28" s="1733"/>
      <c r="EY28" s="1733"/>
      <c r="EZ28" s="1734"/>
      <c r="FA28" s="1735"/>
      <c r="FB28" s="1736"/>
      <c r="FC28" s="1736"/>
      <c r="FD28" s="1736"/>
      <c r="FE28" s="1736"/>
      <c r="FF28" s="1736"/>
      <c r="FG28" s="1736"/>
      <c r="FH28" s="1737"/>
    </row>
    <row r="29" spans="1:164" ht="8.65" customHeight="1">
      <c r="A29" s="1514"/>
      <c r="B29" s="1693"/>
      <c r="C29" s="1694"/>
      <c r="D29" s="1694"/>
      <c r="E29" s="1694"/>
      <c r="F29" s="1694"/>
      <c r="G29" s="1694"/>
      <c r="H29" s="1694"/>
      <c r="I29" s="1694"/>
      <c r="J29" s="1694"/>
      <c r="K29" s="1694"/>
      <c r="L29" s="1694"/>
      <c r="M29" s="1613" t="s">
        <v>1083</v>
      </c>
      <c r="N29" s="1612"/>
      <c r="O29" s="1612"/>
      <c r="P29" s="1612"/>
      <c r="Q29" s="1612"/>
      <c r="R29" s="1612"/>
      <c r="S29" s="1612"/>
      <c r="T29" s="1612"/>
      <c r="U29" s="1612"/>
      <c r="V29" s="1612"/>
      <c r="W29" s="1612"/>
      <c r="X29" s="1612"/>
      <c r="Y29" s="1612"/>
      <c r="Z29" s="1612"/>
      <c r="AA29" s="1612"/>
      <c r="AB29" s="1614"/>
      <c r="AC29" s="1615">
        <v>17.5</v>
      </c>
      <c r="AD29" s="1616"/>
      <c r="AE29" s="1616"/>
      <c r="AF29" s="1616">
        <v>17.100000000000001</v>
      </c>
      <c r="AG29" s="1616"/>
      <c r="AH29" s="1616"/>
      <c r="AI29" s="1616">
        <f t="shared" ref="AI29" si="10">AC29</f>
        <v>17.5</v>
      </c>
      <c r="AJ29" s="1616"/>
      <c r="AK29" s="1617"/>
      <c r="AL29" s="1615">
        <v>6.3</v>
      </c>
      <c r="AM29" s="1616"/>
      <c r="AN29" s="1616"/>
      <c r="AO29" s="1616">
        <v>5.7</v>
      </c>
      <c r="AP29" s="1616"/>
      <c r="AQ29" s="1616"/>
      <c r="AR29" s="1616">
        <f t="shared" ref="AR29" si="11">AL29</f>
        <v>6.3</v>
      </c>
      <c r="AS29" s="1616"/>
      <c r="AT29" s="1618"/>
      <c r="AU29" s="1693"/>
      <c r="AV29" s="1694"/>
      <c r="AW29" s="1694"/>
      <c r="AX29" s="1694"/>
      <c r="AY29" s="1694"/>
      <c r="AZ29" s="1694"/>
      <c r="BA29" s="1694"/>
      <c r="BB29" s="1694"/>
      <c r="BC29" s="1695"/>
      <c r="BD29" s="2048"/>
      <c r="BE29" s="2049"/>
      <c r="BF29" s="2049"/>
      <c r="BG29" s="2049"/>
      <c r="BH29" s="2049"/>
      <c r="BI29" s="2049"/>
      <c r="BJ29" s="2049"/>
      <c r="BK29" s="2050"/>
      <c r="BL29" s="1619"/>
      <c r="BM29" s="1620"/>
      <c r="BN29" s="1620"/>
      <c r="BO29" s="1620"/>
      <c r="BP29" s="1620"/>
      <c r="BQ29" s="1620"/>
      <c r="BR29" s="1621"/>
      <c r="BS29" s="2051"/>
      <c r="BT29" s="2052"/>
      <c r="BU29" s="2052"/>
      <c r="BV29" s="2052"/>
      <c r="BW29" s="2052"/>
      <c r="BX29" s="2052"/>
      <c r="BY29" s="2053"/>
      <c r="BZ29" s="1724"/>
      <c r="CA29" s="1725"/>
      <c r="CB29" s="1725"/>
      <c r="CC29" s="1725"/>
      <c r="CD29" s="1725"/>
      <c r="CE29" s="1725"/>
      <c r="CF29" s="1725"/>
      <c r="CG29" s="1725"/>
      <c r="CH29" s="1725"/>
      <c r="CI29" s="1681"/>
      <c r="CJ29" s="1681"/>
      <c r="CK29" s="1681"/>
      <c r="CL29" s="1681"/>
      <c r="CM29" s="1681"/>
      <c r="CN29" s="1682" t="s">
        <v>1518</v>
      </c>
      <c r="CO29" s="1636"/>
      <c r="CP29" s="1636"/>
      <c r="CQ29" s="1636"/>
      <c r="CR29" s="1636"/>
      <c r="CS29" s="1636"/>
      <c r="CT29" s="1636"/>
      <c r="CU29" s="1636"/>
      <c r="CV29" s="1636"/>
      <c r="CW29" s="1636"/>
      <c r="CX29" s="1636"/>
      <c r="CY29" s="1636"/>
      <c r="CZ29" s="1636"/>
      <c r="DA29" s="1636"/>
      <c r="DB29" s="1636"/>
      <c r="DC29" s="1636"/>
      <c r="DD29" s="1683"/>
      <c r="DE29" s="1684"/>
      <c r="DF29" s="1685"/>
      <c r="DG29" s="1685"/>
      <c r="DH29" s="1685"/>
      <c r="DI29" s="1685"/>
      <c r="DJ29" s="1686"/>
      <c r="DK29" s="1726"/>
      <c r="DL29" s="1727"/>
      <c r="DM29" s="1727"/>
      <c r="DN29" s="1727"/>
      <c r="DO29" s="1727"/>
      <c r="DP29" s="1727"/>
      <c r="DQ29" s="1727"/>
      <c r="DR29" s="1727"/>
      <c r="DS29" s="1727"/>
      <c r="DT29" s="1727"/>
      <c r="DU29" s="1727"/>
      <c r="DV29" s="1727"/>
      <c r="DW29" s="1727"/>
      <c r="DX29" s="1727"/>
      <c r="DY29" s="1727"/>
      <c r="DZ29" s="1727"/>
      <c r="EA29" s="1728"/>
      <c r="EB29" s="1715" t="s">
        <v>1508</v>
      </c>
      <c r="EC29" s="1716"/>
      <c r="ED29" s="1716"/>
      <c r="EE29" s="1716"/>
      <c r="EF29" s="1716"/>
      <c r="EG29" s="1716"/>
      <c r="EH29" s="1716"/>
      <c r="EI29" s="1716"/>
      <c r="EJ29" s="1716"/>
      <c r="EK29" s="1716"/>
      <c r="EL29" s="1716"/>
      <c r="EM29" s="1716"/>
      <c r="EN29" s="1716"/>
      <c r="EO29" s="1716"/>
      <c r="EP29" s="1716"/>
      <c r="EQ29" s="1716"/>
      <c r="ER29" s="1717"/>
      <c r="ES29" s="1718">
        <v>2.5299999999999998</v>
      </c>
      <c r="ET29" s="1719"/>
      <c r="EU29" s="1719"/>
      <c r="EV29" s="1719"/>
      <c r="EW29" s="1719"/>
      <c r="EX29" s="1719"/>
      <c r="EY29" s="1719"/>
      <c r="EZ29" s="1720"/>
      <c r="FA29" s="1721">
        <v>3300</v>
      </c>
      <c r="FB29" s="1722"/>
      <c r="FC29" s="1722"/>
      <c r="FD29" s="1722"/>
      <c r="FE29" s="1722"/>
      <c r="FF29" s="1722"/>
      <c r="FG29" s="1722"/>
      <c r="FH29" s="1723"/>
    </row>
    <row r="30" spans="1:164" ht="8.65" customHeight="1">
      <c r="A30" s="1514"/>
      <c r="B30" s="1738"/>
      <c r="C30" s="1739"/>
      <c r="D30" s="1739"/>
      <c r="E30" s="1739"/>
      <c r="F30" s="1739"/>
      <c r="G30" s="1739"/>
      <c r="H30" s="1739"/>
      <c r="I30" s="1739"/>
      <c r="J30" s="1739"/>
      <c r="K30" s="1739"/>
      <c r="L30" s="1739"/>
      <c r="M30" s="1637"/>
      <c r="N30" s="1638"/>
      <c r="O30" s="1638"/>
      <c r="P30" s="1638"/>
      <c r="Q30" s="1638"/>
      <c r="R30" s="1638"/>
      <c r="S30" s="1638"/>
      <c r="T30" s="1638"/>
      <c r="U30" s="1638"/>
      <c r="V30" s="1638"/>
      <c r="W30" s="1638"/>
      <c r="X30" s="1638"/>
      <c r="Y30" s="1638"/>
      <c r="Z30" s="1638"/>
      <c r="AA30" s="1638"/>
      <c r="AB30" s="1639"/>
      <c r="AC30" s="1640"/>
      <c r="AD30" s="1641"/>
      <c r="AE30" s="1641"/>
      <c r="AF30" s="1641"/>
      <c r="AG30" s="1641"/>
      <c r="AH30" s="1641"/>
      <c r="AI30" s="1641"/>
      <c r="AJ30" s="1641"/>
      <c r="AK30" s="1642"/>
      <c r="AL30" s="1640"/>
      <c r="AM30" s="1641"/>
      <c r="AN30" s="1641"/>
      <c r="AO30" s="1641"/>
      <c r="AP30" s="1641"/>
      <c r="AQ30" s="1641"/>
      <c r="AR30" s="1641"/>
      <c r="AS30" s="1641"/>
      <c r="AT30" s="1643"/>
      <c r="AU30" s="1738"/>
      <c r="AV30" s="1739"/>
      <c r="AW30" s="1739"/>
      <c r="AX30" s="1739"/>
      <c r="AY30" s="1739"/>
      <c r="AZ30" s="1739"/>
      <c r="BA30" s="1739"/>
      <c r="BB30" s="1739"/>
      <c r="BC30" s="1740"/>
      <c r="BD30" s="2048"/>
      <c r="BE30" s="2049"/>
      <c r="BF30" s="2049"/>
      <c r="BG30" s="2049"/>
      <c r="BH30" s="2049"/>
      <c r="BI30" s="2049"/>
      <c r="BJ30" s="2049"/>
      <c r="BK30" s="2050"/>
      <c r="BL30" s="1619"/>
      <c r="BM30" s="1620"/>
      <c r="BN30" s="1620"/>
      <c r="BO30" s="1620"/>
      <c r="BP30" s="1620"/>
      <c r="BQ30" s="1620"/>
      <c r="BR30" s="1621"/>
      <c r="BS30" s="2051"/>
      <c r="BT30" s="2052"/>
      <c r="BU30" s="2052"/>
      <c r="BV30" s="2052"/>
      <c r="BW30" s="2052"/>
      <c r="BX30" s="2052"/>
      <c r="BY30" s="2053"/>
      <c r="BZ30" s="1741"/>
      <c r="CA30" s="1742"/>
      <c r="CB30" s="1742"/>
      <c r="CC30" s="1742"/>
      <c r="CD30" s="1742"/>
      <c r="CE30" s="1742"/>
      <c r="CF30" s="1742"/>
      <c r="CG30" s="1742"/>
      <c r="CH30" s="1742"/>
      <c r="CI30" s="1698"/>
      <c r="CJ30" s="1698"/>
      <c r="CK30" s="1698"/>
      <c r="CL30" s="1698"/>
      <c r="CM30" s="1698"/>
      <c r="CN30" s="1699"/>
      <c r="CO30" s="1638"/>
      <c r="CP30" s="1638"/>
      <c r="CQ30" s="1638"/>
      <c r="CR30" s="1638"/>
      <c r="CS30" s="1638"/>
      <c r="CT30" s="1638"/>
      <c r="CU30" s="1638"/>
      <c r="CV30" s="1638"/>
      <c r="CW30" s="1638"/>
      <c r="CX30" s="1638"/>
      <c r="CY30" s="1638"/>
      <c r="CZ30" s="1638"/>
      <c r="DA30" s="1638"/>
      <c r="DB30" s="1638"/>
      <c r="DC30" s="1638"/>
      <c r="DD30" s="1700"/>
      <c r="DE30" s="1701"/>
      <c r="DF30" s="1702"/>
      <c r="DG30" s="1702"/>
      <c r="DH30" s="1702"/>
      <c r="DI30" s="1702"/>
      <c r="DJ30" s="1703"/>
      <c r="DK30" s="1726"/>
      <c r="DL30" s="1727"/>
      <c r="DM30" s="1727"/>
      <c r="DN30" s="1727"/>
      <c r="DO30" s="1727"/>
      <c r="DP30" s="1727"/>
      <c r="DQ30" s="1727"/>
      <c r="DR30" s="1727"/>
      <c r="DS30" s="1727"/>
      <c r="DT30" s="1727"/>
      <c r="DU30" s="1727"/>
      <c r="DV30" s="1727"/>
      <c r="DW30" s="1727"/>
      <c r="DX30" s="1727"/>
      <c r="DY30" s="1727"/>
      <c r="DZ30" s="1727"/>
      <c r="EA30" s="1728"/>
      <c r="EB30" s="1729"/>
      <c r="EC30" s="1730"/>
      <c r="ED30" s="1730"/>
      <c r="EE30" s="1730"/>
      <c r="EF30" s="1730"/>
      <c r="EG30" s="1730"/>
      <c r="EH30" s="1730"/>
      <c r="EI30" s="1730"/>
      <c r="EJ30" s="1730"/>
      <c r="EK30" s="1730"/>
      <c r="EL30" s="1730"/>
      <c r="EM30" s="1730"/>
      <c r="EN30" s="1730"/>
      <c r="EO30" s="1730"/>
      <c r="EP30" s="1730"/>
      <c r="EQ30" s="1730"/>
      <c r="ER30" s="1731"/>
      <c r="ES30" s="1732"/>
      <c r="ET30" s="1733"/>
      <c r="EU30" s="1733"/>
      <c r="EV30" s="1733"/>
      <c r="EW30" s="1733"/>
      <c r="EX30" s="1733"/>
      <c r="EY30" s="1733"/>
      <c r="EZ30" s="1734"/>
      <c r="FA30" s="1735"/>
      <c r="FB30" s="1736"/>
      <c r="FC30" s="1736"/>
      <c r="FD30" s="1736"/>
      <c r="FE30" s="1736"/>
      <c r="FF30" s="1736"/>
      <c r="FG30" s="1736"/>
      <c r="FH30" s="1737"/>
    </row>
    <row r="31" spans="1:164" ht="8.65" customHeight="1">
      <c r="A31" s="1743"/>
      <c r="B31" s="1690" t="s">
        <v>1085</v>
      </c>
      <c r="C31" s="1691"/>
      <c r="D31" s="1691"/>
      <c r="E31" s="1691"/>
      <c r="F31" s="1691"/>
      <c r="G31" s="1691"/>
      <c r="H31" s="1691"/>
      <c r="I31" s="1691"/>
      <c r="J31" s="1691"/>
      <c r="K31" s="1691"/>
      <c r="L31" s="1691"/>
      <c r="M31" s="1613" t="s">
        <v>1078</v>
      </c>
      <c r="N31" s="1612"/>
      <c r="O31" s="1612"/>
      <c r="P31" s="1612"/>
      <c r="Q31" s="1612"/>
      <c r="R31" s="1612"/>
      <c r="S31" s="1612"/>
      <c r="T31" s="1612"/>
      <c r="U31" s="1612"/>
      <c r="V31" s="1612"/>
      <c r="W31" s="1612"/>
      <c r="X31" s="1612"/>
      <c r="Y31" s="1612"/>
      <c r="Z31" s="1612"/>
      <c r="AA31" s="1612"/>
      <c r="AB31" s="1614"/>
      <c r="AC31" s="1615">
        <v>16.3</v>
      </c>
      <c r="AD31" s="1616"/>
      <c r="AE31" s="1616"/>
      <c r="AF31" s="1616">
        <v>15.9</v>
      </c>
      <c r="AG31" s="1616"/>
      <c r="AH31" s="1616"/>
      <c r="AI31" s="1616">
        <f t="shared" ref="AI31" si="12">AC31</f>
        <v>16.3</v>
      </c>
      <c r="AJ31" s="1616"/>
      <c r="AK31" s="1617"/>
      <c r="AL31" s="1615">
        <v>5.7</v>
      </c>
      <c r="AM31" s="1616"/>
      <c r="AN31" s="1616"/>
      <c r="AO31" s="1616">
        <v>5.2</v>
      </c>
      <c r="AP31" s="1616"/>
      <c r="AQ31" s="1616"/>
      <c r="AR31" s="1616">
        <f t="shared" ref="AR31" si="13">AL31</f>
        <v>5.7</v>
      </c>
      <c r="AS31" s="1616"/>
      <c r="AT31" s="1618"/>
      <c r="AU31" s="1744" t="s">
        <v>1089</v>
      </c>
      <c r="AV31" s="1745"/>
      <c r="AW31" s="1745"/>
      <c r="AX31" s="1745"/>
      <c r="AY31" s="1745"/>
      <c r="AZ31" s="1745"/>
      <c r="BA31" s="1745"/>
      <c r="BB31" s="1745"/>
      <c r="BC31" s="1745"/>
      <c r="BD31" s="1619">
        <v>6.5</v>
      </c>
      <c r="BE31" s="1620"/>
      <c r="BF31" s="1620"/>
      <c r="BG31" s="1620"/>
      <c r="BH31" s="1620"/>
      <c r="BI31" s="1620"/>
      <c r="BJ31" s="1620"/>
      <c r="BK31" s="1621"/>
      <c r="BL31" s="1619"/>
      <c r="BM31" s="1620"/>
      <c r="BN31" s="1620"/>
      <c r="BO31" s="1620"/>
      <c r="BP31" s="1620"/>
      <c r="BQ31" s="1620"/>
      <c r="BR31" s="1621"/>
      <c r="BS31" s="1623">
        <v>12</v>
      </c>
      <c r="BT31" s="1624"/>
      <c r="BU31" s="1624"/>
      <c r="BV31" s="1624"/>
      <c r="BW31" s="1624"/>
      <c r="BX31" s="1624"/>
      <c r="BY31" s="1625"/>
      <c r="BZ31" s="1746"/>
      <c r="CA31" s="1747"/>
      <c r="CB31" s="1747"/>
      <c r="CC31" s="1747"/>
      <c r="CD31" s="1747"/>
      <c r="CE31" s="1747"/>
      <c r="CF31" s="1747"/>
      <c r="CG31" s="1747"/>
      <c r="CH31" s="1747"/>
      <c r="CI31" s="1747"/>
      <c r="CJ31" s="1747"/>
      <c r="CK31" s="1747"/>
      <c r="CL31" s="1747"/>
      <c r="CM31" s="1748"/>
      <c r="CN31" s="1666" t="s">
        <v>1521</v>
      </c>
      <c r="CO31" s="1612"/>
      <c r="CP31" s="1612"/>
      <c r="CQ31" s="1612"/>
      <c r="CR31" s="1612"/>
      <c r="CS31" s="1612"/>
      <c r="CT31" s="1612"/>
      <c r="CU31" s="1612"/>
      <c r="CV31" s="1612"/>
      <c r="CW31" s="1612"/>
      <c r="CX31" s="1612"/>
      <c r="CY31" s="1612"/>
      <c r="CZ31" s="1612"/>
      <c r="DA31" s="1612"/>
      <c r="DB31" s="1612"/>
      <c r="DC31" s="1612"/>
      <c r="DD31" s="1667"/>
      <c r="DE31" s="1668">
        <v>0.16</v>
      </c>
      <c r="DF31" s="1669"/>
      <c r="DG31" s="1669"/>
      <c r="DH31" s="1669"/>
      <c r="DI31" s="1669"/>
      <c r="DJ31" s="1670"/>
      <c r="DK31" s="1726"/>
      <c r="DL31" s="1727"/>
      <c r="DM31" s="1727"/>
      <c r="DN31" s="1727"/>
      <c r="DO31" s="1727"/>
      <c r="DP31" s="1727"/>
      <c r="DQ31" s="1727"/>
      <c r="DR31" s="1727"/>
      <c r="DS31" s="1727"/>
      <c r="DT31" s="1727"/>
      <c r="DU31" s="1727"/>
      <c r="DV31" s="1727"/>
      <c r="DW31" s="1727"/>
      <c r="DX31" s="1727"/>
      <c r="DY31" s="1727"/>
      <c r="DZ31" s="1727"/>
      <c r="EA31" s="1728"/>
      <c r="EB31" s="1674" t="s">
        <v>1511</v>
      </c>
      <c r="EC31" s="1674"/>
      <c r="ED31" s="1674"/>
      <c r="EE31" s="1674"/>
      <c r="EF31" s="1674"/>
      <c r="EG31" s="1674"/>
      <c r="EH31" s="1674"/>
      <c r="EI31" s="1674"/>
      <c r="EJ31" s="1674"/>
      <c r="EK31" s="1674"/>
      <c r="EL31" s="1674"/>
      <c r="EM31" s="1674"/>
      <c r="EN31" s="1674"/>
      <c r="EO31" s="1674"/>
      <c r="EP31" s="1674"/>
      <c r="EQ31" s="1674"/>
      <c r="ER31" s="1674"/>
      <c r="ES31" s="1675">
        <v>3.05</v>
      </c>
      <c r="ET31" s="1675"/>
      <c r="EU31" s="1675"/>
      <c r="EV31" s="1675"/>
      <c r="EW31" s="1675"/>
      <c r="EX31" s="1675"/>
      <c r="EY31" s="1675"/>
      <c r="EZ31" s="1675"/>
      <c r="FA31" s="1749">
        <v>2975</v>
      </c>
      <c r="FB31" s="1749"/>
      <c r="FC31" s="1749"/>
      <c r="FD31" s="1749"/>
      <c r="FE31" s="1749"/>
      <c r="FF31" s="1749"/>
      <c r="FG31" s="1749"/>
      <c r="FH31" s="1750"/>
    </row>
    <row r="32" spans="1:164" ht="8.65" customHeight="1">
      <c r="A32" s="1743"/>
      <c r="B32" s="1693"/>
      <c r="C32" s="1694"/>
      <c r="D32" s="1694"/>
      <c r="E32" s="1694"/>
      <c r="F32" s="1694"/>
      <c r="G32" s="1694"/>
      <c r="H32" s="1694"/>
      <c r="I32" s="1694"/>
      <c r="J32" s="1694"/>
      <c r="K32" s="1694"/>
      <c r="L32" s="1694"/>
      <c r="M32" s="1637"/>
      <c r="N32" s="1638"/>
      <c r="O32" s="1638"/>
      <c r="P32" s="1638"/>
      <c r="Q32" s="1638"/>
      <c r="R32" s="1638"/>
      <c r="S32" s="1638"/>
      <c r="T32" s="1638"/>
      <c r="U32" s="1638"/>
      <c r="V32" s="1638"/>
      <c r="W32" s="1638"/>
      <c r="X32" s="1638"/>
      <c r="Y32" s="1638"/>
      <c r="Z32" s="1638"/>
      <c r="AA32" s="1638"/>
      <c r="AB32" s="1639"/>
      <c r="AC32" s="1640"/>
      <c r="AD32" s="1641"/>
      <c r="AE32" s="1641"/>
      <c r="AF32" s="1641"/>
      <c r="AG32" s="1641"/>
      <c r="AH32" s="1641"/>
      <c r="AI32" s="1641"/>
      <c r="AJ32" s="1641"/>
      <c r="AK32" s="1642"/>
      <c r="AL32" s="1640"/>
      <c r="AM32" s="1641"/>
      <c r="AN32" s="1641"/>
      <c r="AO32" s="1641"/>
      <c r="AP32" s="1641"/>
      <c r="AQ32" s="1641"/>
      <c r="AR32" s="1641"/>
      <c r="AS32" s="1641"/>
      <c r="AT32" s="1643"/>
      <c r="AU32" s="1751"/>
      <c r="AV32" s="1752"/>
      <c r="AW32" s="1752"/>
      <c r="AX32" s="1752"/>
      <c r="AY32" s="1752"/>
      <c r="AZ32" s="1752"/>
      <c r="BA32" s="1752"/>
      <c r="BB32" s="1752"/>
      <c r="BC32" s="1752"/>
      <c r="BD32" s="1619"/>
      <c r="BE32" s="1620"/>
      <c r="BF32" s="1620"/>
      <c r="BG32" s="1620"/>
      <c r="BH32" s="1620"/>
      <c r="BI32" s="1620"/>
      <c r="BJ32" s="1620"/>
      <c r="BK32" s="1621"/>
      <c r="BL32" s="1619"/>
      <c r="BM32" s="1620"/>
      <c r="BN32" s="1620"/>
      <c r="BO32" s="1620"/>
      <c r="BP32" s="1620"/>
      <c r="BQ32" s="1620"/>
      <c r="BR32" s="1621"/>
      <c r="BS32" s="1623"/>
      <c r="BT32" s="1624"/>
      <c r="BU32" s="1624"/>
      <c r="BV32" s="1624"/>
      <c r="BW32" s="1624"/>
      <c r="BX32" s="1624"/>
      <c r="BY32" s="1625"/>
      <c r="BZ32" s="1753"/>
      <c r="CA32" s="1754"/>
      <c r="CB32" s="1754"/>
      <c r="CC32" s="1754"/>
      <c r="CD32" s="1754"/>
      <c r="CE32" s="1754"/>
      <c r="CF32" s="1754"/>
      <c r="CG32" s="1754"/>
      <c r="CH32" s="1754"/>
      <c r="CI32" s="1754"/>
      <c r="CJ32" s="1754"/>
      <c r="CK32" s="1754"/>
      <c r="CL32" s="1754"/>
      <c r="CM32" s="1755"/>
      <c r="CN32" s="1682"/>
      <c r="CO32" s="1636"/>
      <c r="CP32" s="1636"/>
      <c r="CQ32" s="1636"/>
      <c r="CR32" s="1636"/>
      <c r="CS32" s="1636"/>
      <c r="CT32" s="1636"/>
      <c r="CU32" s="1636"/>
      <c r="CV32" s="1636"/>
      <c r="CW32" s="1636"/>
      <c r="CX32" s="1636"/>
      <c r="CY32" s="1636"/>
      <c r="CZ32" s="1636"/>
      <c r="DA32" s="1636"/>
      <c r="DB32" s="1636"/>
      <c r="DC32" s="1636"/>
      <c r="DD32" s="1683"/>
      <c r="DE32" s="1684"/>
      <c r="DF32" s="1685"/>
      <c r="DG32" s="1685"/>
      <c r="DH32" s="1685"/>
      <c r="DI32" s="1685"/>
      <c r="DJ32" s="1686"/>
      <c r="DK32" s="1726"/>
      <c r="DL32" s="1727"/>
      <c r="DM32" s="1727"/>
      <c r="DN32" s="1727"/>
      <c r="DO32" s="1727"/>
      <c r="DP32" s="1727"/>
      <c r="DQ32" s="1727"/>
      <c r="DR32" s="1727"/>
      <c r="DS32" s="1727"/>
      <c r="DT32" s="1727"/>
      <c r="DU32" s="1727"/>
      <c r="DV32" s="1727"/>
      <c r="DW32" s="1727"/>
      <c r="DX32" s="1727"/>
      <c r="DY32" s="1727"/>
      <c r="DZ32" s="1727"/>
      <c r="EA32" s="1728"/>
      <c r="EB32" s="1674"/>
      <c r="EC32" s="1674"/>
      <c r="ED32" s="1674"/>
      <c r="EE32" s="1674"/>
      <c r="EF32" s="1674"/>
      <c r="EG32" s="1674"/>
      <c r="EH32" s="1674"/>
      <c r="EI32" s="1674"/>
      <c r="EJ32" s="1674"/>
      <c r="EK32" s="1674"/>
      <c r="EL32" s="1674"/>
      <c r="EM32" s="1674"/>
      <c r="EN32" s="1674"/>
      <c r="EO32" s="1674"/>
      <c r="EP32" s="1674"/>
      <c r="EQ32" s="1674"/>
      <c r="ER32" s="1674"/>
      <c r="ES32" s="1675"/>
      <c r="ET32" s="1675"/>
      <c r="EU32" s="1675"/>
      <c r="EV32" s="1675"/>
      <c r="EW32" s="1675"/>
      <c r="EX32" s="1675"/>
      <c r="EY32" s="1675"/>
      <c r="EZ32" s="1675"/>
      <c r="FA32" s="1749"/>
      <c r="FB32" s="1749"/>
      <c r="FC32" s="1749"/>
      <c r="FD32" s="1749"/>
      <c r="FE32" s="1749"/>
      <c r="FF32" s="1749"/>
      <c r="FG32" s="1749"/>
      <c r="FH32" s="1750"/>
    </row>
    <row r="33" spans="1:164" ht="8.65" customHeight="1">
      <c r="A33" s="1514"/>
      <c r="B33" s="1693"/>
      <c r="C33" s="1694"/>
      <c r="D33" s="1694"/>
      <c r="E33" s="1694"/>
      <c r="F33" s="1694"/>
      <c r="G33" s="1694"/>
      <c r="H33" s="1694"/>
      <c r="I33" s="1694"/>
      <c r="J33" s="1694"/>
      <c r="K33" s="1694"/>
      <c r="L33" s="1694"/>
      <c r="M33" s="1613" t="s">
        <v>1081</v>
      </c>
      <c r="N33" s="1612"/>
      <c r="O33" s="1612"/>
      <c r="P33" s="1612"/>
      <c r="Q33" s="1612"/>
      <c r="R33" s="1612"/>
      <c r="S33" s="1612"/>
      <c r="T33" s="1612"/>
      <c r="U33" s="1612"/>
      <c r="V33" s="1612"/>
      <c r="W33" s="1612"/>
      <c r="X33" s="1612"/>
      <c r="Y33" s="1612"/>
      <c r="Z33" s="1612"/>
      <c r="AA33" s="1612"/>
      <c r="AB33" s="1614"/>
      <c r="AC33" s="1615">
        <v>16.399999999999999</v>
      </c>
      <c r="AD33" s="1616"/>
      <c r="AE33" s="1616"/>
      <c r="AF33" s="1616">
        <v>16.100000000000001</v>
      </c>
      <c r="AG33" s="1616"/>
      <c r="AH33" s="1616"/>
      <c r="AI33" s="1616">
        <f t="shared" ref="AI33" si="14">AC33</f>
        <v>16.399999999999999</v>
      </c>
      <c r="AJ33" s="1616"/>
      <c r="AK33" s="1617"/>
      <c r="AL33" s="1615">
        <v>5.8</v>
      </c>
      <c r="AM33" s="1616"/>
      <c r="AN33" s="1616"/>
      <c r="AO33" s="1616">
        <v>5.3</v>
      </c>
      <c r="AP33" s="1616"/>
      <c r="AQ33" s="1616"/>
      <c r="AR33" s="1616">
        <f t="shared" ref="AR33" si="15">AL33</f>
        <v>5.8</v>
      </c>
      <c r="AS33" s="1616"/>
      <c r="AT33" s="1618"/>
      <c r="AU33" s="1751"/>
      <c r="AV33" s="1752"/>
      <c r="AW33" s="1752"/>
      <c r="AX33" s="1752"/>
      <c r="AY33" s="1752"/>
      <c r="AZ33" s="1752"/>
      <c r="BA33" s="1752"/>
      <c r="BB33" s="1752"/>
      <c r="BC33" s="1752"/>
      <c r="BD33" s="1619"/>
      <c r="BE33" s="1620"/>
      <c r="BF33" s="1620"/>
      <c r="BG33" s="1620"/>
      <c r="BH33" s="1620"/>
      <c r="BI33" s="1620"/>
      <c r="BJ33" s="1620"/>
      <c r="BK33" s="1621"/>
      <c r="BL33" s="1619"/>
      <c r="BM33" s="1620"/>
      <c r="BN33" s="1620"/>
      <c r="BO33" s="1620"/>
      <c r="BP33" s="1620"/>
      <c r="BQ33" s="1620"/>
      <c r="BR33" s="1621"/>
      <c r="BS33" s="1623"/>
      <c r="BT33" s="1624"/>
      <c r="BU33" s="1624"/>
      <c r="BV33" s="1624"/>
      <c r="BW33" s="1624"/>
      <c r="BX33" s="1624"/>
      <c r="BY33" s="1625"/>
      <c r="BZ33" s="1753"/>
      <c r="CA33" s="1754"/>
      <c r="CB33" s="1754"/>
      <c r="CC33" s="1754"/>
      <c r="CD33" s="1754"/>
      <c r="CE33" s="1754"/>
      <c r="CF33" s="1754"/>
      <c r="CG33" s="1754"/>
      <c r="CH33" s="1754"/>
      <c r="CI33" s="1754"/>
      <c r="CJ33" s="1754"/>
      <c r="CK33" s="1754"/>
      <c r="CL33" s="1754"/>
      <c r="CM33" s="1755"/>
      <c r="CN33" s="1682" t="s">
        <v>1522</v>
      </c>
      <c r="CO33" s="1636"/>
      <c r="CP33" s="1636"/>
      <c r="CQ33" s="1636"/>
      <c r="CR33" s="1636"/>
      <c r="CS33" s="1636"/>
      <c r="CT33" s="1636"/>
      <c r="CU33" s="1636"/>
      <c r="CV33" s="1636"/>
      <c r="CW33" s="1636"/>
      <c r="CX33" s="1636"/>
      <c r="CY33" s="1636"/>
      <c r="CZ33" s="1636"/>
      <c r="DA33" s="1636"/>
      <c r="DB33" s="1636"/>
      <c r="DC33" s="1636"/>
      <c r="DD33" s="1683"/>
      <c r="DE33" s="1684"/>
      <c r="DF33" s="1685"/>
      <c r="DG33" s="1685"/>
      <c r="DH33" s="1685"/>
      <c r="DI33" s="1685"/>
      <c r="DJ33" s="1686"/>
      <c r="DK33" s="1726"/>
      <c r="DL33" s="1727"/>
      <c r="DM33" s="1727"/>
      <c r="DN33" s="1727"/>
      <c r="DO33" s="1727"/>
      <c r="DP33" s="1727"/>
      <c r="DQ33" s="1727"/>
      <c r="DR33" s="1727"/>
      <c r="DS33" s="1727"/>
      <c r="DT33" s="1727"/>
      <c r="DU33" s="1727"/>
      <c r="DV33" s="1727"/>
      <c r="DW33" s="1727"/>
      <c r="DX33" s="1727"/>
      <c r="DY33" s="1727"/>
      <c r="DZ33" s="1727"/>
      <c r="EA33" s="1728"/>
      <c r="EB33" s="1674" t="s">
        <v>1512</v>
      </c>
      <c r="EC33" s="1674"/>
      <c r="ED33" s="1674"/>
      <c r="EE33" s="1674"/>
      <c r="EF33" s="1674"/>
      <c r="EG33" s="1674"/>
      <c r="EH33" s="1674"/>
      <c r="EI33" s="1674"/>
      <c r="EJ33" s="1674"/>
      <c r="EK33" s="1674"/>
      <c r="EL33" s="1674"/>
      <c r="EM33" s="1674"/>
      <c r="EN33" s="1674"/>
      <c r="EO33" s="1674"/>
      <c r="EP33" s="1674"/>
      <c r="EQ33" s="1674"/>
      <c r="ER33" s="1674"/>
      <c r="ES33" s="1675">
        <v>1.59</v>
      </c>
      <c r="ET33" s="1675"/>
      <c r="EU33" s="1675"/>
      <c r="EV33" s="1675"/>
      <c r="EW33" s="1675"/>
      <c r="EX33" s="1675"/>
      <c r="EY33" s="1675"/>
      <c r="EZ33" s="1675"/>
      <c r="FA33" s="1749">
        <v>2450</v>
      </c>
      <c r="FB33" s="1749"/>
      <c r="FC33" s="1749"/>
      <c r="FD33" s="1749"/>
      <c r="FE33" s="1749"/>
      <c r="FF33" s="1749"/>
      <c r="FG33" s="1749"/>
      <c r="FH33" s="1750"/>
    </row>
    <row r="34" spans="1:164" ht="8.65" customHeight="1">
      <c r="A34" s="1514"/>
      <c r="B34" s="1693"/>
      <c r="C34" s="1694"/>
      <c r="D34" s="1694"/>
      <c r="E34" s="1694"/>
      <c r="F34" s="1694"/>
      <c r="G34" s="1694"/>
      <c r="H34" s="1694"/>
      <c r="I34" s="1694"/>
      <c r="J34" s="1694"/>
      <c r="K34" s="1694"/>
      <c r="L34" s="1694"/>
      <c r="M34" s="1637"/>
      <c r="N34" s="1638"/>
      <c r="O34" s="1638"/>
      <c r="P34" s="1638"/>
      <c r="Q34" s="1638"/>
      <c r="R34" s="1638"/>
      <c r="S34" s="1638"/>
      <c r="T34" s="1638"/>
      <c r="U34" s="1638"/>
      <c r="V34" s="1638"/>
      <c r="W34" s="1638"/>
      <c r="X34" s="1638"/>
      <c r="Y34" s="1638"/>
      <c r="Z34" s="1638"/>
      <c r="AA34" s="1638"/>
      <c r="AB34" s="1639"/>
      <c r="AC34" s="1640"/>
      <c r="AD34" s="1641"/>
      <c r="AE34" s="1641"/>
      <c r="AF34" s="1641"/>
      <c r="AG34" s="1641"/>
      <c r="AH34" s="1641"/>
      <c r="AI34" s="1641"/>
      <c r="AJ34" s="1641"/>
      <c r="AK34" s="1642"/>
      <c r="AL34" s="1640"/>
      <c r="AM34" s="1641"/>
      <c r="AN34" s="1641"/>
      <c r="AO34" s="1641"/>
      <c r="AP34" s="1641"/>
      <c r="AQ34" s="1641"/>
      <c r="AR34" s="1641"/>
      <c r="AS34" s="1641"/>
      <c r="AT34" s="1643"/>
      <c r="AU34" s="1756"/>
      <c r="AV34" s="1757"/>
      <c r="AW34" s="1757"/>
      <c r="AX34" s="1757"/>
      <c r="AY34" s="1757"/>
      <c r="AZ34" s="1757"/>
      <c r="BA34" s="1757"/>
      <c r="BB34" s="1757"/>
      <c r="BC34" s="1757"/>
      <c r="BD34" s="1619"/>
      <c r="BE34" s="1620"/>
      <c r="BF34" s="1620"/>
      <c r="BG34" s="1620"/>
      <c r="BH34" s="1620"/>
      <c r="BI34" s="1620"/>
      <c r="BJ34" s="1620"/>
      <c r="BK34" s="1621"/>
      <c r="BL34" s="1619"/>
      <c r="BM34" s="1620"/>
      <c r="BN34" s="1620"/>
      <c r="BO34" s="1620"/>
      <c r="BP34" s="1620"/>
      <c r="BQ34" s="1620"/>
      <c r="BR34" s="1621"/>
      <c r="BS34" s="1623"/>
      <c r="BT34" s="1624"/>
      <c r="BU34" s="1624"/>
      <c r="BV34" s="1624"/>
      <c r="BW34" s="1624"/>
      <c r="BX34" s="1624"/>
      <c r="BY34" s="1625"/>
      <c r="BZ34" s="1753"/>
      <c r="CA34" s="1754"/>
      <c r="CB34" s="1754"/>
      <c r="CC34" s="1754"/>
      <c r="CD34" s="1754"/>
      <c r="CE34" s="1754"/>
      <c r="CF34" s="1754"/>
      <c r="CG34" s="1754"/>
      <c r="CH34" s="1754"/>
      <c r="CI34" s="1754"/>
      <c r="CJ34" s="1754"/>
      <c r="CK34" s="1754"/>
      <c r="CL34" s="1754"/>
      <c r="CM34" s="1755"/>
      <c r="CN34" s="1682"/>
      <c r="CO34" s="1636"/>
      <c r="CP34" s="1636"/>
      <c r="CQ34" s="1636"/>
      <c r="CR34" s="1636"/>
      <c r="CS34" s="1636"/>
      <c r="CT34" s="1636"/>
      <c r="CU34" s="1636"/>
      <c r="CV34" s="1636"/>
      <c r="CW34" s="1636"/>
      <c r="CX34" s="1636"/>
      <c r="CY34" s="1636"/>
      <c r="CZ34" s="1636"/>
      <c r="DA34" s="1636"/>
      <c r="DB34" s="1636"/>
      <c r="DC34" s="1636"/>
      <c r="DD34" s="1683"/>
      <c r="DE34" s="1684"/>
      <c r="DF34" s="1685"/>
      <c r="DG34" s="1685"/>
      <c r="DH34" s="1685"/>
      <c r="DI34" s="1685"/>
      <c r="DJ34" s="1686"/>
      <c r="DK34" s="1758"/>
      <c r="DL34" s="1759"/>
      <c r="DM34" s="1759"/>
      <c r="DN34" s="1759"/>
      <c r="DO34" s="1759"/>
      <c r="DP34" s="1759"/>
      <c r="DQ34" s="1759"/>
      <c r="DR34" s="1759"/>
      <c r="DS34" s="1759"/>
      <c r="DT34" s="1759"/>
      <c r="DU34" s="1759"/>
      <c r="DV34" s="1759"/>
      <c r="DW34" s="1759"/>
      <c r="DX34" s="1759"/>
      <c r="DY34" s="1759"/>
      <c r="DZ34" s="1759"/>
      <c r="EA34" s="1760"/>
      <c r="EB34" s="1674"/>
      <c r="EC34" s="1674"/>
      <c r="ED34" s="1674"/>
      <c r="EE34" s="1674"/>
      <c r="EF34" s="1674"/>
      <c r="EG34" s="1674"/>
      <c r="EH34" s="1674"/>
      <c r="EI34" s="1674"/>
      <c r="EJ34" s="1674"/>
      <c r="EK34" s="1674"/>
      <c r="EL34" s="1674"/>
      <c r="EM34" s="1674"/>
      <c r="EN34" s="1674"/>
      <c r="EO34" s="1674"/>
      <c r="EP34" s="1674"/>
      <c r="EQ34" s="1674"/>
      <c r="ER34" s="1674"/>
      <c r="ES34" s="1675"/>
      <c r="ET34" s="1675"/>
      <c r="EU34" s="1675"/>
      <c r="EV34" s="1675"/>
      <c r="EW34" s="1675"/>
      <c r="EX34" s="1675"/>
      <c r="EY34" s="1675"/>
      <c r="EZ34" s="1675"/>
      <c r="FA34" s="1749"/>
      <c r="FB34" s="1749"/>
      <c r="FC34" s="1749"/>
      <c r="FD34" s="1749"/>
      <c r="FE34" s="1749"/>
      <c r="FF34" s="1749"/>
      <c r="FG34" s="1749"/>
      <c r="FH34" s="1750"/>
    </row>
    <row r="35" spans="1:164" ht="8.65" customHeight="1">
      <c r="A35" s="1514"/>
      <c r="B35" s="1693"/>
      <c r="C35" s="1694"/>
      <c r="D35" s="1694"/>
      <c r="E35" s="1694"/>
      <c r="F35" s="1694"/>
      <c r="G35" s="1694"/>
      <c r="H35" s="1694"/>
      <c r="I35" s="1694"/>
      <c r="J35" s="1694"/>
      <c r="K35" s="1694"/>
      <c r="L35" s="1694"/>
      <c r="M35" s="1613" t="s">
        <v>1087</v>
      </c>
      <c r="N35" s="1612"/>
      <c r="O35" s="1612"/>
      <c r="P35" s="1612"/>
      <c r="Q35" s="1612"/>
      <c r="R35" s="1612"/>
      <c r="S35" s="1612"/>
      <c r="T35" s="1612"/>
      <c r="U35" s="1612"/>
      <c r="V35" s="1612"/>
      <c r="W35" s="1612"/>
      <c r="X35" s="1612"/>
      <c r="Y35" s="1612"/>
      <c r="Z35" s="1612"/>
      <c r="AA35" s="1612"/>
      <c r="AB35" s="1614"/>
      <c r="AC35" s="1615">
        <v>16.600000000000001</v>
      </c>
      <c r="AD35" s="1616"/>
      <c r="AE35" s="1616"/>
      <c r="AF35" s="1616">
        <v>16.2</v>
      </c>
      <c r="AG35" s="1616"/>
      <c r="AH35" s="1616"/>
      <c r="AI35" s="1616">
        <f t="shared" ref="AI35" si="16">AC35</f>
        <v>16.600000000000001</v>
      </c>
      <c r="AJ35" s="1616"/>
      <c r="AK35" s="1617"/>
      <c r="AL35" s="1615">
        <v>6.1</v>
      </c>
      <c r="AM35" s="1616"/>
      <c r="AN35" s="1616"/>
      <c r="AO35" s="1616">
        <v>5.6</v>
      </c>
      <c r="AP35" s="1616"/>
      <c r="AQ35" s="1616"/>
      <c r="AR35" s="1616">
        <f t="shared" ref="AR35" si="17">AL35</f>
        <v>6.1</v>
      </c>
      <c r="AS35" s="1616"/>
      <c r="AT35" s="1618"/>
      <c r="AU35" s="1744" t="s">
        <v>1091</v>
      </c>
      <c r="AV35" s="1745"/>
      <c r="AW35" s="1745"/>
      <c r="AX35" s="1745"/>
      <c r="AY35" s="1745"/>
      <c r="AZ35" s="1745"/>
      <c r="BA35" s="1745"/>
      <c r="BB35" s="1745"/>
      <c r="BC35" s="1745"/>
      <c r="BD35" s="1619"/>
      <c r="BE35" s="1620"/>
      <c r="BF35" s="1620"/>
      <c r="BG35" s="1620"/>
      <c r="BH35" s="1620"/>
      <c r="BI35" s="1620"/>
      <c r="BJ35" s="1620"/>
      <c r="BK35" s="1621"/>
      <c r="BL35" s="1619">
        <v>4.5</v>
      </c>
      <c r="BM35" s="1620"/>
      <c r="BN35" s="1620"/>
      <c r="BO35" s="1620"/>
      <c r="BP35" s="1620"/>
      <c r="BQ35" s="1620"/>
      <c r="BR35" s="1621"/>
      <c r="BS35" s="1623"/>
      <c r="BT35" s="1624"/>
      <c r="BU35" s="1624"/>
      <c r="BV35" s="1624"/>
      <c r="BW35" s="1624"/>
      <c r="BX35" s="1624"/>
      <c r="BY35" s="1625"/>
      <c r="BZ35" s="1753"/>
      <c r="CA35" s="1754"/>
      <c r="CB35" s="1754"/>
      <c r="CC35" s="1754"/>
      <c r="CD35" s="1754"/>
      <c r="CE35" s="1754"/>
      <c r="CF35" s="1754"/>
      <c r="CG35" s="1754"/>
      <c r="CH35" s="1754"/>
      <c r="CI35" s="1754"/>
      <c r="CJ35" s="1754"/>
      <c r="CK35" s="1754"/>
      <c r="CL35" s="1754"/>
      <c r="CM35" s="1755"/>
      <c r="CN35" s="1682" t="s">
        <v>1524</v>
      </c>
      <c r="CO35" s="1636"/>
      <c r="CP35" s="1636"/>
      <c r="CQ35" s="1636"/>
      <c r="CR35" s="1636"/>
      <c r="CS35" s="1636"/>
      <c r="CT35" s="1636"/>
      <c r="CU35" s="1636"/>
      <c r="CV35" s="1636"/>
      <c r="CW35" s="1636"/>
      <c r="CX35" s="1636"/>
      <c r="CY35" s="1636"/>
      <c r="CZ35" s="1636"/>
      <c r="DA35" s="1636"/>
      <c r="DB35" s="1636"/>
      <c r="DC35" s="1636"/>
      <c r="DD35" s="1683"/>
      <c r="DE35" s="1684"/>
      <c r="DF35" s="1685"/>
      <c r="DG35" s="1685"/>
      <c r="DH35" s="1685"/>
      <c r="DI35" s="1685"/>
      <c r="DJ35" s="1686"/>
      <c r="DK35" s="1671" t="s">
        <v>1519</v>
      </c>
      <c r="DL35" s="1672"/>
      <c r="DM35" s="1672"/>
      <c r="DN35" s="1672"/>
      <c r="DO35" s="1672"/>
      <c r="DP35" s="1672"/>
      <c r="DQ35" s="1673"/>
      <c r="DR35" s="1761" t="s">
        <v>1520</v>
      </c>
      <c r="DS35" s="1713"/>
      <c r="DT35" s="1713"/>
      <c r="DU35" s="1713"/>
      <c r="DV35" s="1713"/>
      <c r="DW35" s="1713"/>
      <c r="DX35" s="1713"/>
      <c r="DY35" s="1713"/>
      <c r="DZ35" s="1713"/>
      <c r="EA35" s="1714"/>
      <c r="EB35" s="1674" t="s">
        <v>1507</v>
      </c>
      <c r="EC35" s="1674"/>
      <c r="ED35" s="1674"/>
      <c r="EE35" s="1674"/>
      <c r="EF35" s="1674"/>
      <c r="EG35" s="1674"/>
      <c r="EH35" s="1674"/>
      <c r="EI35" s="1674"/>
      <c r="EJ35" s="1674"/>
      <c r="EK35" s="1674"/>
      <c r="EL35" s="1674"/>
      <c r="EM35" s="1674"/>
      <c r="EN35" s="1674"/>
      <c r="EO35" s="1674"/>
      <c r="EP35" s="1674"/>
      <c r="EQ35" s="1674"/>
      <c r="ER35" s="1674"/>
      <c r="ES35" s="1675">
        <v>2.37</v>
      </c>
      <c r="ET35" s="1675"/>
      <c r="EU35" s="1675"/>
      <c r="EV35" s="1675"/>
      <c r="EW35" s="1675"/>
      <c r="EX35" s="1675"/>
      <c r="EY35" s="1675"/>
      <c r="EZ35" s="1675"/>
      <c r="FA35" s="1749"/>
      <c r="FB35" s="1749"/>
      <c r="FC35" s="1749"/>
      <c r="FD35" s="1749"/>
      <c r="FE35" s="1749"/>
      <c r="FF35" s="1749"/>
      <c r="FG35" s="1749"/>
      <c r="FH35" s="1750"/>
    </row>
    <row r="36" spans="1:164" ht="8.65" customHeight="1">
      <c r="A36" s="1514"/>
      <c r="B36" s="1693"/>
      <c r="C36" s="1694"/>
      <c r="D36" s="1694"/>
      <c r="E36" s="1694"/>
      <c r="F36" s="1694"/>
      <c r="G36" s="1694"/>
      <c r="H36" s="1694"/>
      <c r="I36" s="1694"/>
      <c r="J36" s="1694"/>
      <c r="K36" s="1694"/>
      <c r="L36" s="1694"/>
      <c r="M36" s="1637"/>
      <c r="N36" s="1638"/>
      <c r="O36" s="1638"/>
      <c r="P36" s="1638"/>
      <c r="Q36" s="1638"/>
      <c r="R36" s="1638"/>
      <c r="S36" s="1638"/>
      <c r="T36" s="1638"/>
      <c r="U36" s="1638"/>
      <c r="V36" s="1638"/>
      <c r="W36" s="1638"/>
      <c r="X36" s="1638"/>
      <c r="Y36" s="1638"/>
      <c r="Z36" s="1638"/>
      <c r="AA36" s="1638"/>
      <c r="AB36" s="1639"/>
      <c r="AC36" s="1640"/>
      <c r="AD36" s="1641"/>
      <c r="AE36" s="1641"/>
      <c r="AF36" s="1641"/>
      <c r="AG36" s="1641"/>
      <c r="AH36" s="1641"/>
      <c r="AI36" s="1641"/>
      <c r="AJ36" s="1641"/>
      <c r="AK36" s="1642"/>
      <c r="AL36" s="1640"/>
      <c r="AM36" s="1641"/>
      <c r="AN36" s="1641"/>
      <c r="AO36" s="1641"/>
      <c r="AP36" s="1641"/>
      <c r="AQ36" s="1641"/>
      <c r="AR36" s="1641"/>
      <c r="AS36" s="1641"/>
      <c r="AT36" s="1643"/>
      <c r="AU36" s="1751"/>
      <c r="AV36" s="1752"/>
      <c r="AW36" s="1752"/>
      <c r="AX36" s="1752"/>
      <c r="AY36" s="1752"/>
      <c r="AZ36" s="1752"/>
      <c r="BA36" s="1752"/>
      <c r="BB36" s="1752"/>
      <c r="BC36" s="1752"/>
      <c r="BD36" s="1619"/>
      <c r="BE36" s="1620"/>
      <c r="BF36" s="1620"/>
      <c r="BG36" s="1620"/>
      <c r="BH36" s="1620"/>
      <c r="BI36" s="1620"/>
      <c r="BJ36" s="1620"/>
      <c r="BK36" s="1621"/>
      <c r="BL36" s="1619"/>
      <c r="BM36" s="1620"/>
      <c r="BN36" s="1620"/>
      <c r="BO36" s="1620"/>
      <c r="BP36" s="1620"/>
      <c r="BQ36" s="1620"/>
      <c r="BR36" s="1621"/>
      <c r="BS36" s="1623"/>
      <c r="BT36" s="1624"/>
      <c r="BU36" s="1624"/>
      <c r="BV36" s="1624"/>
      <c r="BW36" s="1624"/>
      <c r="BX36" s="1624"/>
      <c r="BY36" s="1625"/>
      <c r="BZ36" s="1753"/>
      <c r="CA36" s="1754"/>
      <c r="CB36" s="1754"/>
      <c r="CC36" s="1754"/>
      <c r="CD36" s="1754"/>
      <c r="CE36" s="1754"/>
      <c r="CF36" s="1754"/>
      <c r="CG36" s="1754"/>
      <c r="CH36" s="1754"/>
      <c r="CI36" s="1754"/>
      <c r="CJ36" s="1754"/>
      <c r="CK36" s="1754"/>
      <c r="CL36" s="1754"/>
      <c r="CM36" s="1755"/>
      <c r="CN36" s="1699"/>
      <c r="CO36" s="1638"/>
      <c r="CP36" s="1638"/>
      <c r="CQ36" s="1638"/>
      <c r="CR36" s="1638"/>
      <c r="CS36" s="1638"/>
      <c r="CT36" s="1638"/>
      <c r="CU36" s="1638"/>
      <c r="CV36" s="1638"/>
      <c r="CW36" s="1638"/>
      <c r="CX36" s="1638"/>
      <c r="CY36" s="1638"/>
      <c r="CZ36" s="1638"/>
      <c r="DA36" s="1638"/>
      <c r="DB36" s="1638"/>
      <c r="DC36" s="1638"/>
      <c r="DD36" s="1700"/>
      <c r="DE36" s="1701"/>
      <c r="DF36" s="1702"/>
      <c r="DG36" s="1702"/>
      <c r="DH36" s="1702"/>
      <c r="DI36" s="1702"/>
      <c r="DJ36" s="1703"/>
      <c r="DK36" s="1687"/>
      <c r="DL36" s="1688"/>
      <c r="DM36" s="1688"/>
      <c r="DN36" s="1688"/>
      <c r="DO36" s="1688"/>
      <c r="DP36" s="1688"/>
      <c r="DQ36" s="1689"/>
      <c r="DR36" s="1762"/>
      <c r="DS36" s="1727"/>
      <c r="DT36" s="1727"/>
      <c r="DU36" s="1727"/>
      <c r="DV36" s="1727"/>
      <c r="DW36" s="1727"/>
      <c r="DX36" s="1727"/>
      <c r="DY36" s="1727"/>
      <c r="DZ36" s="1727"/>
      <c r="EA36" s="1728"/>
      <c r="EB36" s="1674"/>
      <c r="EC36" s="1674"/>
      <c r="ED36" s="1674"/>
      <c r="EE36" s="1674"/>
      <c r="EF36" s="1674"/>
      <c r="EG36" s="1674"/>
      <c r="EH36" s="1674"/>
      <c r="EI36" s="1674"/>
      <c r="EJ36" s="1674"/>
      <c r="EK36" s="1674"/>
      <c r="EL36" s="1674"/>
      <c r="EM36" s="1674"/>
      <c r="EN36" s="1674"/>
      <c r="EO36" s="1674"/>
      <c r="EP36" s="1674"/>
      <c r="EQ36" s="1674"/>
      <c r="ER36" s="1674"/>
      <c r="ES36" s="1675"/>
      <c r="ET36" s="1675"/>
      <c r="EU36" s="1675"/>
      <c r="EV36" s="1675"/>
      <c r="EW36" s="1675"/>
      <c r="EX36" s="1675"/>
      <c r="EY36" s="1675"/>
      <c r="EZ36" s="1675"/>
      <c r="FA36" s="1749"/>
      <c r="FB36" s="1749"/>
      <c r="FC36" s="1749"/>
      <c r="FD36" s="1749"/>
      <c r="FE36" s="1749"/>
      <c r="FF36" s="1749"/>
      <c r="FG36" s="1749"/>
      <c r="FH36" s="1750"/>
    </row>
    <row r="37" spans="1:164" ht="8.65" customHeight="1">
      <c r="A37" s="1514"/>
      <c r="B37" s="1693"/>
      <c r="C37" s="1694"/>
      <c r="D37" s="1694"/>
      <c r="E37" s="1694"/>
      <c r="F37" s="1694"/>
      <c r="G37" s="1694"/>
      <c r="H37" s="1694"/>
      <c r="I37" s="1694"/>
      <c r="J37" s="1694"/>
      <c r="K37" s="1694"/>
      <c r="L37" s="1694"/>
      <c r="M37" s="1613" t="s">
        <v>1083</v>
      </c>
      <c r="N37" s="1612"/>
      <c r="O37" s="1612"/>
      <c r="P37" s="1612"/>
      <c r="Q37" s="1612"/>
      <c r="R37" s="1612"/>
      <c r="S37" s="1612"/>
      <c r="T37" s="1612"/>
      <c r="U37" s="1612"/>
      <c r="V37" s="1612"/>
      <c r="W37" s="1612"/>
      <c r="X37" s="1612"/>
      <c r="Y37" s="1612"/>
      <c r="Z37" s="1612"/>
      <c r="AA37" s="1612"/>
      <c r="AB37" s="1614"/>
      <c r="AC37" s="1615">
        <v>17.5</v>
      </c>
      <c r="AD37" s="1616"/>
      <c r="AE37" s="1616"/>
      <c r="AF37" s="1616">
        <v>17.2</v>
      </c>
      <c r="AG37" s="1616"/>
      <c r="AH37" s="1616"/>
      <c r="AI37" s="1616">
        <f t="shared" ref="AI37" si="18">AC37</f>
        <v>17.5</v>
      </c>
      <c r="AJ37" s="1616"/>
      <c r="AK37" s="1617"/>
      <c r="AL37" s="1615">
        <v>6.7</v>
      </c>
      <c r="AM37" s="1616"/>
      <c r="AN37" s="1616"/>
      <c r="AO37" s="1616">
        <v>6.2</v>
      </c>
      <c r="AP37" s="1616"/>
      <c r="AQ37" s="1616"/>
      <c r="AR37" s="1616">
        <f t="shared" ref="AR37" si="19">AL37</f>
        <v>6.7</v>
      </c>
      <c r="AS37" s="1616"/>
      <c r="AT37" s="1618"/>
      <c r="AU37" s="1751"/>
      <c r="AV37" s="1752"/>
      <c r="AW37" s="1752"/>
      <c r="AX37" s="1752"/>
      <c r="AY37" s="1752"/>
      <c r="AZ37" s="1752"/>
      <c r="BA37" s="1752"/>
      <c r="BB37" s="1752"/>
      <c r="BC37" s="1752"/>
      <c r="BD37" s="1619"/>
      <c r="BE37" s="1620"/>
      <c r="BF37" s="1620"/>
      <c r="BG37" s="1620"/>
      <c r="BH37" s="1620"/>
      <c r="BI37" s="1620"/>
      <c r="BJ37" s="1620"/>
      <c r="BK37" s="1621"/>
      <c r="BL37" s="1619"/>
      <c r="BM37" s="1620"/>
      <c r="BN37" s="1620"/>
      <c r="BO37" s="1620"/>
      <c r="BP37" s="1620"/>
      <c r="BQ37" s="1620"/>
      <c r="BR37" s="1621"/>
      <c r="BS37" s="1623"/>
      <c r="BT37" s="1624"/>
      <c r="BU37" s="1624"/>
      <c r="BV37" s="1624"/>
      <c r="BW37" s="1624"/>
      <c r="BX37" s="1624"/>
      <c r="BY37" s="1625"/>
      <c r="BZ37" s="1753"/>
      <c r="CA37" s="1754"/>
      <c r="CB37" s="1754"/>
      <c r="CC37" s="1754"/>
      <c r="CD37" s="1754"/>
      <c r="CE37" s="1754"/>
      <c r="CF37" s="1754"/>
      <c r="CG37" s="1754"/>
      <c r="CH37" s="1754"/>
      <c r="CI37" s="1754"/>
      <c r="CJ37" s="1754"/>
      <c r="CK37" s="1754"/>
      <c r="CL37" s="1754"/>
      <c r="CM37" s="1755"/>
      <c r="CN37" s="1664" t="s">
        <v>1525</v>
      </c>
      <c r="CO37" s="1664"/>
      <c r="CP37" s="1664"/>
      <c r="CQ37" s="1664"/>
      <c r="CR37" s="1664"/>
      <c r="CS37" s="1664"/>
      <c r="CT37" s="1664"/>
      <c r="CU37" s="1664"/>
      <c r="CV37" s="1664"/>
      <c r="CW37" s="1664"/>
      <c r="CX37" s="1664"/>
      <c r="CY37" s="1664"/>
      <c r="CZ37" s="1664"/>
      <c r="DA37" s="1664"/>
      <c r="DB37" s="1664"/>
      <c r="DC37" s="1664"/>
      <c r="DD37" s="1664"/>
      <c r="DE37" s="1665">
        <v>0.1</v>
      </c>
      <c r="DF37" s="1665"/>
      <c r="DG37" s="1665"/>
      <c r="DH37" s="1665"/>
      <c r="DI37" s="1665"/>
      <c r="DJ37" s="1763"/>
      <c r="DK37" s="1687"/>
      <c r="DL37" s="1688"/>
      <c r="DM37" s="1688"/>
      <c r="DN37" s="1688"/>
      <c r="DO37" s="1688"/>
      <c r="DP37" s="1688"/>
      <c r="DQ37" s="1689"/>
      <c r="DR37" s="1762"/>
      <c r="DS37" s="1727"/>
      <c r="DT37" s="1727"/>
      <c r="DU37" s="1727"/>
      <c r="DV37" s="1727"/>
      <c r="DW37" s="1727"/>
      <c r="DX37" s="1727"/>
      <c r="DY37" s="1727"/>
      <c r="DZ37" s="1727"/>
      <c r="EA37" s="1728"/>
      <c r="EB37" s="1674" t="s">
        <v>1508</v>
      </c>
      <c r="EC37" s="1674"/>
      <c r="ED37" s="1674"/>
      <c r="EE37" s="1674"/>
      <c r="EF37" s="1674"/>
      <c r="EG37" s="1674"/>
      <c r="EH37" s="1674"/>
      <c r="EI37" s="1674"/>
      <c r="EJ37" s="1674"/>
      <c r="EK37" s="1674"/>
      <c r="EL37" s="1674"/>
      <c r="EM37" s="1674"/>
      <c r="EN37" s="1674"/>
      <c r="EO37" s="1674"/>
      <c r="EP37" s="1674"/>
      <c r="EQ37" s="1674"/>
      <c r="ER37" s="1674"/>
      <c r="ES37" s="1675">
        <v>2.6</v>
      </c>
      <c r="ET37" s="1675"/>
      <c r="EU37" s="1675"/>
      <c r="EV37" s="1675"/>
      <c r="EW37" s="1675"/>
      <c r="EX37" s="1675"/>
      <c r="EY37" s="1675"/>
      <c r="EZ37" s="1675"/>
      <c r="FA37" s="1749"/>
      <c r="FB37" s="1749"/>
      <c r="FC37" s="1749"/>
      <c r="FD37" s="1749"/>
      <c r="FE37" s="1749"/>
      <c r="FF37" s="1749"/>
      <c r="FG37" s="1749"/>
      <c r="FH37" s="1750"/>
    </row>
    <row r="38" spans="1:164" ht="8.65" customHeight="1">
      <c r="A38" s="1514"/>
      <c r="B38" s="1738"/>
      <c r="C38" s="1739"/>
      <c r="D38" s="1739"/>
      <c r="E38" s="1739"/>
      <c r="F38" s="1739"/>
      <c r="G38" s="1739"/>
      <c r="H38" s="1739"/>
      <c r="I38" s="1739"/>
      <c r="J38" s="1739"/>
      <c r="K38" s="1739"/>
      <c r="L38" s="1739"/>
      <c r="M38" s="1637"/>
      <c r="N38" s="1638"/>
      <c r="O38" s="1638"/>
      <c r="P38" s="1638"/>
      <c r="Q38" s="1638"/>
      <c r="R38" s="1638"/>
      <c r="S38" s="1638"/>
      <c r="T38" s="1638"/>
      <c r="U38" s="1638"/>
      <c r="V38" s="1638"/>
      <c r="W38" s="1638"/>
      <c r="X38" s="1638"/>
      <c r="Y38" s="1638"/>
      <c r="Z38" s="1638"/>
      <c r="AA38" s="1638"/>
      <c r="AB38" s="1639"/>
      <c r="AC38" s="1640"/>
      <c r="AD38" s="1641"/>
      <c r="AE38" s="1641"/>
      <c r="AF38" s="1641"/>
      <c r="AG38" s="1641"/>
      <c r="AH38" s="1641"/>
      <c r="AI38" s="1641"/>
      <c r="AJ38" s="1641"/>
      <c r="AK38" s="1642"/>
      <c r="AL38" s="1640"/>
      <c r="AM38" s="1641"/>
      <c r="AN38" s="1641"/>
      <c r="AO38" s="1641"/>
      <c r="AP38" s="1641"/>
      <c r="AQ38" s="1641"/>
      <c r="AR38" s="1641"/>
      <c r="AS38" s="1641"/>
      <c r="AT38" s="1643"/>
      <c r="AU38" s="1756"/>
      <c r="AV38" s="1757"/>
      <c r="AW38" s="1757"/>
      <c r="AX38" s="1757"/>
      <c r="AY38" s="1757"/>
      <c r="AZ38" s="1757"/>
      <c r="BA38" s="1757"/>
      <c r="BB38" s="1757"/>
      <c r="BC38" s="1757"/>
      <c r="BD38" s="1619"/>
      <c r="BE38" s="1620"/>
      <c r="BF38" s="1620"/>
      <c r="BG38" s="1620"/>
      <c r="BH38" s="1620"/>
      <c r="BI38" s="1620"/>
      <c r="BJ38" s="1620"/>
      <c r="BK38" s="1621"/>
      <c r="BL38" s="1619"/>
      <c r="BM38" s="1620"/>
      <c r="BN38" s="1620"/>
      <c r="BO38" s="1620"/>
      <c r="BP38" s="1620"/>
      <c r="BQ38" s="1620"/>
      <c r="BR38" s="1621"/>
      <c r="BS38" s="1623"/>
      <c r="BT38" s="1624"/>
      <c r="BU38" s="1624"/>
      <c r="BV38" s="1624"/>
      <c r="BW38" s="1624"/>
      <c r="BX38" s="1624"/>
      <c r="BY38" s="1625"/>
      <c r="BZ38" s="1753"/>
      <c r="CA38" s="1754"/>
      <c r="CB38" s="1754"/>
      <c r="CC38" s="1754"/>
      <c r="CD38" s="1754"/>
      <c r="CE38" s="1754"/>
      <c r="CF38" s="1754"/>
      <c r="CG38" s="1754"/>
      <c r="CH38" s="1754"/>
      <c r="CI38" s="1754"/>
      <c r="CJ38" s="1754"/>
      <c r="CK38" s="1754"/>
      <c r="CL38" s="1754"/>
      <c r="CM38" s="1755"/>
      <c r="CN38" s="1680"/>
      <c r="CO38" s="1680"/>
      <c r="CP38" s="1680"/>
      <c r="CQ38" s="1680"/>
      <c r="CR38" s="1680"/>
      <c r="CS38" s="1680"/>
      <c r="CT38" s="1680"/>
      <c r="CU38" s="1680"/>
      <c r="CV38" s="1680"/>
      <c r="CW38" s="1680"/>
      <c r="CX38" s="1680"/>
      <c r="CY38" s="1680"/>
      <c r="CZ38" s="1680"/>
      <c r="DA38" s="1680"/>
      <c r="DB38" s="1680"/>
      <c r="DC38" s="1680"/>
      <c r="DD38" s="1680"/>
      <c r="DE38" s="1681"/>
      <c r="DF38" s="1681"/>
      <c r="DG38" s="1681"/>
      <c r="DH38" s="1681"/>
      <c r="DI38" s="1681"/>
      <c r="DJ38" s="1764"/>
      <c r="DK38" s="1687"/>
      <c r="DL38" s="1688"/>
      <c r="DM38" s="1688"/>
      <c r="DN38" s="1688"/>
      <c r="DO38" s="1688"/>
      <c r="DP38" s="1688"/>
      <c r="DQ38" s="1689"/>
      <c r="DR38" s="1762"/>
      <c r="DS38" s="1727"/>
      <c r="DT38" s="1727"/>
      <c r="DU38" s="1727"/>
      <c r="DV38" s="1727"/>
      <c r="DW38" s="1727"/>
      <c r="DX38" s="1727"/>
      <c r="DY38" s="1727"/>
      <c r="DZ38" s="1727"/>
      <c r="EA38" s="1728"/>
      <c r="EB38" s="1674"/>
      <c r="EC38" s="1674"/>
      <c r="ED38" s="1674"/>
      <c r="EE38" s="1674"/>
      <c r="EF38" s="1674"/>
      <c r="EG38" s="1674"/>
      <c r="EH38" s="1674"/>
      <c r="EI38" s="1674"/>
      <c r="EJ38" s="1674"/>
      <c r="EK38" s="1674"/>
      <c r="EL38" s="1674"/>
      <c r="EM38" s="1674"/>
      <c r="EN38" s="1674"/>
      <c r="EO38" s="1674"/>
      <c r="EP38" s="1674"/>
      <c r="EQ38" s="1674"/>
      <c r="ER38" s="1674"/>
      <c r="ES38" s="1675"/>
      <c r="ET38" s="1675"/>
      <c r="EU38" s="1675"/>
      <c r="EV38" s="1675"/>
      <c r="EW38" s="1675"/>
      <c r="EX38" s="1675"/>
      <c r="EY38" s="1675"/>
      <c r="EZ38" s="1675"/>
      <c r="FA38" s="1749"/>
      <c r="FB38" s="1749"/>
      <c r="FC38" s="1749"/>
      <c r="FD38" s="1749"/>
      <c r="FE38" s="1749"/>
      <c r="FF38" s="1749"/>
      <c r="FG38" s="1749"/>
      <c r="FH38" s="1750"/>
    </row>
    <row r="39" spans="1:164" ht="8.65" customHeight="1">
      <c r="A39" s="1514"/>
      <c r="B39" s="1690" t="s">
        <v>1090</v>
      </c>
      <c r="C39" s="1691"/>
      <c r="D39" s="1691"/>
      <c r="E39" s="1691"/>
      <c r="F39" s="1691"/>
      <c r="G39" s="1691"/>
      <c r="H39" s="1691"/>
      <c r="I39" s="1691"/>
      <c r="J39" s="1691"/>
      <c r="K39" s="1691"/>
      <c r="L39" s="1691"/>
      <c r="M39" s="1613" t="s">
        <v>1078</v>
      </c>
      <c r="N39" s="1612"/>
      <c r="O39" s="1612"/>
      <c r="P39" s="1612"/>
      <c r="Q39" s="1612"/>
      <c r="R39" s="1612"/>
      <c r="S39" s="1612"/>
      <c r="T39" s="1612"/>
      <c r="U39" s="1612"/>
      <c r="V39" s="1612"/>
      <c r="W39" s="1612"/>
      <c r="X39" s="1612"/>
      <c r="Y39" s="1612"/>
      <c r="Z39" s="1612"/>
      <c r="AA39" s="1612"/>
      <c r="AB39" s="1614"/>
      <c r="AC39" s="1615">
        <v>15.7</v>
      </c>
      <c r="AD39" s="1616"/>
      <c r="AE39" s="1616"/>
      <c r="AF39" s="1616">
        <v>15.4</v>
      </c>
      <c r="AG39" s="1616"/>
      <c r="AH39" s="1616"/>
      <c r="AI39" s="1616">
        <f t="shared" ref="AI39" si="20">AC39</f>
        <v>15.7</v>
      </c>
      <c r="AJ39" s="1616"/>
      <c r="AK39" s="1617"/>
      <c r="AL39" s="1615">
        <v>6</v>
      </c>
      <c r="AM39" s="1616"/>
      <c r="AN39" s="1616"/>
      <c r="AO39" s="1616">
        <v>5.5</v>
      </c>
      <c r="AP39" s="1616"/>
      <c r="AQ39" s="1616"/>
      <c r="AR39" s="1616">
        <f t="shared" ref="AR39" si="21">AL39</f>
        <v>6</v>
      </c>
      <c r="AS39" s="1616"/>
      <c r="AT39" s="1618"/>
      <c r="AU39" s="1744" t="s">
        <v>1090</v>
      </c>
      <c r="AV39" s="1745"/>
      <c r="AW39" s="1745"/>
      <c r="AX39" s="1745"/>
      <c r="AY39" s="1745"/>
      <c r="AZ39" s="1745"/>
      <c r="BA39" s="1745"/>
      <c r="BB39" s="1745"/>
      <c r="BC39" s="1745"/>
      <c r="BD39" s="1619">
        <v>5</v>
      </c>
      <c r="BE39" s="1620"/>
      <c r="BF39" s="1620"/>
      <c r="BG39" s="1620"/>
      <c r="BH39" s="1620"/>
      <c r="BI39" s="1620"/>
      <c r="BJ39" s="1620"/>
      <c r="BK39" s="1621"/>
      <c r="BL39" s="1619"/>
      <c r="BM39" s="1620"/>
      <c r="BN39" s="1620"/>
      <c r="BO39" s="1620"/>
      <c r="BP39" s="1620"/>
      <c r="BQ39" s="1620"/>
      <c r="BR39" s="1621"/>
      <c r="BS39" s="1623">
        <v>10</v>
      </c>
      <c r="BT39" s="1624"/>
      <c r="BU39" s="1624"/>
      <c r="BV39" s="1624"/>
      <c r="BW39" s="1624"/>
      <c r="BX39" s="1624"/>
      <c r="BY39" s="1625"/>
      <c r="BZ39" s="1753"/>
      <c r="CA39" s="1754"/>
      <c r="CB39" s="1754"/>
      <c r="CC39" s="1754"/>
      <c r="CD39" s="1754"/>
      <c r="CE39" s="1754"/>
      <c r="CF39" s="1754"/>
      <c r="CG39" s="1754"/>
      <c r="CH39" s="1754"/>
      <c r="CI39" s="1754"/>
      <c r="CJ39" s="1754"/>
      <c r="CK39" s="1754"/>
      <c r="CL39" s="1754"/>
      <c r="CM39" s="1755"/>
      <c r="CN39" s="1680"/>
      <c r="CO39" s="1680"/>
      <c r="CP39" s="1680"/>
      <c r="CQ39" s="1680"/>
      <c r="CR39" s="1680"/>
      <c r="CS39" s="1680"/>
      <c r="CT39" s="1680"/>
      <c r="CU39" s="1680"/>
      <c r="CV39" s="1680"/>
      <c r="CW39" s="1680"/>
      <c r="CX39" s="1680"/>
      <c r="CY39" s="1680"/>
      <c r="CZ39" s="1680"/>
      <c r="DA39" s="1680"/>
      <c r="DB39" s="1680"/>
      <c r="DC39" s="1680"/>
      <c r="DD39" s="1680"/>
      <c r="DE39" s="1681"/>
      <c r="DF39" s="1681"/>
      <c r="DG39" s="1681"/>
      <c r="DH39" s="1681"/>
      <c r="DI39" s="1681"/>
      <c r="DJ39" s="1764"/>
      <c r="DK39" s="1687"/>
      <c r="DL39" s="1688"/>
      <c r="DM39" s="1688"/>
      <c r="DN39" s="1688"/>
      <c r="DO39" s="1688"/>
      <c r="DP39" s="1688"/>
      <c r="DQ39" s="1689"/>
      <c r="DR39" s="1762"/>
      <c r="DS39" s="1727"/>
      <c r="DT39" s="1727"/>
      <c r="DU39" s="1727"/>
      <c r="DV39" s="1727"/>
      <c r="DW39" s="1727"/>
      <c r="DX39" s="1727"/>
      <c r="DY39" s="1727"/>
      <c r="DZ39" s="1727"/>
      <c r="EA39" s="1728"/>
      <c r="EB39" s="1674" t="s">
        <v>1092</v>
      </c>
      <c r="EC39" s="1674"/>
      <c r="ED39" s="1674"/>
      <c r="EE39" s="1674"/>
      <c r="EF39" s="1674"/>
      <c r="EG39" s="1674"/>
      <c r="EH39" s="1674"/>
      <c r="EI39" s="1674"/>
      <c r="EJ39" s="1674"/>
      <c r="EK39" s="1674"/>
      <c r="EL39" s="1674"/>
      <c r="EM39" s="1674"/>
      <c r="EN39" s="1674"/>
      <c r="EO39" s="1674"/>
      <c r="EP39" s="1674"/>
      <c r="EQ39" s="1674"/>
      <c r="ER39" s="1674"/>
      <c r="ES39" s="1675">
        <v>3.11</v>
      </c>
      <c r="ET39" s="1675"/>
      <c r="EU39" s="1675"/>
      <c r="EV39" s="1675"/>
      <c r="EW39" s="1675"/>
      <c r="EX39" s="1675"/>
      <c r="EY39" s="1675"/>
      <c r="EZ39" s="1675"/>
      <c r="FA39" s="1676"/>
      <c r="FB39" s="1676"/>
      <c r="FC39" s="1676"/>
      <c r="FD39" s="1676"/>
      <c r="FE39" s="1676"/>
      <c r="FF39" s="1676"/>
      <c r="FG39" s="1676"/>
      <c r="FH39" s="1677"/>
    </row>
    <row r="40" spans="1:164" ht="8.65" customHeight="1">
      <c r="A40" s="1514"/>
      <c r="B40" s="1693"/>
      <c r="C40" s="1694"/>
      <c r="D40" s="1694"/>
      <c r="E40" s="1694"/>
      <c r="F40" s="1694"/>
      <c r="G40" s="1694"/>
      <c r="H40" s="1694"/>
      <c r="I40" s="1694"/>
      <c r="J40" s="1694"/>
      <c r="K40" s="1694"/>
      <c r="L40" s="1694"/>
      <c r="M40" s="1637"/>
      <c r="N40" s="1638"/>
      <c r="O40" s="1638"/>
      <c r="P40" s="1638"/>
      <c r="Q40" s="1638"/>
      <c r="R40" s="1638"/>
      <c r="S40" s="1638"/>
      <c r="T40" s="1638"/>
      <c r="U40" s="1638"/>
      <c r="V40" s="1638"/>
      <c r="W40" s="1638"/>
      <c r="X40" s="1638"/>
      <c r="Y40" s="1638"/>
      <c r="Z40" s="1638"/>
      <c r="AA40" s="1638"/>
      <c r="AB40" s="1639"/>
      <c r="AC40" s="1640"/>
      <c r="AD40" s="1641"/>
      <c r="AE40" s="1641"/>
      <c r="AF40" s="1641"/>
      <c r="AG40" s="1641"/>
      <c r="AH40" s="1641"/>
      <c r="AI40" s="1641"/>
      <c r="AJ40" s="1641"/>
      <c r="AK40" s="1642"/>
      <c r="AL40" s="1640"/>
      <c r="AM40" s="1641"/>
      <c r="AN40" s="1641"/>
      <c r="AO40" s="1641"/>
      <c r="AP40" s="1641"/>
      <c r="AQ40" s="1641"/>
      <c r="AR40" s="1641"/>
      <c r="AS40" s="1641"/>
      <c r="AT40" s="1643"/>
      <c r="AU40" s="1751"/>
      <c r="AV40" s="1752"/>
      <c r="AW40" s="1752"/>
      <c r="AX40" s="1752"/>
      <c r="AY40" s="1752"/>
      <c r="AZ40" s="1752"/>
      <c r="BA40" s="1752"/>
      <c r="BB40" s="1752"/>
      <c r="BC40" s="1752"/>
      <c r="BD40" s="1619"/>
      <c r="BE40" s="1620"/>
      <c r="BF40" s="1620"/>
      <c r="BG40" s="1620"/>
      <c r="BH40" s="1620"/>
      <c r="BI40" s="1620"/>
      <c r="BJ40" s="1620"/>
      <c r="BK40" s="1621"/>
      <c r="BL40" s="1619"/>
      <c r="BM40" s="1620"/>
      <c r="BN40" s="1620"/>
      <c r="BO40" s="1620"/>
      <c r="BP40" s="1620"/>
      <c r="BQ40" s="1620"/>
      <c r="BR40" s="1621"/>
      <c r="BS40" s="1623"/>
      <c r="BT40" s="1624"/>
      <c r="BU40" s="1624"/>
      <c r="BV40" s="1624"/>
      <c r="BW40" s="1624"/>
      <c r="BX40" s="1624"/>
      <c r="BY40" s="1625"/>
      <c r="BZ40" s="1765"/>
      <c r="CA40" s="1766"/>
      <c r="CB40" s="1766"/>
      <c r="CC40" s="1766"/>
      <c r="CD40" s="1766"/>
      <c r="CE40" s="1766"/>
      <c r="CF40" s="1766"/>
      <c r="CG40" s="1766"/>
      <c r="CH40" s="1766"/>
      <c r="CI40" s="1766"/>
      <c r="CJ40" s="1766"/>
      <c r="CK40" s="1766"/>
      <c r="CL40" s="1766"/>
      <c r="CM40" s="1767"/>
      <c r="CN40" s="1697"/>
      <c r="CO40" s="1697"/>
      <c r="CP40" s="1697"/>
      <c r="CQ40" s="1697"/>
      <c r="CR40" s="1697"/>
      <c r="CS40" s="1697"/>
      <c r="CT40" s="1697"/>
      <c r="CU40" s="1697"/>
      <c r="CV40" s="1697"/>
      <c r="CW40" s="1697"/>
      <c r="CX40" s="1697"/>
      <c r="CY40" s="1697"/>
      <c r="CZ40" s="1697"/>
      <c r="DA40" s="1697"/>
      <c r="DB40" s="1697"/>
      <c r="DC40" s="1697"/>
      <c r="DD40" s="1697"/>
      <c r="DE40" s="1698"/>
      <c r="DF40" s="1698"/>
      <c r="DG40" s="1698"/>
      <c r="DH40" s="1698"/>
      <c r="DI40" s="1698"/>
      <c r="DJ40" s="1768"/>
      <c r="DK40" s="1687"/>
      <c r="DL40" s="1688"/>
      <c r="DM40" s="1688"/>
      <c r="DN40" s="1688"/>
      <c r="DO40" s="1688"/>
      <c r="DP40" s="1688"/>
      <c r="DQ40" s="1689"/>
      <c r="DR40" s="1762"/>
      <c r="DS40" s="1727"/>
      <c r="DT40" s="1727"/>
      <c r="DU40" s="1727"/>
      <c r="DV40" s="1727"/>
      <c r="DW40" s="1727"/>
      <c r="DX40" s="1727"/>
      <c r="DY40" s="1727"/>
      <c r="DZ40" s="1727"/>
      <c r="EA40" s="1728"/>
      <c r="EB40" s="1674"/>
      <c r="EC40" s="1674"/>
      <c r="ED40" s="1674"/>
      <c r="EE40" s="1674"/>
      <c r="EF40" s="1674"/>
      <c r="EG40" s="1674"/>
      <c r="EH40" s="1674"/>
      <c r="EI40" s="1674"/>
      <c r="EJ40" s="1674"/>
      <c r="EK40" s="1674"/>
      <c r="EL40" s="1674"/>
      <c r="EM40" s="1674"/>
      <c r="EN40" s="1674"/>
      <c r="EO40" s="1674"/>
      <c r="EP40" s="1674"/>
      <c r="EQ40" s="1674"/>
      <c r="ER40" s="1674"/>
      <c r="ES40" s="1675"/>
      <c r="ET40" s="1675"/>
      <c r="EU40" s="1675"/>
      <c r="EV40" s="1675"/>
      <c r="EW40" s="1675"/>
      <c r="EX40" s="1675"/>
      <c r="EY40" s="1675"/>
      <c r="EZ40" s="1675"/>
      <c r="FA40" s="1676"/>
      <c r="FB40" s="1676"/>
      <c r="FC40" s="1676"/>
      <c r="FD40" s="1676"/>
      <c r="FE40" s="1676"/>
      <c r="FF40" s="1676"/>
      <c r="FG40" s="1676"/>
      <c r="FH40" s="1677"/>
    </row>
    <row r="41" spans="1:164" ht="8.65" customHeight="1">
      <c r="A41" s="1514"/>
      <c r="B41" s="1693"/>
      <c r="C41" s="1694"/>
      <c r="D41" s="1694"/>
      <c r="E41" s="1694"/>
      <c r="F41" s="1694"/>
      <c r="G41" s="1694"/>
      <c r="H41" s="1694"/>
      <c r="I41" s="1694"/>
      <c r="J41" s="1694"/>
      <c r="K41" s="1694"/>
      <c r="L41" s="1694"/>
      <c r="M41" s="1613" t="s">
        <v>1081</v>
      </c>
      <c r="N41" s="1612"/>
      <c r="O41" s="1612"/>
      <c r="P41" s="1612"/>
      <c r="Q41" s="1612"/>
      <c r="R41" s="1612"/>
      <c r="S41" s="1612"/>
      <c r="T41" s="1612"/>
      <c r="U41" s="1612"/>
      <c r="V41" s="1612"/>
      <c r="W41" s="1612"/>
      <c r="X41" s="1612"/>
      <c r="Y41" s="1612"/>
      <c r="Z41" s="1612"/>
      <c r="AA41" s="1612"/>
      <c r="AB41" s="1614"/>
      <c r="AC41" s="1615">
        <v>15.9</v>
      </c>
      <c r="AD41" s="1616"/>
      <c r="AE41" s="1616"/>
      <c r="AF41" s="1616">
        <v>15.5</v>
      </c>
      <c r="AG41" s="1616"/>
      <c r="AH41" s="1616"/>
      <c r="AI41" s="1616">
        <f t="shared" ref="AI41" si="22">AC41</f>
        <v>15.9</v>
      </c>
      <c r="AJ41" s="1616"/>
      <c r="AK41" s="1617"/>
      <c r="AL41" s="1615">
        <v>6.1</v>
      </c>
      <c r="AM41" s="1616"/>
      <c r="AN41" s="1616"/>
      <c r="AO41" s="1616">
        <v>5.6</v>
      </c>
      <c r="AP41" s="1616"/>
      <c r="AQ41" s="1616"/>
      <c r="AR41" s="1616">
        <f t="shared" ref="AR41" si="23">AL41</f>
        <v>6.1</v>
      </c>
      <c r="AS41" s="1616"/>
      <c r="AT41" s="1618"/>
      <c r="AU41" s="1751"/>
      <c r="AV41" s="1752"/>
      <c r="AW41" s="1752"/>
      <c r="AX41" s="1752"/>
      <c r="AY41" s="1752"/>
      <c r="AZ41" s="1752"/>
      <c r="BA41" s="1752"/>
      <c r="BB41" s="1752"/>
      <c r="BC41" s="1752"/>
      <c r="BD41" s="1619"/>
      <c r="BE41" s="1620"/>
      <c r="BF41" s="1620"/>
      <c r="BG41" s="1620"/>
      <c r="BH41" s="1620"/>
      <c r="BI41" s="1620"/>
      <c r="BJ41" s="1620"/>
      <c r="BK41" s="1621"/>
      <c r="BL41" s="1619"/>
      <c r="BM41" s="1620"/>
      <c r="BN41" s="1620"/>
      <c r="BO41" s="1620"/>
      <c r="BP41" s="1620"/>
      <c r="BQ41" s="1620"/>
      <c r="BR41" s="1621"/>
      <c r="BS41" s="1623"/>
      <c r="BT41" s="1624"/>
      <c r="BU41" s="1624"/>
      <c r="BV41" s="1624"/>
      <c r="BW41" s="1624"/>
      <c r="BX41" s="1624"/>
      <c r="BY41" s="1625"/>
      <c r="BZ41" s="1769" t="s">
        <v>1526</v>
      </c>
      <c r="CA41" s="1769"/>
      <c r="CB41" s="1769"/>
      <c r="CC41" s="1769"/>
      <c r="CD41" s="1769"/>
      <c r="CE41" s="1769"/>
      <c r="CF41" s="1769"/>
      <c r="CG41" s="1769"/>
      <c r="CH41" s="1769"/>
      <c r="CI41" s="1769"/>
      <c r="CJ41" s="1769"/>
      <c r="CK41" s="1769"/>
      <c r="CL41" s="1769"/>
      <c r="CM41" s="1769"/>
      <c r="CN41" s="1769"/>
      <c r="CO41" s="1769"/>
      <c r="CP41" s="1769"/>
      <c r="CQ41" s="1769"/>
      <c r="CR41" s="1769"/>
      <c r="CS41" s="1769"/>
      <c r="CT41" s="1769"/>
      <c r="CU41" s="1769"/>
      <c r="CV41" s="1769"/>
      <c r="CW41" s="1769"/>
      <c r="CX41" s="1769"/>
      <c r="CY41" s="1769"/>
      <c r="CZ41" s="1769"/>
      <c r="DA41" s="1769"/>
      <c r="DB41" s="1769"/>
      <c r="DC41" s="1769"/>
      <c r="DD41" s="1769"/>
      <c r="DE41" s="1769"/>
      <c r="DF41" s="1769"/>
      <c r="DG41" s="1769"/>
      <c r="DH41" s="1769"/>
      <c r="DI41" s="1769"/>
      <c r="DJ41" s="1770"/>
      <c r="DK41" s="1687"/>
      <c r="DL41" s="1688"/>
      <c r="DM41" s="1688"/>
      <c r="DN41" s="1688"/>
      <c r="DO41" s="1688"/>
      <c r="DP41" s="1688"/>
      <c r="DQ41" s="1689"/>
      <c r="DR41" s="1762"/>
      <c r="DS41" s="1727"/>
      <c r="DT41" s="1727"/>
      <c r="DU41" s="1727"/>
      <c r="DV41" s="1727"/>
      <c r="DW41" s="1727"/>
      <c r="DX41" s="1727"/>
      <c r="DY41" s="1727"/>
      <c r="DZ41" s="1727"/>
      <c r="EA41" s="1728"/>
      <c r="EB41" s="1674" t="s">
        <v>1512</v>
      </c>
      <c r="EC41" s="1674"/>
      <c r="ED41" s="1674"/>
      <c r="EE41" s="1674"/>
      <c r="EF41" s="1674"/>
      <c r="EG41" s="1674"/>
      <c r="EH41" s="1674"/>
      <c r="EI41" s="1674"/>
      <c r="EJ41" s="1674"/>
      <c r="EK41" s="1674"/>
      <c r="EL41" s="1674"/>
      <c r="EM41" s="1674"/>
      <c r="EN41" s="1674"/>
      <c r="EO41" s="1674"/>
      <c r="EP41" s="1674"/>
      <c r="EQ41" s="1674"/>
      <c r="ER41" s="1674"/>
      <c r="ES41" s="1675">
        <v>1.64</v>
      </c>
      <c r="ET41" s="1675"/>
      <c r="EU41" s="1675"/>
      <c r="EV41" s="1675"/>
      <c r="EW41" s="1675"/>
      <c r="EX41" s="1675"/>
      <c r="EY41" s="1675"/>
      <c r="EZ41" s="1675"/>
      <c r="FA41" s="1676"/>
      <c r="FB41" s="1676"/>
      <c r="FC41" s="1676"/>
      <c r="FD41" s="1676"/>
      <c r="FE41" s="1676"/>
      <c r="FF41" s="1676"/>
      <c r="FG41" s="1676"/>
      <c r="FH41" s="1677"/>
    </row>
    <row r="42" spans="1:164" ht="8.65" customHeight="1">
      <c r="A42" s="1514"/>
      <c r="B42" s="1693"/>
      <c r="C42" s="1694"/>
      <c r="D42" s="1694"/>
      <c r="E42" s="1694"/>
      <c r="F42" s="1694"/>
      <c r="G42" s="1694"/>
      <c r="H42" s="1694"/>
      <c r="I42" s="1694"/>
      <c r="J42" s="1694"/>
      <c r="K42" s="1694"/>
      <c r="L42" s="1694"/>
      <c r="M42" s="1637"/>
      <c r="N42" s="1638"/>
      <c r="O42" s="1638"/>
      <c r="P42" s="1638"/>
      <c r="Q42" s="1638"/>
      <c r="R42" s="1638"/>
      <c r="S42" s="1638"/>
      <c r="T42" s="1638"/>
      <c r="U42" s="1638"/>
      <c r="V42" s="1638"/>
      <c r="W42" s="1638"/>
      <c r="X42" s="1638"/>
      <c r="Y42" s="1638"/>
      <c r="Z42" s="1638"/>
      <c r="AA42" s="1638"/>
      <c r="AB42" s="1639"/>
      <c r="AC42" s="1640"/>
      <c r="AD42" s="1641"/>
      <c r="AE42" s="1641"/>
      <c r="AF42" s="1641"/>
      <c r="AG42" s="1641"/>
      <c r="AH42" s="1641"/>
      <c r="AI42" s="1641"/>
      <c r="AJ42" s="1641"/>
      <c r="AK42" s="1642"/>
      <c r="AL42" s="1640"/>
      <c r="AM42" s="1641"/>
      <c r="AN42" s="1641"/>
      <c r="AO42" s="1641"/>
      <c r="AP42" s="1641"/>
      <c r="AQ42" s="1641"/>
      <c r="AR42" s="1641"/>
      <c r="AS42" s="1641"/>
      <c r="AT42" s="1643"/>
      <c r="AU42" s="1756"/>
      <c r="AV42" s="1757"/>
      <c r="AW42" s="1757"/>
      <c r="AX42" s="1757"/>
      <c r="AY42" s="1757"/>
      <c r="AZ42" s="1757"/>
      <c r="BA42" s="1757"/>
      <c r="BB42" s="1757"/>
      <c r="BC42" s="1757"/>
      <c r="BD42" s="1619"/>
      <c r="BE42" s="1620"/>
      <c r="BF42" s="1620"/>
      <c r="BG42" s="1620"/>
      <c r="BH42" s="1620"/>
      <c r="BI42" s="1620"/>
      <c r="BJ42" s="1620"/>
      <c r="BK42" s="1621"/>
      <c r="BL42" s="1619"/>
      <c r="BM42" s="1620"/>
      <c r="BN42" s="1620"/>
      <c r="BO42" s="1620"/>
      <c r="BP42" s="1620"/>
      <c r="BQ42" s="1620"/>
      <c r="BR42" s="1621"/>
      <c r="BS42" s="1623"/>
      <c r="BT42" s="1624"/>
      <c r="BU42" s="1624"/>
      <c r="BV42" s="1624"/>
      <c r="BW42" s="1624"/>
      <c r="BX42" s="1624"/>
      <c r="BY42" s="1625"/>
      <c r="BZ42" s="1771"/>
      <c r="CA42" s="1771"/>
      <c r="CB42" s="1771"/>
      <c r="CC42" s="1771"/>
      <c r="CD42" s="1771"/>
      <c r="CE42" s="1771"/>
      <c r="CF42" s="1771"/>
      <c r="CG42" s="1771"/>
      <c r="CH42" s="1771"/>
      <c r="CI42" s="1771"/>
      <c r="CJ42" s="1771"/>
      <c r="CK42" s="1771"/>
      <c r="CL42" s="1771"/>
      <c r="CM42" s="1771"/>
      <c r="CN42" s="1771"/>
      <c r="CO42" s="1771"/>
      <c r="CP42" s="1771"/>
      <c r="CQ42" s="1771"/>
      <c r="CR42" s="1771"/>
      <c r="CS42" s="1771"/>
      <c r="CT42" s="1771"/>
      <c r="CU42" s="1771"/>
      <c r="CV42" s="1771"/>
      <c r="CW42" s="1771"/>
      <c r="CX42" s="1771"/>
      <c r="CY42" s="1771"/>
      <c r="CZ42" s="1771"/>
      <c r="DA42" s="1771"/>
      <c r="DB42" s="1771"/>
      <c r="DC42" s="1771"/>
      <c r="DD42" s="1771"/>
      <c r="DE42" s="1771"/>
      <c r="DF42" s="1771"/>
      <c r="DG42" s="1771"/>
      <c r="DH42" s="1771"/>
      <c r="DI42" s="1771"/>
      <c r="DJ42" s="1772"/>
      <c r="DK42" s="1687"/>
      <c r="DL42" s="1688"/>
      <c r="DM42" s="1688"/>
      <c r="DN42" s="1688"/>
      <c r="DO42" s="1688"/>
      <c r="DP42" s="1688"/>
      <c r="DQ42" s="1689"/>
      <c r="DR42" s="1773"/>
      <c r="DS42" s="1759"/>
      <c r="DT42" s="1759"/>
      <c r="DU42" s="1759"/>
      <c r="DV42" s="1759"/>
      <c r="DW42" s="1759"/>
      <c r="DX42" s="1759"/>
      <c r="DY42" s="1759"/>
      <c r="DZ42" s="1759"/>
      <c r="EA42" s="1760"/>
      <c r="EB42" s="1674"/>
      <c r="EC42" s="1674"/>
      <c r="ED42" s="1674"/>
      <c r="EE42" s="1674"/>
      <c r="EF42" s="1674"/>
      <c r="EG42" s="1674"/>
      <c r="EH42" s="1674"/>
      <c r="EI42" s="1674"/>
      <c r="EJ42" s="1674"/>
      <c r="EK42" s="1674"/>
      <c r="EL42" s="1674"/>
      <c r="EM42" s="1674"/>
      <c r="EN42" s="1674"/>
      <c r="EO42" s="1674"/>
      <c r="EP42" s="1674"/>
      <c r="EQ42" s="1674"/>
      <c r="ER42" s="1674"/>
      <c r="ES42" s="1675"/>
      <c r="ET42" s="1675"/>
      <c r="EU42" s="1675"/>
      <c r="EV42" s="1675"/>
      <c r="EW42" s="1675"/>
      <c r="EX42" s="1675"/>
      <c r="EY42" s="1675"/>
      <c r="EZ42" s="1675"/>
      <c r="FA42" s="1676"/>
      <c r="FB42" s="1676"/>
      <c r="FC42" s="1676"/>
      <c r="FD42" s="1676"/>
      <c r="FE42" s="1676"/>
      <c r="FF42" s="1676"/>
      <c r="FG42" s="1676"/>
      <c r="FH42" s="1677"/>
    </row>
    <row r="43" spans="1:164" ht="8.65" customHeight="1">
      <c r="A43" s="1514"/>
      <c r="B43" s="1693"/>
      <c r="C43" s="1694"/>
      <c r="D43" s="1694"/>
      <c r="E43" s="1694"/>
      <c r="F43" s="1694"/>
      <c r="G43" s="1694"/>
      <c r="H43" s="1694"/>
      <c r="I43" s="1694"/>
      <c r="J43" s="1694"/>
      <c r="K43" s="1694"/>
      <c r="L43" s="1694"/>
      <c r="M43" s="1613" t="s">
        <v>1087</v>
      </c>
      <c r="N43" s="1612"/>
      <c r="O43" s="1612"/>
      <c r="P43" s="1612"/>
      <c r="Q43" s="1612"/>
      <c r="R43" s="1612"/>
      <c r="S43" s="1612"/>
      <c r="T43" s="1612"/>
      <c r="U43" s="1612"/>
      <c r="V43" s="1612"/>
      <c r="W43" s="1612"/>
      <c r="X43" s="1612"/>
      <c r="Y43" s="1612"/>
      <c r="Z43" s="1612"/>
      <c r="AA43" s="1612"/>
      <c r="AB43" s="1614"/>
      <c r="AC43" s="1615">
        <v>16</v>
      </c>
      <c r="AD43" s="1616"/>
      <c r="AE43" s="1616"/>
      <c r="AF43" s="1616">
        <v>15.6</v>
      </c>
      <c r="AG43" s="1616"/>
      <c r="AH43" s="1616"/>
      <c r="AI43" s="1616">
        <f t="shared" ref="AI43" si="24">AC43</f>
        <v>16</v>
      </c>
      <c r="AJ43" s="1616"/>
      <c r="AK43" s="1617"/>
      <c r="AL43" s="1615">
        <v>6.4</v>
      </c>
      <c r="AM43" s="1616"/>
      <c r="AN43" s="1616"/>
      <c r="AO43" s="1616">
        <v>5.9</v>
      </c>
      <c r="AP43" s="1616"/>
      <c r="AQ43" s="1616"/>
      <c r="AR43" s="1616">
        <f t="shared" ref="AR43" si="25">AL43</f>
        <v>6.4</v>
      </c>
      <c r="AS43" s="1616"/>
      <c r="AT43" s="1618"/>
      <c r="AU43" s="1611" t="s">
        <v>1093</v>
      </c>
      <c r="AV43" s="1612"/>
      <c r="AW43" s="1612"/>
      <c r="AX43" s="1612"/>
      <c r="AY43" s="1612"/>
      <c r="AZ43" s="1612"/>
      <c r="BA43" s="1612"/>
      <c r="BB43" s="1612"/>
      <c r="BC43" s="1614"/>
      <c r="BD43" s="1619">
        <v>4.5</v>
      </c>
      <c r="BE43" s="1620"/>
      <c r="BF43" s="1620"/>
      <c r="BG43" s="1620"/>
      <c r="BH43" s="1620"/>
      <c r="BI43" s="1620"/>
      <c r="BJ43" s="1620"/>
      <c r="BK43" s="1621"/>
      <c r="BL43" s="1619"/>
      <c r="BM43" s="1620"/>
      <c r="BN43" s="1620"/>
      <c r="BO43" s="1620"/>
      <c r="BP43" s="1620"/>
      <c r="BQ43" s="1620"/>
      <c r="BR43" s="1621"/>
      <c r="BS43" s="1623">
        <v>9</v>
      </c>
      <c r="BT43" s="1624"/>
      <c r="BU43" s="1624"/>
      <c r="BV43" s="1624"/>
      <c r="BW43" s="1624"/>
      <c r="BX43" s="1624"/>
      <c r="BY43" s="1625"/>
      <c r="BZ43" s="1771" t="s">
        <v>1527</v>
      </c>
      <c r="CA43" s="1771"/>
      <c r="CB43" s="1771"/>
      <c r="CC43" s="1771"/>
      <c r="CD43" s="1771"/>
      <c r="CE43" s="1771"/>
      <c r="CF43" s="1771"/>
      <c r="CG43" s="1771"/>
      <c r="CH43" s="1771"/>
      <c r="CI43" s="1771"/>
      <c r="CJ43" s="1771"/>
      <c r="CK43" s="1771"/>
      <c r="CL43" s="1771"/>
      <c r="CM43" s="1771"/>
      <c r="CN43" s="1771"/>
      <c r="CO43" s="1771"/>
      <c r="CP43" s="1771"/>
      <c r="CQ43" s="1771"/>
      <c r="CR43" s="1771"/>
      <c r="CS43" s="1771"/>
      <c r="CT43" s="1771"/>
      <c r="CU43" s="1771"/>
      <c r="CV43" s="1771"/>
      <c r="CW43" s="1771"/>
      <c r="CX43" s="1771"/>
      <c r="CY43" s="1771"/>
      <c r="CZ43" s="1771"/>
      <c r="DA43" s="1771"/>
      <c r="DB43" s="1771"/>
      <c r="DC43" s="1771"/>
      <c r="DD43" s="1771"/>
      <c r="DE43" s="1771"/>
      <c r="DF43" s="1771"/>
      <c r="DG43" s="1771"/>
      <c r="DH43" s="1771"/>
      <c r="DI43" s="1771"/>
      <c r="DJ43" s="1772"/>
      <c r="DK43" s="1687"/>
      <c r="DL43" s="1688"/>
      <c r="DM43" s="1688"/>
      <c r="DN43" s="1688"/>
      <c r="DO43" s="1688"/>
      <c r="DP43" s="1688"/>
      <c r="DQ43" s="1689"/>
      <c r="DR43" s="1774" t="s">
        <v>1523</v>
      </c>
      <c r="DS43" s="1691"/>
      <c r="DT43" s="1691"/>
      <c r="DU43" s="1691"/>
      <c r="DV43" s="1691"/>
      <c r="DW43" s="1691"/>
      <c r="DX43" s="1691"/>
      <c r="DY43" s="1691"/>
      <c r="DZ43" s="1691"/>
      <c r="EA43" s="1775"/>
      <c r="EB43" s="1674" t="s">
        <v>1507</v>
      </c>
      <c r="EC43" s="1674"/>
      <c r="ED43" s="1674"/>
      <c r="EE43" s="1674"/>
      <c r="EF43" s="1674"/>
      <c r="EG43" s="1674"/>
      <c r="EH43" s="1674"/>
      <c r="EI43" s="1674"/>
      <c r="EJ43" s="1674"/>
      <c r="EK43" s="1674"/>
      <c r="EL43" s="1674"/>
      <c r="EM43" s="1674"/>
      <c r="EN43" s="1674"/>
      <c r="EO43" s="1674"/>
      <c r="EP43" s="1674"/>
      <c r="EQ43" s="1674"/>
      <c r="ER43" s="1674"/>
      <c r="ES43" s="1675">
        <v>2.64</v>
      </c>
      <c r="ET43" s="1675"/>
      <c r="EU43" s="1675"/>
      <c r="EV43" s="1675"/>
      <c r="EW43" s="1675"/>
      <c r="EX43" s="1675"/>
      <c r="EY43" s="1675"/>
      <c r="EZ43" s="1675"/>
      <c r="FA43" s="1676"/>
      <c r="FB43" s="1676"/>
      <c r="FC43" s="1676"/>
      <c r="FD43" s="1676"/>
      <c r="FE43" s="1676"/>
      <c r="FF43" s="1676"/>
      <c r="FG43" s="1676"/>
      <c r="FH43" s="1677"/>
    </row>
    <row r="44" spans="1:164" ht="8.65" customHeight="1">
      <c r="A44" s="1514"/>
      <c r="B44" s="1693"/>
      <c r="C44" s="1694"/>
      <c r="D44" s="1694"/>
      <c r="E44" s="1694"/>
      <c r="F44" s="1694"/>
      <c r="G44" s="1694"/>
      <c r="H44" s="1694"/>
      <c r="I44" s="1694"/>
      <c r="J44" s="1694"/>
      <c r="K44" s="1694"/>
      <c r="L44" s="1694"/>
      <c r="M44" s="1637"/>
      <c r="N44" s="1638"/>
      <c r="O44" s="1638"/>
      <c r="P44" s="1638"/>
      <c r="Q44" s="1638"/>
      <c r="R44" s="1638"/>
      <c r="S44" s="1638"/>
      <c r="T44" s="1638"/>
      <c r="U44" s="1638"/>
      <c r="V44" s="1638"/>
      <c r="W44" s="1638"/>
      <c r="X44" s="1638"/>
      <c r="Y44" s="1638"/>
      <c r="Z44" s="1638"/>
      <c r="AA44" s="1638"/>
      <c r="AB44" s="1639"/>
      <c r="AC44" s="1640"/>
      <c r="AD44" s="1641"/>
      <c r="AE44" s="1641"/>
      <c r="AF44" s="1641"/>
      <c r="AG44" s="1641"/>
      <c r="AH44" s="1641"/>
      <c r="AI44" s="1641"/>
      <c r="AJ44" s="1641"/>
      <c r="AK44" s="1642"/>
      <c r="AL44" s="1640"/>
      <c r="AM44" s="1641"/>
      <c r="AN44" s="1641"/>
      <c r="AO44" s="1641"/>
      <c r="AP44" s="1641"/>
      <c r="AQ44" s="1641"/>
      <c r="AR44" s="1641"/>
      <c r="AS44" s="1641"/>
      <c r="AT44" s="1643"/>
      <c r="AU44" s="1635"/>
      <c r="AV44" s="1636"/>
      <c r="AW44" s="1636"/>
      <c r="AX44" s="1636"/>
      <c r="AY44" s="1636"/>
      <c r="AZ44" s="1636"/>
      <c r="BA44" s="1636"/>
      <c r="BB44" s="1636"/>
      <c r="BC44" s="1644"/>
      <c r="BD44" s="1619"/>
      <c r="BE44" s="1620"/>
      <c r="BF44" s="1620"/>
      <c r="BG44" s="1620"/>
      <c r="BH44" s="1620"/>
      <c r="BI44" s="1620"/>
      <c r="BJ44" s="1620"/>
      <c r="BK44" s="1621"/>
      <c r="BL44" s="1619"/>
      <c r="BM44" s="1620"/>
      <c r="BN44" s="1620"/>
      <c r="BO44" s="1620"/>
      <c r="BP44" s="1620"/>
      <c r="BQ44" s="1620"/>
      <c r="BR44" s="1621"/>
      <c r="BS44" s="1623"/>
      <c r="BT44" s="1624"/>
      <c r="BU44" s="1624"/>
      <c r="BV44" s="1624"/>
      <c r="BW44" s="1624"/>
      <c r="BX44" s="1624"/>
      <c r="BY44" s="1625"/>
      <c r="BZ44" s="1771"/>
      <c r="CA44" s="1771"/>
      <c r="CB44" s="1771"/>
      <c r="CC44" s="1771"/>
      <c r="CD44" s="1771"/>
      <c r="CE44" s="1771"/>
      <c r="CF44" s="1771"/>
      <c r="CG44" s="1771"/>
      <c r="CH44" s="1771"/>
      <c r="CI44" s="1771"/>
      <c r="CJ44" s="1771"/>
      <c r="CK44" s="1771"/>
      <c r="CL44" s="1771"/>
      <c r="CM44" s="1771"/>
      <c r="CN44" s="1771"/>
      <c r="CO44" s="1771"/>
      <c r="CP44" s="1771"/>
      <c r="CQ44" s="1771"/>
      <c r="CR44" s="1771"/>
      <c r="CS44" s="1771"/>
      <c r="CT44" s="1771"/>
      <c r="CU44" s="1771"/>
      <c r="CV44" s="1771"/>
      <c r="CW44" s="1771"/>
      <c r="CX44" s="1771"/>
      <c r="CY44" s="1771"/>
      <c r="CZ44" s="1771"/>
      <c r="DA44" s="1771"/>
      <c r="DB44" s="1771"/>
      <c r="DC44" s="1771"/>
      <c r="DD44" s="1771"/>
      <c r="DE44" s="1771"/>
      <c r="DF44" s="1771"/>
      <c r="DG44" s="1771"/>
      <c r="DH44" s="1771"/>
      <c r="DI44" s="1771"/>
      <c r="DJ44" s="1772"/>
      <c r="DK44" s="1687"/>
      <c r="DL44" s="1688"/>
      <c r="DM44" s="1688"/>
      <c r="DN44" s="1688"/>
      <c r="DO44" s="1688"/>
      <c r="DP44" s="1688"/>
      <c r="DQ44" s="1689"/>
      <c r="DR44" s="1776"/>
      <c r="DS44" s="1694"/>
      <c r="DT44" s="1694"/>
      <c r="DU44" s="1694"/>
      <c r="DV44" s="1694"/>
      <c r="DW44" s="1694"/>
      <c r="DX44" s="1694"/>
      <c r="DY44" s="1694"/>
      <c r="DZ44" s="1694"/>
      <c r="EA44" s="1777"/>
      <c r="EB44" s="1674"/>
      <c r="EC44" s="1674"/>
      <c r="ED44" s="1674"/>
      <c r="EE44" s="1674"/>
      <c r="EF44" s="1674"/>
      <c r="EG44" s="1674"/>
      <c r="EH44" s="1674"/>
      <c r="EI44" s="1674"/>
      <c r="EJ44" s="1674"/>
      <c r="EK44" s="1674"/>
      <c r="EL44" s="1674"/>
      <c r="EM44" s="1674"/>
      <c r="EN44" s="1674"/>
      <c r="EO44" s="1674"/>
      <c r="EP44" s="1674"/>
      <c r="EQ44" s="1674"/>
      <c r="ER44" s="1674"/>
      <c r="ES44" s="1675"/>
      <c r="ET44" s="1675"/>
      <c r="EU44" s="1675"/>
      <c r="EV44" s="1675"/>
      <c r="EW44" s="1675"/>
      <c r="EX44" s="1675"/>
      <c r="EY44" s="1675"/>
      <c r="EZ44" s="1675"/>
      <c r="FA44" s="1676"/>
      <c r="FB44" s="1676"/>
      <c r="FC44" s="1676"/>
      <c r="FD44" s="1676"/>
      <c r="FE44" s="1676"/>
      <c r="FF44" s="1676"/>
      <c r="FG44" s="1676"/>
      <c r="FH44" s="1677"/>
    </row>
    <row r="45" spans="1:164" ht="8.65" customHeight="1">
      <c r="A45" s="1514"/>
      <c r="B45" s="1693"/>
      <c r="C45" s="1694"/>
      <c r="D45" s="1694"/>
      <c r="E45" s="1694"/>
      <c r="F45" s="1694"/>
      <c r="G45" s="1694"/>
      <c r="H45" s="1694"/>
      <c r="I45" s="1694"/>
      <c r="J45" s="1694"/>
      <c r="K45" s="1694"/>
      <c r="L45" s="1694"/>
      <c r="M45" s="1613" t="s">
        <v>1083</v>
      </c>
      <c r="N45" s="1612"/>
      <c r="O45" s="1612"/>
      <c r="P45" s="1612"/>
      <c r="Q45" s="1612"/>
      <c r="R45" s="1612"/>
      <c r="S45" s="1612"/>
      <c r="T45" s="1612"/>
      <c r="U45" s="1612"/>
      <c r="V45" s="1612"/>
      <c r="W45" s="1612"/>
      <c r="X45" s="1612"/>
      <c r="Y45" s="1612"/>
      <c r="Z45" s="1612"/>
      <c r="AA45" s="1612"/>
      <c r="AB45" s="1614"/>
      <c r="AC45" s="1615">
        <v>16.899999999999999</v>
      </c>
      <c r="AD45" s="1616"/>
      <c r="AE45" s="1616"/>
      <c r="AF45" s="1616">
        <v>16.600000000000001</v>
      </c>
      <c r="AG45" s="1616"/>
      <c r="AH45" s="1616"/>
      <c r="AI45" s="1616">
        <f t="shared" ref="AI45" si="26">AC45</f>
        <v>16.899999999999999</v>
      </c>
      <c r="AJ45" s="1616"/>
      <c r="AK45" s="1617"/>
      <c r="AL45" s="1615">
        <v>7</v>
      </c>
      <c r="AM45" s="1616"/>
      <c r="AN45" s="1616"/>
      <c r="AO45" s="1616">
        <v>6.4</v>
      </c>
      <c r="AP45" s="1616"/>
      <c r="AQ45" s="1616"/>
      <c r="AR45" s="1616">
        <f t="shared" ref="AR45" si="27">AL45</f>
        <v>7</v>
      </c>
      <c r="AS45" s="1616"/>
      <c r="AT45" s="1618"/>
      <c r="AU45" s="1635"/>
      <c r="AV45" s="1636"/>
      <c r="AW45" s="1636"/>
      <c r="AX45" s="1636"/>
      <c r="AY45" s="1636"/>
      <c r="AZ45" s="1636"/>
      <c r="BA45" s="1636"/>
      <c r="BB45" s="1636"/>
      <c r="BC45" s="1644"/>
      <c r="BD45" s="1619"/>
      <c r="BE45" s="1620"/>
      <c r="BF45" s="1620"/>
      <c r="BG45" s="1620"/>
      <c r="BH45" s="1620"/>
      <c r="BI45" s="1620"/>
      <c r="BJ45" s="1620"/>
      <c r="BK45" s="1621"/>
      <c r="BL45" s="1619"/>
      <c r="BM45" s="1620"/>
      <c r="BN45" s="1620"/>
      <c r="BO45" s="1620"/>
      <c r="BP45" s="1620"/>
      <c r="BQ45" s="1620"/>
      <c r="BR45" s="1621"/>
      <c r="BS45" s="1623"/>
      <c r="BT45" s="1624"/>
      <c r="BU45" s="1624"/>
      <c r="BV45" s="1624"/>
      <c r="BW45" s="1624"/>
      <c r="BX45" s="1624"/>
      <c r="BY45" s="1625"/>
      <c r="BZ45" s="1771" t="s">
        <v>1529</v>
      </c>
      <c r="CA45" s="1771"/>
      <c r="CB45" s="1771"/>
      <c r="CC45" s="1771"/>
      <c r="CD45" s="1771"/>
      <c r="CE45" s="1771"/>
      <c r="CF45" s="1771"/>
      <c r="CG45" s="1771"/>
      <c r="CH45" s="1771"/>
      <c r="CI45" s="1771"/>
      <c r="CJ45" s="1771"/>
      <c r="CK45" s="1771"/>
      <c r="CL45" s="1771"/>
      <c r="CM45" s="1771"/>
      <c r="CN45" s="1771"/>
      <c r="CO45" s="1771"/>
      <c r="CP45" s="1771"/>
      <c r="CQ45" s="1771"/>
      <c r="CR45" s="1771"/>
      <c r="CS45" s="1771"/>
      <c r="CT45" s="1771"/>
      <c r="CU45" s="1771"/>
      <c r="CV45" s="1771"/>
      <c r="CW45" s="1771"/>
      <c r="CX45" s="1771"/>
      <c r="CY45" s="1771"/>
      <c r="CZ45" s="1771"/>
      <c r="DA45" s="1771"/>
      <c r="DB45" s="1771"/>
      <c r="DC45" s="1771"/>
      <c r="DD45" s="1771"/>
      <c r="DE45" s="1771"/>
      <c r="DF45" s="1771"/>
      <c r="DG45" s="1771"/>
      <c r="DH45" s="1771"/>
      <c r="DI45" s="1771"/>
      <c r="DJ45" s="1772"/>
      <c r="DK45" s="1687"/>
      <c r="DL45" s="1688"/>
      <c r="DM45" s="1688"/>
      <c r="DN45" s="1688"/>
      <c r="DO45" s="1688"/>
      <c r="DP45" s="1688"/>
      <c r="DQ45" s="1689"/>
      <c r="DR45" s="1776"/>
      <c r="DS45" s="1694"/>
      <c r="DT45" s="1694"/>
      <c r="DU45" s="1694"/>
      <c r="DV45" s="1694"/>
      <c r="DW45" s="1694"/>
      <c r="DX45" s="1694"/>
      <c r="DY45" s="1694"/>
      <c r="DZ45" s="1694"/>
      <c r="EA45" s="1777"/>
      <c r="EB45" s="1715" t="s">
        <v>1508</v>
      </c>
      <c r="EC45" s="1716"/>
      <c r="ED45" s="1716"/>
      <c r="EE45" s="1716"/>
      <c r="EF45" s="1716"/>
      <c r="EG45" s="1716"/>
      <c r="EH45" s="1716"/>
      <c r="EI45" s="1716"/>
      <c r="EJ45" s="1716"/>
      <c r="EK45" s="1716"/>
      <c r="EL45" s="1716"/>
      <c r="EM45" s="1716"/>
      <c r="EN45" s="1716"/>
      <c r="EO45" s="1716"/>
      <c r="EP45" s="1716"/>
      <c r="EQ45" s="1716"/>
      <c r="ER45" s="1717"/>
      <c r="ES45" s="1718">
        <v>2.73</v>
      </c>
      <c r="ET45" s="1719"/>
      <c r="EU45" s="1719"/>
      <c r="EV45" s="1719"/>
      <c r="EW45" s="1719"/>
      <c r="EX45" s="1719"/>
      <c r="EY45" s="1719"/>
      <c r="EZ45" s="1720"/>
      <c r="FA45" s="1676"/>
      <c r="FB45" s="1676"/>
      <c r="FC45" s="1676"/>
      <c r="FD45" s="1676"/>
      <c r="FE45" s="1676"/>
      <c r="FF45" s="1676"/>
      <c r="FG45" s="1676"/>
      <c r="FH45" s="1677"/>
    </row>
    <row r="46" spans="1:164" ht="8.65" customHeight="1" thickBot="1">
      <c r="A46" s="1514"/>
      <c r="B46" s="1738"/>
      <c r="C46" s="1739"/>
      <c r="D46" s="1739"/>
      <c r="E46" s="1739"/>
      <c r="F46" s="1739"/>
      <c r="G46" s="1739"/>
      <c r="H46" s="1739"/>
      <c r="I46" s="1739"/>
      <c r="J46" s="1739"/>
      <c r="K46" s="1739"/>
      <c r="L46" s="1739"/>
      <c r="M46" s="1637"/>
      <c r="N46" s="1638"/>
      <c r="O46" s="1638"/>
      <c r="P46" s="1638"/>
      <c r="Q46" s="1638"/>
      <c r="R46" s="1638"/>
      <c r="S46" s="1638"/>
      <c r="T46" s="1638"/>
      <c r="U46" s="1638"/>
      <c r="V46" s="1638"/>
      <c r="W46" s="1638"/>
      <c r="X46" s="1638"/>
      <c r="Y46" s="1638"/>
      <c r="Z46" s="1638"/>
      <c r="AA46" s="1638"/>
      <c r="AB46" s="1639"/>
      <c r="AC46" s="1640"/>
      <c r="AD46" s="1641"/>
      <c r="AE46" s="1641"/>
      <c r="AF46" s="1641"/>
      <c r="AG46" s="1641"/>
      <c r="AH46" s="1641"/>
      <c r="AI46" s="1641"/>
      <c r="AJ46" s="1641"/>
      <c r="AK46" s="1642"/>
      <c r="AL46" s="1640"/>
      <c r="AM46" s="1641"/>
      <c r="AN46" s="1641"/>
      <c r="AO46" s="1641"/>
      <c r="AP46" s="1641"/>
      <c r="AQ46" s="1641"/>
      <c r="AR46" s="1641"/>
      <c r="AS46" s="1641"/>
      <c r="AT46" s="1643"/>
      <c r="AU46" s="1635"/>
      <c r="AV46" s="1636"/>
      <c r="AW46" s="1636"/>
      <c r="AX46" s="1636"/>
      <c r="AY46" s="1636"/>
      <c r="AZ46" s="1636"/>
      <c r="BA46" s="1636"/>
      <c r="BB46" s="1636"/>
      <c r="BC46" s="1644"/>
      <c r="BD46" s="1778"/>
      <c r="BE46" s="1779"/>
      <c r="BF46" s="1779"/>
      <c r="BG46" s="1779"/>
      <c r="BH46" s="1779"/>
      <c r="BI46" s="1779"/>
      <c r="BJ46" s="1779"/>
      <c r="BK46" s="1780"/>
      <c r="BL46" s="1778"/>
      <c r="BM46" s="1779"/>
      <c r="BN46" s="1779"/>
      <c r="BO46" s="1779"/>
      <c r="BP46" s="1779"/>
      <c r="BQ46" s="1779"/>
      <c r="BR46" s="1780"/>
      <c r="BS46" s="1781"/>
      <c r="BT46" s="1782"/>
      <c r="BU46" s="1782"/>
      <c r="BV46" s="1782"/>
      <c r="BW46" s="1782"/>
      <c r="BX46" s="1782"/>
      <c r="BY46" s="1783"/>
      <c r="BZ46" s="1771"/>
      <c r="CA46" s="1771"/>
      <c r="CB46" s="1771"/>
      <c r="CC46" s="1771"/>
      <c r="CD46" s="1771"/>
      <c r="CE46" s="1771"/>
      <c r="CF46" s="1771"/>
      <c r="CG46" s="1771"/>
      <c r="CH46" s="1771"/>
      <c r="CI46" s="1771"/>
      <c r="CJ46" s="1771"/>
      <c r="CK46" s="1771"/>
      <c r="CL46" s="1771"/>
      <c r="CM46" s="1771"/>
      <c r="CN46" s="1771"/>
      <c r="CO46" s="1771"/>
      <c r="CP46" s="1771"/>
      <c r="CQ46" s="1771"/>
      <c r="CR46" s="1771"/>
      <c r="CS46" s="1771"/>
      <c r="CT46" s="1771"/>
      <c r="CU46" s="1771"/>
      <c r="CV46" s="1771"/>
      <c r="CW46" s="1771"/>
      <c r="CX46" s="1771"/>
      <c r="CY46" s="1771"/>
      <c r="CZ46" s="1771"/>
      <c r="DA46" s="1771"/>
      <c r="DB46" s="1771"/>
      <c r="DC46" s="1771"/>
      <c r="DD46" s="1771"/>
      <c r="DE46" s="1771"/>
      <c r="DF46" s="1771"/>
      <c r="DG46" s="1771"/>
      <c r="DH46" s="1771"/>
      <c r="DI46" s="1771"/>
      <c r="DJ46" s="1772"/>
      <c r="DK46" s="1687"/>
      <c r="DL46" s="1688"/>
      <c r="DM46" s="1688"/>
      <c r="DN46" s="1688"/>
      <c r="DO46" s="1688"/>
      <c r="DP46" s="1688"/>
      <c r="DQ46" s="1689"/>
      <c r="DR46" s="1776"/>
      <c r="DS46" s="1694"/>
      <c r="DT46" s="1694"/>
      <c r="DU46" s="1694"/>
      <c r="DV46" s="1694"/>
      <c r="DW46" s="1694"/>
      <c r="DX46" s="1694"/>
      <c r="DY46" s="1694"/>
      <c r="DZ46" s="1694"/>
      <c r="EA46" s="1777"/>
      <c r="EB46" s="1784"/>
      <c r="EC46" s="1785"/>
      <c r="ED46" s="1785"/>
      <c r="EE46" s="1785"/>
      <c r="EF46" s="1785"/>
      <c r="EG46" s="1785"/>
      <c r="EH46" s="1785"/>
      <c r="EI46" s="1785"/>
      <c r="EJ46" s="1785"/>
      <c r="EK46" s="1785"/>
      <c r="EL46" s="1785"/>
      <c r="EM46" s="1785"/>
      <c r="EN46" s="1785"/>
      <c r="EO46" s="1785"/>
      <c r="EP46" s="1785"/>
      <c r="EQ46" s="1785"/>
      <c r="ER46" s="1786"/>
      <c r="ES46" s="1787"/>
      <c r="ET46" s="1788"/>
      <c r="EU46" s="1788"/>
      <c r="EV46" s="1788"/>
      <c r="EW46" s="1788"/>
      <c r="EX46" s="1788"/>
      <c r="EY46" s="1788"/>
      <c r="EZ46" s="1789"/>
      <c r="FA46" s="1676"/>
      <c r="FB46" s="1676"/>
      <c r="FC46" s="1676"/>
      <c r="FD46" s="1676"/>
      <c r="FE46" s="1676"/>
      <c r="FF46" s="1676"/>
      <c r="FG46" s="1676"/>
      <c r="FH46" s="1677"/>
    </row>
    <row r="47" spans="1:164" ht="8.65" customHeight="1" thickTop="1">
      <c r="A47" s="1514"/>
      <c r="B47" s="1611" t="s">
        <v>1093</v>
      </c>
      <c r="C47" s="1612"/>
      <c r="D47" s="1612"/>
      <c r="E47" s="1612"/>
      <c r="F47" s="1612"/>
      <c r="G47" s="1612"/>
      <c r="H47" s="1612"/>
      <c r="I47" s="1612"/>
      <c r="J47" s="1612"/>
      <c r="K47" s="1612"/>
      <c r="L47" s="1612"/>
      <c r="M47" s="1613" t="s">
        <v>1078</v>
      </c>
      <c r="N47" s="1612"/>
      <c r="O47" s="1612"/>
      <c r="P47" s="1612"/>
      <c r="Q47" s="1612"/>
      <c r="R47" s="1612"/>
      <c r="S47" s="1612"/>
      <c r="T47" s="1612"/>
      <c r="U47" s="1612"/>
      <c r="V47" s="1612"/>
      <c r="W47" s="1612"/>
      <c r="X47" s="1612"/>
      <c r="Y47" s="1612"/>
      <c r="Z47" s="1612"/>
      <c r="AA47" s="1612"/>
      <c r="AB47" s="1614"/>
      <c r="AC47" s="1615">
        <v>15.7</v>
      </c>
      <c r="AD47" s="1616"/>
      <c r="AE47" s="1616"/>
      <c r="AF47" s="1616">
        <v>15.3</v>
      </c>
      <c r="AG47" s="1616"/>
      <c r="AH47" s="1616"/>
      <c r="AI47" s="1616">
        <f t="shared" ref="AI47" si="28">AC47</f>
        <v>15.7</v>
      </c>
      <c r="AJ47" s="1616"/>
      <c r="AK47" s="1617"/>
      <c r="AL47" s="1615">
        <v>6.1</v>
      </c>
      <c r="AM47" s="1616"/>
      <c r="AN47" s="1616"/>
      <c r="AO47" s="1616">
        <v>5.5</v>
      </c>
      <c r="AP47" s="1616"/>
      <c r="AQ47" s="1616"/>
      <c r="AR47" s="1616">
        <f t="shared" ref="AR47" si="29">AL47</f>
        <v>6.1</v>
      </c>
      <c r="AS47" s="1616"/>
      <c r="AT47" s="1618"/>
      <c r="AU47" s="1529" t="s">
        <v>1534</v>
      </c>
      <c r="AV47" s="1520"/>
      <c r="AW47" s="1520"/>
      <c r="AX47" s="1520"/>
      <c r="AY47" s="1520"/>
      <c r="AZ47" s="1520"/>
      <c r="BA47" s="1520"/>
      <c r="BB47" s="1520"/>
      <c r="BC47" s="1520"/>
      <c r="BD47" s="1790" t="s">
        <v>1535</v>
      </c>
      <c r="BE47" s="1520"/>
      <c r="BF47" s="1520"/>
      <c r="BG47" s="1520"/>
      <c r="BH47" s="1520"/>
      <c r="BI47" s="1520"/>
      <c r="BJ47" s="1520"/>
      <c r="BK47" s="1520"/>
      <c r="BL47" s="1520"/>
      <c r="BM47" s="1520"/>
      <c r="BN47" s="1520"/>
      <c r="BO47" s="1520"/>
      <c r="BP47" s="1520"/>
      <c r="BQ47" s="1791"/>
      <c r="BR47" s="1792" t="s">
        <v>1536</v>
      </c>
      <c r="BS47" s="1793"/>
      <c r="BT47" s="1793"/>
      <c r="BU47" s="1793"/>
      <c r="BV47" s="1793"/>
      <c r="BW47" s="1793"/>
      <c r="BX47" s="1793"/>
      <c r="BY47" s="1793"/>
      <c r="BZ47" s="1792" t="s">
        <v>1537</v>
      </c>
      <c r="CA47" s="1793"/>
      <c r="CB47" s="1793"/>
      <c r="CC47" s="1793"/>
      <c r="CD47" s="1793"/>
      <c r="CE47" s="1793"/>
      <c r="CF47" s="1793"/>
      <c r="CG47" s="1793"/>
      <c r="CH47" s="1793"/>
      <c r="CI47" s="1793"/>
      <c r="CJ47" s="1793"/>
      <c r="CK47" s="1793"/>
      <c r="CL47" s="1793"/>
      <c r="CM47" s="1793"/>
      <c r="CN47" s="1793"/>
      <c r="CO47" s="1793"/>
      <c r="CP47" s="1793"/>
      <c r="CQ47" s="1793"/>
      <c r="CR47" s="1793"/>
      <c r="CS47" s="1793"/>
      <c r="CT47" s="1793"/>
      <c r="CU47" s="1793"/>
      <c r="CV47" s="1793"/>
      <c r="CW47" s="1793"/>
      <c r="CX47" s="1793"/>
      <c r="CY47" s="1793"/>
      <c r="CZ47" s="1793"/>
      <c r="DA47" s="1793"/>
      <c r="DB47" s="1793"/>
      <c r="DC47" s="1793"/>
      <c r="DD47" s="1793"/>
      <c r="DE47" s="1793"/>
      <c r="DF47" s="1793"/>
      <c r="DG47" s="1793"/>
      <c r="DH47" s="1793"/>
      <c r="DI47" s="1793"/>
      <c r="DJ47" s="1793"/>
      <c r="DK47" s="1687"/>
      <c r="DL47" s="1688"/>
      <c r="DM47" s="1688"/>
      <c r="DN47" s="1688"/>
      <c r="DO47" s="1688"/>
      <c r="DP47" s="1688"/>
      <c r="DQ47" s="1689"/>
      <c r="DR47" s="1776"/>
      <c r="DS47" s="1694"/>
      <c r="DT47" s="1694"/>
      <c r="DU47" s="1694"/>
      <c r="DV47" s="1694"/>
      <c r="DW47" s="1694"/>
      <c r="DX47" s="1694"/>
      <c r="DY47" s="1694"/>
      <c r="DZ47" s="1694"/>
      <c r="EA47" s="1777"/>
      <c r="EB47" s="1715" t="s">
        <v>1511</v>
      </c>
      <c r="EC47" s="1716"/>
      <c r="ED47" s="1716"/>
      <c r="EE47" s="1716"/>
      <c r="EF47" s="1716"/>
      <c r="EG47" s="1716"/>
      <c r="EH47" s="1716"/>
      <c r="EI47" s="1716"/>
      <c r="EJ47" s="1716"/>
      <c r="EK47" s="1716"/>
      <c r="EL47" s="1716"/>
      <c r="EM47" s="1716"/>
      <c r="EN47" s="1716"/>
      <c r="EO47" s="1716"/>
      <c r="EP47" s="1716"/>
      <c r="EQ47" s="1716"/>
      <c r="ER47" s="1717"/>
      <c r="ES47" s="1718">
        <v>3.39</v>
      </c>
      <c r="ET47" s="1719"/>
      <c r="EU47" s="1719"/>
      <c r="EV47" s="1719"/>
      <c r="EW47" s="1719"/>
      <c r="EX47" s="1719"/>
      <c r="EY47" s="1719"/>
      <c r="EZ47" s="1720"/>
      <c r="FA47" s="1676"/>
      <c r="FB47" s="1676"/>
      <c r="FC47" s="1676"/>
      <c r="FD47" s="1676"/>
      <c r="FE47" s="1676"/>
      <c r="FF47" s="1676"/>
      <c r="FG47" s="1676"/>
      <c r="FH47" s="1677"/>
    </row>
    <row r="48" spans="1:164" ht="8.65" customHeight="1">
      <c r="A48" s="1514"/>
      <c r="B48" s="1635"/>
      <c r="C48" s="1636"/>
      <c r="D48" s="1636"/>
      <c r="E48" s="1636"/>
      <c r="F48" s="1636"/>
      <c r="G48" s="1636"/>
      <c r="H48" s="1636"/>
      <c r="I48" s="1636"/>
      <c r="J48" s="1636"/>
      <c r="K48" s="1636"/>
      <c r="L48" s="1636"/>
      <c r="M48" s="1637"/>
      <c r="N48" s="1638"/>
      <c r="O48" s="1638"/>
      <c r="P48" s="1638"/>
      <c r="Q48" s="1638"/>
      <c r="R48" s="1638"/>
      <c r="S48" s="1638"/>
      <c r="T48" s="1638"/>
      <c r="U48" s="1638"/>
      <c r="V48" s="1638"/>
      <c r="W48" s="1638"/>
      <c r="X48" s="1638"/>
      <c r="Y48" s="1638"/>
      <c r="Z48" s="1638"/>
      <c r="AA48" s="1638"/>
      <c r="AB48" s="1639"/>
      <c r="AC48" s="1640"/>
      <c r="AD48" s="1641"/>
      <c r="AE48" s="1641"/>
      <c r="AF48" s="1641"/>
      <c r="AG48" s="1641"/>
      <c r="AH48" s="1641"/>
      <c r="AI48" s="1641"/>
      <c r="AJ48" s="1641"/>
      <c r="AK48" s="1642"/>
      <c r="AL48" s="1640"/>
      <c r="AM48" s="1641"/>
      <c r="AN48" s="1641"/>
      <c r="AO48" s="1641"/>
      <c r="AP48" s="1641"/>
      <c r="AQ48" s="1641"/>
      <c r="AR48" s="1641"/>
      <c r="AS48" s="1641"/>
      <c r="AT48" s="1643"/>
      <c r="AU48" s="1545"/>
      <c r="AV48" s="1536"/>
      <c r="AW48" s="1536"/>
      <c r="AX48" s="1536"/>
      <c r="AY48" s="1536"/>
      <c r="AZ48" s="1536"/>
      <c r="BA48" s="1536"/>
      <c r="BB48" s="1536"/>
      <c r="BC48" s="1536"/>
      <c r="BD48" s="1794"/>
      <c r="BE48" s="1536"/>
      <c r="BF48" s="1536"/>
      <c r="BG48" s="1536"/>
      <c r="BH48" s="1536"/>
      <c r="BI48" s="1536"/>
      <c r="BJ48" s="1536"/>
      <c r="BK48" s="1536"/>
      <c r="BL48" s="1536"/>
      <c r="BM48" s="1536"/>
      <c r="BN48" s="1536"/>
      <c r="BO48" s="1536"/>
      <c r="BP48" s="1536"/>
      <c r="BQ48" s="1795"/>
      <c r="BR48" s="1796"/>
      <c r="BS48" s="1797"/>
      <c r="BT48" s="1797"/>
      <c r="BU48" s="1797"/>
      <c r="BV48" s="1797"/>
      <c r="BW48" s="1797"/>
      <c r="BX48" s="1797"/>
      <c r="BY48" s="1797"/>
      <c r="BZ48" s="1796"/>
      <c r="CA48" s="1797"/>
      <c r="CB48" s="1797"/>
      <c r="CC48" s="1797"/>
      <c r="CD48" s="1797"/>
      <c r="CE48" s="1797"/>
      <c r="CF48" s="1797"/>
      <c r="CG48" s="1797"/>
      <c r="CH48" s="1797"/>
      <c r="CI48" s="1797"/>
      <c r="CJ48" s="1797"/>
      <c r="CK48" s="1797"/>
      <c r="CL48" s="1797"/>
      <c r="CM48" s="1797"/>
      <c r="CN48" s="1797"/>
      <c r="CO48" s="1797"/>
      <c r="CP48" s="1797"/>
      <c r="CQ48" s="1797"/>
      <c r="CR48" s="1797"/>
      <c r="CS48" s="1797"/>
      <c r="CT48" s="1797"/>
      <c r="CU48" s="1797"/>
      <c r="CV48" s="1797"/>
      <c r="CW48" s="1797"/>
      <c r="CX48" s="1797"/>
      <c r="CY48" s="1797"/>
      <c r="CZ48" s="1797"/>
      <c r="DA48" s="1797"/>
      <c r="DB48" s="1797"/>
      <c r="DC48" s="1797"/>
      <c r="DD48" s="1797"/>
      <c r="DE48" s="1797"/>
      <c r="DF48" s="1797"/>
      <c r="DG48" s="1797"/>
      <c r="DH48" s="1797"/>
      <c r="DI48" s="1797"/>
      <c r="DJ48" s="1797"/>
      <c r="DK48" s="1687"/>
      <c r="DL48" s="1688"/>
      <c r="DM48" s="1688"/>
      <c r="DN48" s="1688"/>
      <c r="DO48" s="1688"/>
      <c r="DP48" s="1688"/>
      <c r="DQ48" s="1689"/>
      <c r="DR48" s="1776"/>
      <c r="DS48" s="1694"/>
      <c r="DT48" s="1694"/>
      <c r="DU48" s="1694"/>
      <c r="DV48" s="1694"/>
      <c r="DW48" s="1694"/>
      <c r="DX48" s="1694"/>
      <c r="DY48" s="1694"/>
      <c r="DZ48" s="1694"/>
      <c r="EA48" s="1777"/>
      <c r="EB48" s="1729"/>
      <c r="EC48" s="1730"/>
      <c r="ED48" s="1730"/>
      <c r="EE48" s="1730"/>
      <c r="EF48" s="1730"/>
      <c r="EG48" s="1730"/>
      <c r="EH48" s="1730"/>
      <c r="EI48" s="1730"/>
      <c r="EJ48" s="1730"/>
      <c r="EK48" s="1730"/>
      <c r="EL48" s="1730"/>
      <c r="EM48" s="1730"/>
      <c r="EN48" s="1730"/>
      <c r="EO48" s="1730"/>
      <c r="EP48" s="1730"/>
      <c r="EQ48" s="1730"/>
      <c r="ER48" s="1731"/>
      <c r="ES48" s="1732"/>
      <c r="ET48" s="1733"/>
      <c r="EU48" s="1733"/>
      <c r="EV48" s="1733"/>
      <c r="EW48" s="1733"/>
      <c r="EX48" s="1733"/>
      <c r="EY48" s="1733"/>
      <c r="EZ48" s="1734"/>
      <c r="FA48" s="1676"/>
      <c r="FB48" s="1676"/>
      <c r="FC48" s="1676"/>
      <c r="FD48" s="1676"/>
      <c r="FE48" s="1676"/>
      <c r="FF48" s="1676"/>
      <c r="FG48" s="1676"/>
      <c r="FH48" s="1677"/>
    </row>
    <row r="49" spans="1:164" ht="8.65" customHeight="1">
      <c r="A49" s="1514"/>
      <c r="B49" s="1635"/>
      <c r="C49" s="1636"/>
      <c r="D49" s="1636"/>
      <c r="E49" s="1636"/>
      <c r="F49" s="1636"/>
      <c r="G49" s="1636"/>
      <c r="H49" s="1636"/>
      <c r="I49" s="1636"/>
      <c r="J49" s="1636"/>
      <c r="K49" s="1636"/>
      <c r="L49" s="1636"/>
      <c r="M49" s="1613" t="s">
        <v>1081</v>
      </c>
      <c r="N49" s="1612"/>
      <c r="O49" s="1612"/>
      <c r="P49" s="1612"/>
      <c r="Q49" s="1612"/>
      <c r="R49" s="1612"/>
      <c r="S49" s="1612"/>
      <c r="T49" s="1612"/>
      <c r="U49" s="1612"/>
      <c r="V49" s="1612"/>
      <c r="W49" s="1612"/>
      <c r="X49" s="1612"/>
      <c r="Y49" s="1612"/>
      <c r="Z49" s="1612"/>
      <c r="AA49" s="1612"/>
      <c r="AB49" s="1614"/>
      <c r="AC49" s="1615">
        <v>15.8</v>
      </c>
      <c r="AD49" s="1616"/>
      <c r="AE49" s="1616"/>
      <c r="AF49" s="1616">
        <v>15.5</v>
      </c>
      <c r="AG49" s="1616"/>
      <c r="AH49" s="1616"/>
      <c r="AI49" s="1616">
        <f t="shared" ref="AI49" si="30">AC49</f>
        <v>15.8</v>
      </c>
      <c r="AJ49" s="1616"/>
      <c r="AK49" s="1617"/>
      <c r="AL49" s="1615">
        <v>6.2</v>
      </c>
      <c r="AM49" s="1616"/>
      <c r="AN49" s="1616"/>
      <c r="AO49" s="1616">
        <v>5.7</v>
      </c>
      <c r="AP49" s="1616"/>
      <c r="AQ49" s="1616"/>
      <c r="AR49" s="1616">
        <f t="shared" ref="AR49" si="31">AL49</f>
        <v>6.2</v>
      </c>
      <c r="AS49" s="1616"/>
      <c r="AT49" s="1618"/>
      <c r="AU49" s="1545"/>
      <c r="AV49" s="1536"/>
      <c r="AW49" s="1536"/>
      <c r="AX49" s="1536"/>
      <c r="AY49" s="1536"/>
      <c r="AZ49" s="1536"/>
      <c r="BA49" s="1536"/>
      <c r="BB49" s="1536"/>
      <c r="BC49" s="1536"/>
      <c r="BD49" s="1794"/>
      <c r="BE49" s="1536"/>
      <c r="BF49" s="1536"/>
      <c r="BG49" s="1536"/>
      <c r="BH49" s="1536"/>
      <c r="BI49" s="1536"/>
      <c r="BJ49" s="1536"/>
      <c r="BK49" s="1536"/>
      <c r="BL49" s="1536"/>
      <c r="BM49" s="1536"/>
      <c r="BN49" s="1536"/>
      <c r="BO49" s="1536"/>
      <c r="BP49" s="1536"/>
      <c r="BQ49" s="1795"/>
      <c r="BR49" s="1796"/>
      <c r="BS49" s="1797"/>
      <c r="BT49" s="1797"/>
      <c r="BU49" s="1797"/>
      <c r="BV49" s="1797"/>
      <c r="BW49" s="1797"/>
      <c r="BX49" s="1797"/>
      <c r="BY49" s="1797"/>
      <c r="BZ49" s="1796"/>
      <c r="CA49" s="1797"/>
      <c r="CB49" s="1797"/>
      <c r="CC49" s="1797"/>
      <c r="CD49" s="1797"/>
      <c r="CE49" s="1797"/>
      <c r="CF49" s="1797"/>
      <c r="CG49" s="1797"/>
      <c r="CH49" s="1797"/>
      <c r="CI49" s="1797"/>
      <c r="CJ49" s="1797"/>
      <c r="CK49" s="1797"/>
      <c r="CL49" s="1797"/>
      <c r="CM49" s="1797"/>
      <c r="CN49" s="1797"/>
      <c r="CO49" s="1797"/>
      <c r="CP49" s="1797"/>
      <c r="CQ49" s="1797"/>
      <c r="CR49" s="1797"/>
      <c r="CS49" s="1797"/>
      <c r="CT49" s="1797"/>
      <c r="CU49" s="1797"/>
      <c r="CV49" s="1797"/>
      <c r="CW49" s="1797"/>
      <c r="CX49" s="1797"/>
      <c r="CY49" s="1797"/>
      <c r="CZ49" s="1797"/>
      <c r="DA49" s="1797"/>
      <c r="DB49" s="1797"/>
      <c r="DC49" s="1797"/>
      <c r="DD49" s="1797"/>
      <c r="DE49" s="1797"/>
      <c r="DF49" s="1797"/>
      <c r="DG49" s="1797"/>
      <c r="DH49" s="1797"/>
      <c r="DI49" s="1797"/>
      <c r="DJ49" s="1797"/>
      <c r="DK49" s="1687"/>
      <c r="DL49" s="1688"/>
      <c r="DM49" s="1688"/>
      <c r="DN49" s="1688"/>
      <c r="DO49" s="1688"/>
      <c r="DP49" s="1688"/>
      <c r="DQ49" s="1689"/>
      <c r="DR49" s="1776"/>
      <c r="DS49" s="1694"/>
      <c r="DT49" s="1694"/>
      <c r="DU49" s="1694"/>
      <c r="DV49" s="1694"/>
      <c r="DW49" s="1694"/>
      <c r="DX49" s="1694"/>
      <c r="DY49" s="1694"/>
      <c r="DZ49" s="1694"/>
      <c r="EA49" s="1777"/>
      <c r="EB49" s="1674" t="s">
        <v>1512</v>
      </c>
      <c r="EC49" s="1674"/>
      <c r="ED49" s="1674"/>
      <c r="EE49" s="1674"/>
      <c r="EF49" s="1674"/>
      <c r="EG49" s="1674"/>
      <c r="EH49" s="1674"/>
      <c r="EI49" s="1674"/>
      <c r="EJ49" s="1674"/>
      <c r="EK49" s="1674"/>
      <c r="EL49" s="1674"/>
      <c r="EM49" s="1674"/>
      <c r="EN49" s="1674"/>
      <c r="EO49" s="1674"/>
      <c r="EP49" s="1674"/>
      <c r="EQ49" s="1674"/>
      <c r="ER49" s="1674"/>
      <c r="ES49" s="1675">
        <v>1.78</v>
      </c>
      <c r="ET49" s="1675"/>
      <c r="EU49" s="1675"/>
      <c r="EV49" s="1675"/>
      <c r="EW49" s="1675"/>
      <c r="EX49" s="1675"/>
      <c r="EY49" s="1675"/>
      <c r="EZ49" s="1675"/>
      <c r="FA49" s="1676"/>
      <c r="FB49" s="1676"/>
      <c r="FC49" s="1676"/>
      <c r="FD49" s="1676"/>
      <c r="FE49" s="1676"/>
      <c r="FF49" s="1676"/>
      <c r="FG49" s="1676"/>
      <c r="FH49" s="1677"/>
    </row>
    <row r="50" spans="1:164" ht="8.65" customHeight="1">
      <c r="A50" s="1514"/>
      <c r="B50" s="1635"/>
      <c r="C50" s="1636"/>
      <c r="D50" s="1636"/>
      <c r="E50" s="1636"/>
      <c r="F50" s="1636"/>
      <c r="G50" s="1636"/>
      <c r="H50" s="1636"/>
      <c r="I50" s="1636"/>
      <c r="J50" s="1636"/>
      <c r="K50" s="1636"/>
      <c r="L50" s="1636"/>
      <c r="M50" s="1637"/>
      <c r="N50" s="1638"/>
      <c r="O50" s="1638"/>
      <c r="P50" s="1638"/>
      <c r="Q50" s="1638"/>
      <c r="R50" s="1638"/>
      <c r="S50" s="1638"/>
      <c r="T50" s="1638"/>
      <c r="U50" s="1638"/>
      <c r="V50" s="1638"/>
      <c r="W50" s="1638"/>
      <c r="X50" s="1638"/>
      <c r="Y50" s="1638"/>
      <c r="Z50" s="1638"/>
      <c r="AA50" s="1638"/>
      <c r="AB50" s="1639"/>
      <c r="AC50" s="1640"/>
      <c r="AD50" s="1641"/>
      <c r="AE50" s="1641"/>
      <c r="AF50" s="1641"/>
      <c r="AG50" s="1641"/>
      <c r="AH50" s="1641"/>
      <c r="AI50" s="1641"/>
      <c r="AJ50" s="1641"/>
      <c r="AK50" s="1642"/>
      <c r="AL50" s="1640"/>
      <c r="AM50" s="1641"/>
      <c r="AN50" s="1641"/>
      <c r="AO50" s="1641"/>
      <c r="AP50" s="1641"/>
      <c r="AQ50" s="1641"/>
      <c r="AR50" s="1641"/>
      <c r="AS50" s="1641"/>
      <c r="AT50" s="1643"/>
      <c r="AU50" s="1798"/>
      <c r="AV50" s="1799"/>
      <c r="AW50" s="1799"/>
      <c r="AX50" s="1799"/>
      <c r="AY50" s="1799"/>
      <c r="AZ50" s="1799"/>
      <c r="BA50" s="1799"/>
      <c r="BB50" s="1799"/>
      <c r="BC50" s="1799"/>
      <c r="BD50" s="1800"/>
      <c r="BE50" s="1799"/>
      <c r="BF50" s="1799"/>
      <c r="BG50" s="1799"/>
      <c r="BH50" s="1799"/>
      <c r="BI50" s="1799"/>
      <c r="BJ50" s="1799"/>
      <c r="BK50" s="1799"/>
      <c r="BL50" s="1799"/>
      <c r="BM50" s="1799"/>
      <c r="BN50" s="1799"/>
      <c r="BO50" s="1799"/>
      <c r="BP50" s="1799"/>
      <c r="BQ50" s="1801"/>
      <c r="BR50" s="1796"/>
      <c r="BS50" s="1797"/>
      <c r="BT50" s="1797"/>
      <c r="BU50" s="1797"/>
      <c r="BV50" s="1797"/>
      <c r="BW50" s="1797"/>
      <c r="BX50" s="1797"/>
      <c r="BY50" s="1797"/>
      <c r="BZ50" s="1796"/>
      <c r="CA50" s="1797"/>
      <c r="CB50" s="1797"/>
      <c r="CC50" s="1797"/>
      <c r="CD50" s="1797"/>
      <c r="CE50" s="1797"/>
      <c r="CF50" s="1797"/>
      <c r="CG50" s="1797"/>
      <c r="CH50" s="1797"/>
      <c r="CI50" s="1797"/>
      <c r="CJ50" s="1797"/>
      <c r="CK50" s="1797"/>
      <c r="CL50" s="1797"/>
      <c r="CM50" s="1797"/>
      <c r="CN50" s="1797"/>
      <c r="CO50" s="1797"/>
      <c r="CP50" s="1797"/>
      <c r="CQ50" s="1797"/>
      <c r="CR50" s="1797"/>
      <c r="CS50" s="1797"/>
      <c r="CT50" s="1797"/>
      <c r="CU50" s="1797"/>
      <c r="CV50" s="1797"/>
      <c r="CW50" s="1797"/>
      <c r="CX50" s="1797"/>
      <c r="CY50" s="1797"/>
      <c r="CZ50" s="1797"/>
      <c r="DA50" s="1797"/>
      <c r="DB50" s="1797"/>
      <c r="DC50" s="1797"/>
      <c r="DD50" s="1797"/>
      <c r="DE50" s="1797"/>
      <c r="DF50" s="1797"/>
      <c r="DG50" s="1797"/>
      <c r="DH50" s="1797"/>
      <c r="DI50" s="1797"/>
      <c r="DJ50" s="1797"/>
      <c r="DK50" s="1802"/>
      <c r="DL50" s="1803"/>
      <c r="DM50" s="1803"/>
      <c r="DN50" s="1803"/>
      <c r="DO50" s="1803"/>
      <c r="DP50" s="1803"/>
      <c r="DQ50" s="1804"/>
      <c r="DR50" s="1805"/>
      <c r="DS50" s="1739"/>
      <c r="DT50" s="1739"/>
      <c r="DU50" s="1739"/>
      <c r="DV50" s="1739"/>
      <c r="DW50" s="1739"/>
      <c r="DX50" s="1739"/>
      <c r="DY50" s="1739"/>
      <c r="DZ50" s="1739"/>
      <c r="EA50" s="1806"/>
      <c r="EB50" s="1674"/>
      <c r="EC50" s="1674"/>
      <c r="ED50" s="1674"/>
      <c r="EE50" s="1674"/>
      <c r="EF50" s="1674"/>
      <c r="EG50" s="1674"/>
      <c r="EH50" s="1674"/>
      <c r="EI50" s="1674"/>
      <c r="EJ50" s="1674"/>
      <c r="EK50" s="1674"/>
      <c r="EL50" s="1674"/>
      <c r="EM50" s="1674"/>
      <c r="EN50" s="1674"/>
      <c r="EO50" s="1674"/>
      <c r="EP50" s="1674"/>
      <c r="EQ50" s="1674"/>
      <c r="ER50" s="1674"/>
      <c r="ES50" s="1675"/>
      <c r="ET50" s="1675"/>
      <c r="EU50" s="1675"/>
      <c r="EV50" s="1675"/>
      <c r="EW50" s="1675"/>
      <c r="EX50" s="1675"/>
      <c r="EY50" s="1675"/>
      <c r="EZ50" s="1675"/>
      <c r="FA50" s="1676"/>
      <c r="FB50" s="1676"/>
      <c r="FC50" s="1676"/>
      <c r="FD50" s="1676"/>
      <c r="FE50" s="1676"/>
      <c r="FF50" s="1676"/>
      <c r="FG50" s="1676"/>
      <c r="FH50" s="1677"/>
    </row>
    <row r="51" spans="1:164" ht="8.65" customHeight="1">
      <c r="A51" s="1743"/>
      <c r="B51" s="1635"/>
      <c r="C51" s="1636"/>
      <c r="D51" s="1636"/>
      <c r="E51" s="1636"/>
      <c r="F51" s="1636"/>
      <c r="G51" s="1636"/>
      <c r="H51" s="1636"/>
      <c r="I51" s="1636"/>
      <c r="J51" s="1636"/>
      <c r="K51" s="1636"/>
      <c r="L51" s="1636"/>
      <c r="M51" s="1613" t="s">
        <v>1087</v>
      </c>
      <c r="N51" s="1612"/>
      <c r="O51" s="1612"/>
      <c r="P51" s="1612"/>
      <c r="Q51" s="1612"/>
      <c r="R51" s="1612"/>
      <c r="S51" s="1612"/>
      <c r="T51" s="1612"/>
      <c r="U51" s="1612"/>
      <c r="V51" s="1612"/>
      <c r="W51" s="1612"/>
      <c r="X51" s="1612"/>
      <c r="Y51" s="1612"/>
      <c r="Z51" s="1612"/>
      <c r="AA51" s="1612"/>
      <c r="AB51" s="1614"/>
      <c r="AC51" s="1615">
        <v>16</v>
      </c>
      <c r="AD51" s="1616"/>
      <c r="AE51" s="1616"/>
      <c r="AF51" s="1616">
        <v>15.6</v>
      </c>
      <c r="AG51" s="1616"/>
      <c r="AH51" s="1616"/>
      <c r="AI51" s="1616">
        <f t="shared" ref="AI51" si="32">AC51</f>
        <v>16</v>
      </c>
      <c r="AJ51" s="1616"/>
      <c r="AK51" s="1617"/>
      <c r="AL51" s="1615">
        <v>6.5</v>
      </c>
      <c r="AM51" s="1616"/>
      <c r="AN51" s="1616"/>
      <c r="AO51" s="1616">
        <v>6</v>
      </c>
      <c r="AP51" s="1616"/>
      <c r="AQ51" s="1616"/>
      <c r="AR51" s="1616">
        <f t="shared" ref="AR51" si="33">AL51</f>
        <v>6.5</v>
      </c>
      <c r="AS51" s="1616"/>
      <c r="AT51" s="1618"/>
      <c r="AU51" s="1807" t="s">
        <v>1540</v>
      </c>
      <c r="AV51" s="1808"/>
      <c r="AW51" s="1808"/>
      <c r="AX51" s="1808"/>
      <c r="AY51" s="1808"/>
      <c r="AZ51" s="1808"/>
      <c r="BA51" s="1808"/>
      <c r="BB51" s="1808"/>
      <c r="BC51" s="1809"/>
      <c r="BD51" s="1810" t="s">
        <v>1541</v>
      </c>
      <c r="BE51" s="1810"/>
      <c r="BF51" s="1810"/>
      <c r="BG51" s="1810"/>
      <c r="BH51" s="1810"/>
      <c r="BI51" s="1810"/>
      <c r="BJ51" s="1810"/>
      <c r="BK51" s="1810"/>
      <c r="BL51" s="1810"/>
      <c r="BM51" s="1810"/>
      <c r="BN51" s="1810"/>
      <c r="BO51" s="1810"/>
      <c r="BP51" s="1810"/>
      <c r="BQ51" s="1811"/>
      <c r="BR51" s="1812" t="s">
        <v>1542</v>
      </c>
      <c r="BS51" s="1813"/>
      <c r="BT51" s="1813"/>
      <c r="BU51" s="1813"/>
      <c r="BV51" s="1813"/>
      <c r="BW51" s="1813"/>
      <c r="BX51" s="1813"/>
      <c r="BY51" s="1813"/>
      <c r="BZ51" s="1814" t="s">
        <v>1543</v>
      </c>
      <c r="CA51" s="1815"/>
      <c r="CB51" s="1815"/>
      <c r="CC51" s="1815"/>
      <c r="CD51" s="1815"/>
      <c r="CE51" s="1815"/>
      <c r="CF51" s="1815"/>
      <c r="CG51" s="1815"/>
      <c r="CH51" s="1815"/>
      <c r="CI51" s="1815"/>
      <c r="CJ51" s="1815"/>
      <c r="CK51" s="1815"/>
      <c r="CL51" s="1815"/>
      <c r="CM51" s="1815"/>
      <c r="CN51" s="1815"/>
      <c r="CO51" s="1815"/>
      <c r="CP51" s="1815"/>
      <c r="CQ51" s="1815"/>
      <c r="CR51" s="1815"/>
      <c r="CS51" s="1815"/>
      <c r="CT51" s="1815"/>
      <c r="CU51" s="1815"/>
      <c r="CV51" s="1815"/>
      <c r="CW51" s="1815"/>
      <c r="CX51" s="1815"/>
      <c r="CY51" s="1815"/>
      <c r="CZ51" s="1815"/>
      <c r="DA51" s="1815"/>
      <c r="DB51" s="1815"/>
      <c r="DC51" s="1815"/>
      <c r="DD51" s="1815"/>
      <c r="DE51" s="1815"/>
      <c r="DF51" s="1815"/>
      <c r="DG51" s="1815"/>
      <c r="DH51" s="1815"/>
      <c r="DI51" s="1815"/>
      <c r="DJ51" s="1816"/>
      <c r="DK51" s="1817" t="s">
        <v>1528</v>
      </c>
      <c r="DL51" s="1818"/>
      <c r="DM51" s="1818"/>
      <c r="DN51" s="1818"/>
      <c r="DO51" s="1818"/>
      <c r="DP51" s="1818"/>
      <c r="DQ51" s="1818"/>
      <c r="DR51" s="1818"/>
      <c r="DS51" s="1818"/>
      <c r="DT51" s="1818"/>
      <c r="DU51" s="1818"/>
      <c r="DV51" s="1818"/>
      <c r="DW51" s="1818"/>
      <c r="DX51" s="1818"/>
      <c r="DY51" s="1818"/>
      <c r="DZ51" s="1818"/>
      <c r="EA51" s="1818"/>
      <c r="EB51" s="1818"/>
      <c r="EC51" s="1818"/>
      <c r="ED51" s="1818"/>
      <c r="EE51" s="1818"/>
      <c r="EF51" s="1818"/>
      <c r="EG51" s="1818"/>
      <c r="EH51" s="1818"/>
      <c r="EI51" s="1818"/>
      <c r="EJ51" s="1818"/>
      <c r="EK51" s="1818"/>
      <c r="EL51" s="1818"/>
      <c r="EM51" s="1818"/>
      <c r="EN51" s="1818"/>
      <c r="EO51" s="1818"/>
      <c r="EP51" s="1818"/>
      <c r="EQ51" s="1818"/>
      <c r="ER51" s="1818"/>
      <c r="ES51" s="1818"/>
      <c r="ET51" s="1818"/>
      <c r="EU51" s="1818"/>
      <c r="EV51" s="1818"/>
      <c r="EW51" s="1818"/>
      <c r="EX51" s="1818"/>
      <c r="EY51" s="1818"/>
      <c r="EZ51" s="1818"/>
      <c r="FA51" s="1818"/>
      <c r="FB51" s="1818"/>
      <c r="FC51" s="1818"/>
      <c r="FD51" s="1818"/>
      <c r="FE51" s="1818"/>
      <c r="FF51" s="1818"/>
      <c r="FG51" s="1818"/>
      <c r="FH51" s="1819"/>
    </row>
    <row r="52" spans="1:164" ht="8.65" customHeight="1">
      <c r="A52" s="1743"/>
      <c r="B52" s="1635"/>
      <c r="C52" s="1636"/>
      <c r="D52" s="1636"/>
      <c r="E52" s="1636"/>
      <c r="F52" s="1636"/>
      <c r="G52" s="1636"/>
      <c r="H52" s="1636"/>
      <c r="I52" s="1636"/>
      <c r="J52" s="1636"/>
      <c r="K52" s="1636"/>
      <c r="L52" s="1636"/>
      <c r="M52" s="1637"/>
      <c r="N52" s="1638"/>
      <c r="O52" s="1638"/>
      <c r="P52" s="1638"/>
      <c r="Q52" s="1638"/>
      <c r="R52" s="1638"/>
      <c r="S52" s="1638"/>
      <c r="T52" s="1638"/>
      <c r="U52" s="1638"/>
      <c r="V52" s="1638"/>
      <c r="W52" s="1638"/>
      <c r="X52" s="1638"/>
      <c r="Y52" s="1638"/>
      <c r="Z52" s="1638"/>
      <c r="AA52" s="1638"/>
      <c r="AB52" s="1639"/>
      <c r="AC52" s="1640"/>
      <c r="AD52" s="1641"/>
      <c r="AE52" s="1641"/>
      <c r="AF52" s="1641"/>
      <c r="AG52" s="1641"/>
      <c r="AH52" s="1641"/>
      <c r="AI52" s="1641"/>
      <c r="AJ52" s="1641"/>
      <c r="AK52" s="1642"/>
      <c r="AL52" s="1640"/>
      <c r="AM52" s="1641"/>
      <c r="AN52" s="1641"/>
      <c r="AO52" s="1641"/>
      <c r="AP52" s="1641"/>
      <c r="AQ52" s="1641"/>
      <c r="AR52" s="1641"/>
      <c r="AS52" s="1641"/>
      <c r="AT52" s="1643"/>
      <c r="AU52" s="1820"/>
      <c r="AV52" s="1821"/>
      <c r="AW52" s="1821"/>
      <c r="AX52" s="1821"/>
      <c r="AY52" s="1821"/>
      <c r="AZ52" s="1821"/>
      <c r="BA52" s="1821"/>
      <c r="BB52" s="1821"/>
      <c r="BC52" s="1822"/>
      <c r="BD52" s="1823"/>
      <c r="BE52" s="1823"/>
      <c r="BF52" s="1823"/>
      <c r="BG52" s="1823"/>
      <c r="BH52" s="1823"/>
      <c r="BI52" s="1823"/>
      <c r="BJ52" s="1823"/>
      <c r="BK52" s="1823"/>
      <c r="BL52" s="1823"/>
      <c r="BM52" s="1823"/>
      <c r="BN52" s="1823"/>
      <c r="BO52" s="1823"/>
      <c r="BP52" s="1823"/>
      <c r="BQ52" s="1824"/>
      <c r="BR52" s="1812"/>
      <c r="BS52" s="1813"/>
      <c r="BT52" s="1813"/>
      <c r="BU52" s="1813"/>
      <c r="BV52" s="1813"/>
      <c r="BW52" s="1813"/>
      <c r="BX52" s="1813"/>
      <c r="BY52" s="1813"/>
      <c r="BZ52" s="1814"/>
      <c r="CA52" s="1815"/>
      <c r="CB52" s="1815"/>
      <c r="CC52" s="1815"/>
      <c r="CD52" s="1815"/>
      <c r="CE52" s="1815"/>
      <c r="CF52" s="1815"/>
      <c r="CG52" s="1815"/>
      <c r="CH52" s="1815"/>
      <c r="CI52" s="1815"/>
      <c r="CJ52" s="1815"/>
      <c r="CK52" s="1815"/>
      <c r="CL52" s="1815"/>
      <c r="CM52" s="1815"/>
      <c r="CN52" s="1815"/>
      <c r="CO52" s="1815"/>
      <c r="CP52" s="1815"/>
      <c r="CQ52" s="1815"/>
      <c r="CR52" s="1815"/>
      <c r="CS52" s="1815"/>
      <c r="CT52" s="1815"/>
      <c r="CU52" s="1815"/>
      <c r="CV52" s="1815"/>
      <c r="CW52" s="1815"/>
      <c r="CX52" s="1815"/>
      <c r="CY52" s="1815"/>
      <c r="CZ52" s="1815"/>
      <c r="DA52" s="1815"/>
      <c r="DB52" s="1815"/>
      <c r="DC52" s="1815"/>
      <c r="DD52" s="1815"/>
      <c r="DE52" s="1815"/>
      <c r="DF52" s="1815"/>
      <c r="DG52" s="1815"/>
      <c r="DH52" s="1815"/>
      <c r="DI52" s="1815"/>
      <c r="DJ52" s="1816"/>
      <c r="DK52" s="1825"/>
      <c r="DL52" s="1826"/>
      <c r="DM52" s="1826"/>
      <c r="DN52" s="1826"/>
      <c r="DO52" s="1826"/>
      <c r="DP52" s="1826"/>
      <c r="DQ52" s="1826"/>
      <c r="DR52" s="1826"/>
      <c r="DS52" s="1826"/>
      <c r="DT52" s="1826"/>
      <c r="DU52" s="1826"/>
      <c r="DV52" s="1826"/>
      <c r="DW52" s="1826"/>
      <c r="DX52" s="1826"/>
      <c r="DY52" s="1826"/>
      <c r="DZ52" s="1826"/>
      <c r="EA52" s="1826"/>
      <c r="EB52" s="1826"/>
      <c r="EC52" s="1826"/>
      <c r="ED52" s="1826"/>
      <c r="EE52" s="1826"/>
      <c r="EF52" s="1826"/>
      <c r="EG52" s="1826"/>
      <c r="EH52" s="1826"/>
      <c r="EI52" s="1826"/>
      <c r="EJ52" s="1826"/>
      <c r="EK52" s="1826"/>
      <c r="EL52" s="1826"/>
      <c r="EM52" s="1826"/>
      <c r="EN52" s="1826"/>
      <c r="EO52" s="1826"/>
      <c r="EP52" s="1826"/>
      <c r="EQ52" s="1826"/>
      <c r="ER52" s="1826"/>
      <c r="ES52" s="1826"/>
      <c r="ET52" s="1826"/>
      <c r="EU52" s="1826"/>
      <c r="EV52" s="1826"/>
      <c r="EW52" s="1826"/>
      <c r="EX52" s="1826"/>
      <c r="EY52" s="1826"/>
      <c r="EZ52" s="1826"/>
      <c r="FA52" s="1826"/>
      <c r="FB52" s="1826"/>
      <c r="FC52" s="1826"/>
      <c r="FD52" s="1826"/>
      <c r="FE52" s="1826"/>
      <c r="FF52" s="1826"/>
      <c r="FG52" s="1826"/>
      <c r="FH52" s="1827"/>
    </row>
    <row r="53" spans="1:164" ht="8.65" customHeight="1">
      <c r="A53" s="1514"/>
      <c r="B53" s="1635"/>
      <c r="C53" s="1636"/>
      <c r="D53" s="1636"/>
      <c r="E53" s="1636"/>
      <c r="F53" s="1636"/>
      <c r="G53" s="1636"/>
      <c r="H53" s="1636"/>
      <c r="I53" s="1636"/>
      <c r="J53" s="1636"/>
      <c r="K53" s="1636"/>
      <c r="L53" s="1636"/>
      <c r="M53" s="1613" t="s">
        <v>1083</v>
      </c>
      <c r="N53" s="1612"/>
      <c r="O53" s="1612"/>
      <c r="P53" s="1612"/>
      <c r="Q53" s="1612"/>
      <c r="R53" s="1612"/>
      <c r="S53" s="1612"/>
      <c r="T53" s="1612"/>
      <c r="U53" s="1612"/>
      <c r="V53" s="1612"/>
      <c r="W53" s="1612"/>
      <c r="X53" s="1612"/>
      <c r="Y53" s="1612"/>
      <c r="Z53" s="1612"/>
      <c r="AA53" s="1612"/>
      <c r="AB53" s="1614"/>
      <c r="AC53" s="1615">
        <v>16.899999999999999</v>
      </c>
      <c r="AD53" s="1616"/>
      <c r="AE53" s="1616"/>
      <c r="AF53" s="1616">
        <v>16.600000000000001</v>
      </c>
      <c r="AG53" s="1616"/>
      <c r="AH53" s="1616"/>
      <c r="AI53" s="1616">
        <f t="shared" ref="AI53" si="34">AC53</f>
        <v>16.899999999999999</v>
      </c>
      <c r="AJ53" s="1616"/>
      <c r="AK53" s="1617"/>
      <c r="AL53" s="1615">
        <v>7.1</v>
      </c>
      <c r="AM53" s="1616"/>
      <c r="AN53" s="1616"/>
      <c r="AO53" s="1616">
        <v>6.5</v>
      </c>
      <c r="AP53" s="1616"/>
      <c r="AQ53" s="1616"/>
      <c r="AR53" s="1616">
        <f t="shared" ref="AR53" si="35">AL53</f>
        <v>7.1</v>
      </c>
      <c r="AS53" s="1616"/>
      <c r="AT53" s="1618"/>
      <c r="AU53" s="1828" t="s">
        <v>1544</v>
      </c>
      <c r="AV53" s="1829"/>
      <c r="AW53" s="1829"/>
      <c r="AX53" s="1829"/>
      <c r="AY53" s="1829"/>
      <c r="AZ53" s="1829"/>
      <c r="BA53" s="1829"/>
      <c r="BB53" s="1829"/>
      <c r="BC53" s="1829"/>
      <c r="BD53" s="1829"/>
      <c r="BE53" s="1829"/>
      <c r="BF53" s="1829"/>
      <c r="BG53" s="1829"/>
      <c r="BH53" s="1829"/>
      <c r="BI53" s="1829"/>
      <c r="BJ53" s="1829"/>
      <c r="BK53" s="1829"/>
      <c r="BL53" s="1829"/>
      <c r="BM53" s="1829"/>
      <c r="BN53" s="1829"/>
      <c r="BO53" s="1829"/>
      <c r="BP53" s="1829"/>
      <c r="BQ53" s="1829"/>
      <c r="BR53" s="1829"/>
      <c r="BS53" s="1829"/>
      <c r="BT53" s="1829"/>
      <c r="BU53" s="1829"/>
      <c r="BV53" s="1829"/>
      <c r="BW53" s="1829"/>
      <c r="BX53" s="1829"/>
      <c r="BY53" s="1830"/>
      <c r="BZ53" s="1831" t="s">
        <v>1545</v>
      </c>
      <c r="CA53" s="1832"/>
      <c r="CB53" s="1832"/>
      <c r="CC53" s="1832"/>
      <c r="CD53" s="1832"/>
      <c r="CE53" s="1832"/>
      <c r="CF53" s="1832"/>
      <c r="CG53" s="1832"/>
      <c r="CH53" s="1832"/>
      <c r="CI53" s="1832"/>
      <c r="CJ53" s="1832"/>
      <c r="CK53" s="1832"/>
      <c r="CL53" s="1832"/>
      <c r="CM53" s="1832"/>
      <c r="CN53" s="1832"/>
      <c r="CO53" s="1832"/>
      <c r="CP53" s="1832"/>
      <c r="CQ53" s="1832"/>
      <c r="CR53" s="1832"/>
      <c r="CS53" s="1832"/>
      <c r="CT53" s="1832"/>
      <c r="CU53" s="1832"/>
      <c r="CV53" s="1832"/>
      <c r="CW53" s="1832"/>
      <c r="CX53" s="1832"/>
      <c r="CY53" s="1832"/>
      <c r="CZ53" s="1832"/>
      <c r="DA53" s="1832"/>
      <c r="DB53" s="1832"/>
      <c r="DC53" s="1832"/>
      <c r="DD53" s="1832"/>
      <c r="DE53" s="1832"/>
      <c r="DF53" s="1832"/>
      <c r="DG53" s="1832"/>
      <c r="DH53" s="1832"/>
      <c r="DI53" s="1832"/>
      <c r="DJ53" s="1833"/>
      <c r="DK53" s="1834" t="s">
        <v>1530</v>
      </c>
      <c r="DL53" s="1835"/>
      <c r="DM53" s="1835"/>
      <c r="DN53" s="1835"/>
      <c r="DO53" s="1835"/>
      <c r="DP53" s="1835"/>
      <c r="DQ53" s="1835"/>
      <c r="DR53" s="1835"/>
      <c r="DS53" s="1835"/>
      <c r="DT53" s="1835"/>
      <c r="DU53" s="1835"/>
      <c r="DV53" s="1835"/>
      <c r="DW53" s="1835"/>
      <c r="DX53" s="1835"/>
      <c r="DY53" s="1835"/>
      <c r="DZ53" s="1835"/>
      <c r="EA53" s="1835"/>
      <c r="EB53" s="1835"/>
      <c r="EC53" s="1835"/>
      <c r="ED53" s="1835"/>
      <c r="EE53" s="1835"/>
      <c r="EF53" s="1835"/>
      <c r="EG53" s="1835"/>
      <c r="EH53" s="1835"/>
      <c r="EI53" s="1835"/>
      <c r="EJ53" s="1835"/>
      <c r="EK53" s="1835"/>
      <c r="EL53" s="1835"/>
      <c r="EM53" s="1835"/>
      <c r="EN53" s="1835"/>
      <c r="EO53" s="1835"/>
      <c r="EP53" s="1835"/>
      <c r="EQ53" s="1835"/>
      <c r="ER53" s="1835"/>
      <c r="ES53" s="1835"/>
      <c r="ET53" s="1835"/>
      <c r="EU53" s="1835"/>
      <c r="EV53" s="1835"/>
      <c r="EW53" s="1835"/>
      <c r="EX53" s="1835"/>
      <c r="EY53" s="1835"/>
      <c r="EZ53" s="1835"/>
      <c r="FA53" s="1835"/>
      <c r="FB53" s="1835"/>
      <c r="FC53" s="1835"/>
      <c r="FD53" s="1835"/>
      <c r="FE53" s="1835"/>
      <c r="FF53" s="1835"/>
      <c r="FG53" s="1835"/>
      <c r="FH53" s="1836"/>
    </row>
    <row r="54" spans="1:164" ht="8.65" customHeight="1">
      <c r="A54" s="1514"/>
      <c r="B54" s="1678"/>
      <c r="C54" s="1638"/>
      <c r="D54" s="1638"/>
      <c r="E54" s="1638"/>
      <c r="F54" s="1638"/>
      <c r="G54" s="1638"/>
      <c r="H54" s="1638"/>
      <c r="I54" s="1638"/>
      <c r="J54" s="1638"/>
      <c r="K54" s="1638"/>
      <c r="L54" s="1638"/>
      <c r="M54" s="1637"/>
      <c r="N54" s="1638"/>
      <c r="O54" s="1638"/>
      <c r="P54" s="1638"/>
      <c r="Q54" s="1638"/>
      <c r="R54" s="1638"/>
      <c r="S54" s="1638"/>
      <c r="T54" s="1638"/>
      <c r="U54" s="1638"/>
      <c r="V54" s="1638"/>
      <c r="W54" s="1638"/>
      <c r="X54" s="1638"/>
      <c r="Y54" s="1638"/>
      <c r="Z54" s="1638"/>
      <c r="AA54" s="1638"/>
      <c r="AB54" s="1639"/>
      <c r="AC54" s="1640"/>
      <c r="AD54" s="1641"/>
      <c r="AE54" s="1641"/>
      <c r="AF54" s="1641"/>
      <c r="AG54" s="1641"/>
      <c r="AH54" s="1641"/>
      <c r="AI54" s="1641"/>
      <c r="AJ54" s="1641"/>
      <c r="AK54" s="1642"/>
      <c r="AL54" s="1640"/>
      <c r="AM54" s="1641"/>
      <c r="AN54" s="1641"/>
      <c r="AO54" s="1641"/>
      <c r="AP54" s="1641"/>
      <c r="AQ54" s="1641"/>
      <c r="AR54" s="1641"/>
      <c r="AS54" s="1641"/>
      <c r="AT54" s="1643"/>
      <c r="AU54" s="1828"/>
      <c r="AV54" s="1829"/>
      <c r="AW54" s="1829"/>
      <c r="AX54" s="1829"/>
      <c r="AY54" s="1829"/>
      <c r="AZ54" s="1829"/>
      <c r="BA54" s="1829"/>
      <c r="BB54" s="1829"/>
      <c r="BC54" s="1829"/>
      <c r="BD54" s="1829"/>
      <c r="BE54" s="1829"/>
      <c r="BF54" s="1829"/>
      <c r="BG54" s="1829"/>
      <c r="BH54" s="1829"/>
      <c r="BI54" s="1829"/>
      <c r="BJ54" s="1829"/>
      <c r="BK54" s="1829"/>
      <c r="BL54" s="1829"/>
      <c r="BM54" s="1829"/>
      <c r="BN54" s="1829"/>
      <c r="BO54" s="1829"/>
      <c r="BP54" s="1829"/>
      <c r="BQ54" s="1829"/>
      <c r="BR54" s="1829"/>
      <c r="BS54" s="1829"/>
      <c r="BT54" s="1829"/>
      <c r="BU54" s="1829"/>
      <c r="BV54" s="1829"/>
      <c r="BW54" s="1829"/>
      <c r="BX54" s="1829"/>
      <c r="BY54" s="1830"/>
      <c r="BZ54" s="1831"/>
      <c r="CA54" s="1832"/>
      <c r="CB54" s="1832"/>
      <c r="CC54" s="1832"/>
      <c r="CD54" s="1832"/>
      <c r="CE54" s="1832"/>
      <c r="CF54" s="1832"/>
      <c r="CG54" s="1832"/>
      <c r="CH54" s="1832"/>
      <c r="CI54" s="1832"/>
      <c r="CJ54" s="1832"/>
      <c r="CK54" s="1832"/>
      <c r="CL54" s="1832"/>
      <c r="CM54" s="1832"/>
      <c r="CN54" s="1832"/>
      <c r="CO54" s="1832"/>
      <c r="CP54" s="1832"/>
      <c r="CQ54" s="1832"/>
      <c r="CR54" s="1832"/>
      <c r="CS54" s="1832"/>
      <c r="CT54" s="1832"/>
      <c r="CU54" s="1832"/>
      <c r="CV54" s="1832"/>
      <c r="CW54" s="1832"/>
      <c r="CX54" s="1832"/>
      <c r="CY54" s="1832"/>
      <c r="CZ54" s="1832"/>
      <c r="DA54" s="1832"/>
      <c r="DB54" s="1832"/>
      <c r="DC54" s="1832"/>
      <c r="DD54" s="1832"/>
      <c r="DE54" s="1832"/>
      <c r="DF54" s="1832"/>
      <c r="DG54" s="1832"/>
      <c r="DH54" s="1832"/>
      <c r="DI54" s="1832"/>
      <c r="DJ54" s="1833"/>
      <c r="DK54" s="1837"/>
      <c r="DL54" s="1838"/>
      <c r="DM54" s="1838"/>
      <c r="DN54" s="1838"/>
      <c r="DO54" s="1838"/>
      <c r="DP54" s="1838"/>
      <c r="DQ54" s="1838"/>
      <c r="DR54" s="1838"/>
      <c r="DS54" s="1838"/>
      <c r="DT54" s="1838"/>
      <c r="DU54" s="1838"/>
      <c r="DV54" s="1838"/>
      <c r="DW54" s="1838"/>
      <c r="DX54" s="1838"/>
      <c r="DY54" s="1838"/>
      <c r="DZ54" s="1838"/>
      <c r="EA54" s="1838"/>
      <c r="EB54" s="1838"/>
      <c r="EC54" s="1838"/>
      <c r="ED54" s="1838"/>
      <c r="EE54" s="1838"/>
      <c r="EF54" s="1838"/>
      <c r="EG54" s="1838"/>
      <c r="EH54" s="1838"/>
      <c r="EI54" s="1838"/>
      <c r="EJ54" s="1838"/>
      <c r="EK54" s="1838"/>
      <c r="EL54" s="1838"/>
      <c r="EM54" s="1838"/>
      <c r="EN54" s="1838"/>
      <c r="EO54" s="1838"/>
      <c r="EP54" s="1838"/>
      <c r="EQ54" s="1838"/>
      <c r="ER54" s="1838"/>
      <c r="ES54" s="1838"/>
      <c r="ET54" s="1838"/>
      <c r="EU54" s="1838"/>
      <c r="EV54" s="1838"/>
      <c r="EW54" s="1838"/>
      <c r="EX54" s="1838"/>
      <c r="EY54" s="1838"/>
      <c r="EZ54" s="1838"/>
      <c r="FA54" s="1838"/>
      <c r="FB54" s="1838"/>
      <c r="FC54" s="1838"/>
      <c r="FD54" s="1838"/>
      <c r="FE54" s="1838"/>
      <c r="FF54" s="1838"/>
      <c r="FG54" s="1838"/>
      <c r="FH54" s="1839"/>
    </row>
    <row r="55" spans="1:164" ht="8.65" customHeight="1">
      <c r="A55" s="1514"/>
      <c r="B55" s="1840" t="s">
        <v>1531</v>
      </c>
      <c r="C55" s="1841"/>
      <c r="D55" s="1841"/>
      <c r="E55" s="1841"/>
      <c r="F55" s="1841"/>
      <c r="G55" s="1841"/>
      <c r="H55" s="1841"/>
      <c r="I55" s="1841"/>
      <c r="J55" s="1841"/>
      <c r="K55" s="1841"/>
      <c r="L55" s="1841"/>
      <c r="M55" s="1841"/>
      <c r="N55" s="1841"/>
      <c r="O55" s="1841"/>
      <c r="P55" s="1841"/>
      <c r="Q55" s="1841"/>
      <c r="R55" s="1841"/>
      <c r="S55" s="1841"/>
      <c r="T55" s="1841"/>
      <c r="U55" s="1841"/>
      <c r="V55" s="1841"/>
      <c r="W55" s="1841"/>
      <c r="X55" s="1841"/>
      <c r="Y55" s="1841"/>
      <c r="Z55" s="1841"/>
      <c r="AA55" s="1841"/>
      <c r="AB55" s="1841"/>
      <c r="AC55" s="1841"/>
      <c r="AD55" s="1841"/>
      <c r="AE55" s="1841"/>
      <c r="AF55" s="1841"/>
      <c r="AG55" s="1841"/>
      <c r="AH55" s="1841"/>
      <c r="AI55" s="1841"/>
      <c r="AJ55" s="1841"/>
      <c r="AK55" s="1841"/>
      <c r="AL55" s="1841"/>
      <c r="AM55" s="1841"/>
      <c r="AN55" s="1841"/>
      <c r="AO55" s="1841"/>
      <c r="AP55" s="1841"/>
      <c r="AQ55" s="1841"/>
      <c r="AR55" s="1841"/>
      <c r="AS55" s="1841"/>
      <c r="AT55" s="1842"/>
      <c r="AU55" s="1828"/>
      <c r="AV55" s="1829"/>
      <c r="AW55" s="1829"/>
      <c r="AX55" s="1829"/>
      <c r="AY55" s="1829"/>
      <c r="AZ55" s="1829"/>
      <c r="BA55" s="1829"/>
      <c r="BB55" s="1829"/>
      <c r="BC55" s="1829"/>
      <c r="BD55" s="1829"/>
      <c r="BE55" s="1829"/>
      <c r="BF55" s="1829"/>
      <c r="BG55" s="1829"/>
      <c r="BH55" s="1829"/>
      <c r="BI55" s="1829"/>
      <c r="BJ55" s="1829"/>
      <c r="BK55" s="1829"/>
      <c r="BL55" s="1829"/>
      <c r="BM55" s="1829"/>
      <c r="BN55" s="1829"/>
      <c r="BO55" s="1829"/>
      <c r="BP55" s="1829"/>
      <c r="BQ55" s="1829"/>
      <c r="BR55" s="1829"/>
      <c r="BS55" s="1829"/>
      <c r="BT55" s="1829"/>
      <c r="BU55" s="1829"/>
      <c r="BV55" s="1829"/>
      <c r="BW55" s="1829"/>
      <c r="BX55" s="1829"/>
      <c r="BY55" s="1830"/>
      <c r="BZ55" s="1831"/>
      <c r="CA55" s="1832"/>
      <c r="CB55" s="1832"/>
      <c r="CC55" s="1832"/>
      <c r="CD55" s="1832"/>
      <c r="CE55" s="1832"/>
      <c r="CF55" s="1832"/>
      <c r="CG55" s="1832"/>
      <c r="CH55" s="1832"/>
      <c r="CI55" s="1832"/>
      <c r="CJ55" s="1832"/>
      <c r="CK55" s="1832"/>
      <c r="CL55" s="1832"/>
      <c r="CM55" s="1832"/>
      <c r="CN55" s="1832"/>
      <c r="CO55" s="1832"/>
      <c r="CP55" s="1832"/>
      <c r="CQ55" s="1832"/>
      <c r="CR55" s="1832"/>
      <c r="CS55" s="1832"/>
      <c r="CT55" s="1832"/>
      <c r="CU55" s="1832"/>
      <c r="CV55" s="1832"/>
      <c r="CW55" s="1832"/>
      <c r="CX55" s="1832"/>
      <c r="CY55" s="1832"/>
      <c r="CZ55" s="1832"/>
      <c r="DA55" s="1832"/>
      <c r="DB55" s="1832"/>
      <c r="DC55" s="1832"/>
      <c r="DD55" s="1832"/>
      <c r="DE55" s="1832"/>
      <c r="DF55" s="1832"/>
      <c r="DG55" s="1832"/>
      <c r="DH55" s="1832"/>
      <c r="DI55" s="1832"/>
      <c r="DJ55" s="1833"/>
      <c r="DK55" s="1837"/>
      <c r="DL55" s="1838"/>
      <c r="DM55" s="1838"/>
      <c r="DN55" s="1838"/>
      <c r="DO55" s="1838"/>
      <c r="DP55" s="1838"/>
      <c r="DQ55" s="1838"/>
      <c r="DR55" s="1838"/>
      <c r="DS55" s="1838"/>
      <c r="DT55" s="1838"/>
      <c r="DU55" s="1838"/>
      <c r="DV55" s="1838"/>
      <c r="DW55" s="1838"/>
      <c r="DX55" s="1838"/>
      <c r="DY55" s="1838"/>
      <c r="DZ55" s="1838"/>
      <c r="EA55" s="1838"/>
      <c r="EB55" s="1838"/>
      <c r="EC55" s="1838"/>
      <c r="ED55" s="1838"/>
      <c r="EE55" s="1838"/>
      <c r="EF55" s="1838"/>
      <c r="EG55" s="1838"/>
      <c r="EH55" s="1838"/>
      <c r="EI55" s="1838"/>
      <c r="EJ55" s="1838"/>
      <c r="EK55" s="1838"/>
      <c r="EL55" s="1838"/>
      <c r="EM55" s="1838"/>
      <c r="EN55" s="1838"/>
      <c r="EO55" s="1838"/>
      <c r="EP55" s="1838"/>
      <c r="EQ55" s="1838"/>
      <c r="ER55" s="1838"/>
      <c r="ES55" s="1838"/>
      <c r="ET55" s="1838"/>
      <c r="EU55" s="1838"/>
      <c r="EV55" s="1838"/>
      <c r="EW55" s="1838"/>
      <c r="EX55" s="1838"/>
      <c r="EY55" s="1838"/>
      <c r="EZ55" s="1838"/>
      <c r="FA55" s="1838"/>
      <c r="FB55" s="1838"/>
      <c r="FC55" s="1838"/>
      <c r="FD55" s="1838"/>
      <c r="FE55" s="1838"/>
      <c r="FF55" s="1838"/>
      <c r="FG55" s="1838"/>
      <c r="FH55" s="1839"/>
    </row>
    <row r="56" spans="1:164" ht="8.65" customHeight="1">
      <c r="A56" s="1514"/>
      <c r="B56" s="1843"/>
      <c r="C56" s="1844"/>
      <c r="D56" s="1844"/>
      <c r="E56" s="1844"/>
      <c r="F56" s="1844"/>
      <c r="G56" s="1844"/>
      <c r="H56" s="1844"/>
      <c r="I56" s="1844"/>
      <c r="J56" s="1844"/>
      <c r="K56" s="1844"/>
      <c r="L56" s="1844"/>
      <c r="M56" s="1844"/>
      <c r="N56" s="1844"/>
      <c r="O56" s="1844"/>
      <c r="P56" s="1844"/>
      <c r="Q56" s="1844"/>
      <c r="R56" s="1844"/>
      <c r="S56" s="1844"/>
      <c r="T56" s="1844"/>
      <c r="U56" s="1844"/>
      <c r="V56" s="1844"/>
      <c r="W56" s="1844"/>
      <c r="X56" s="1844"/>
      <c r="Y56" s="1844"/>
      <c r="Z56" s="1844"/>
      <c r="AA56" s="1844"/>
      <c r="AB56" s="1844"/>
      <c r="AC56" s="1844"/>
      <c r="AD56" s="1844"/>
      <c r="AE56" s="1844"/>
      <c r="AF56" s="1844"/>
      <c r="AG56" s="1844"/>
      <c r="AH56" s="1844"/>
      <c r="AI56" s="1844"/>
      <c r="AJ56" s="1844"/>
      <c r="AK56" s="1844"/>
      <c r="AL56" s="1844"/>
      <c r="AM56" s="1844"/>
      <c r="AN56" s="1844"/>
      <c r="AO56" s="1844"/>
      <c r="AP56" s="1844"/>
      <c r="AQ56" s="1844"/>
      <c r="AR56" s="1844"/>
      <c r="AS56" s="1844"/>
      <c r="AT56" s="1845"/>
      <c r="AU56" s="1828"/>
      <c r="AV56" s="1829"/>
      <c r="AW56" s="1829"/>
      <c r="AX56" s="1829"/>
      <c r="AY56" s="1829"/>
      <c r="AZ56" s="1829"/>
      <c r="BA56" s="1829"/>
      <c r="BB56" s="1829"/>
      <c r="BC56" s="1829"/>
      <c r="BD56" s="1829"/>
      <c r="BE56" s="1829"/>
      <c r="BF56" s="1829"/>
      <c r="BG56" s="1829"/>
      <c r="BH56" s="1829"/>
      <c r="BI56" s="1829"/>
      <c r="BJ56" s="1829"/>
      <c r="BK56" s="1829"/>
      <c r="BL56" s="1829"/>
      <c r="BM56" s="1829"/>
      <c r="BN56" s="1829"/>
      <c r="BO56" s="1829"/>
      <c r="BP56" s="1829"/>
      <c r="BQ56" s="1829"/>
      <c r="BR56" s="1829"/>
      <c r="BS56" s="1829"/>
      <c r="BT56" s="1829"/>
      <c r="BU56" s="1829"/>
      <c r="BV56" s="1829"/>
      <c r="BW56" s="1829"/>
      <c r="BX56" s="1829"/>
      <c r="BY56" s="1830"/>
      <c r="BZ56" s="1831"/>
      <c r="CA56" s="1832"/>
      <c r="CB56" s="1832"/>
      <c r="CC56" s="1832"/>
      <c r="CD56" s="1832"/>
      <c r="CE56" s="1832"/>
      <c r="CF56" s="1832"/>
      <c r="CG56" s="1832"/>
      <c r="CH56" s="1832"/>
      <c r="CI56" s="1832"/>
      <c r="CJ56" s="1832"/>
      <c r="CK56" s="1832"/>
      <c r="CL56" s="1832"/>
      <c r="CM56" s="1832"/>
      <c r="CN56" s="1832"/>
      <c r="CO56" s="1832"/>
      <c r="CP56" s="1832"/>
      <c r="CQ56" s="1832"/>
      <c r="CR56" s="1832"/>
      <c r="CS56" s="1832"/>
      <c r="CT56" s="1832"/>
      <c r="CU56" s="1832"/>
      <c r="CV56" s="1832"/>
      <c r="CW56" s="1832"/>
      <c r="CX56" s="1832"/>
      <c r="CY56" s="1832"/>
      <c r="CZ56" s="1832"/>
      <c r="DA56" s="1832"/>
      <c r="DB56" s="1832"/>
      <c r="DC56" s="1832"/>
      <c r="DD56" s="1832"/>
      <c r="DE56" s="1832"/>
      <c r="DF56" s="1832"/>
      <c r="DG56" s="1832"/>
      <c r="DH56" s="1832"/>
      <c r="DI56" s="1832"/>
      <c r="DJ56" s="1833"/>
      <c r="DK56" s="1837" t="s">
        <v>1532</v>
      </c>
      <c r="DL56" s="1838"/>
      <c r="DM56" s="1838"/>
      <c r="DN56" s="1838"/>
      <c r="DO56" s="1838"/>
      <c r="DP56" s="1838"/>
      <c r="DQ56" s="1838"/>
      <c r="DR56" s="1838"/>
      <c r="DS56" s="1838"/>
      <c r="DT56" s="1838"/>
      <c r="DU56" s="1838"/>
      <c r="DV56" s="1838"/>
      <c r="DW56" s="1838"/>
      <c r="DX56" s="1838"/>
      <c r="DY56" s="1838"/>
      <c r="DZ56" s="1838"/>
      <c r="EA56" s="1838"/>
      <c r="EB56" s="1838"/>
      <c r="EC56" s="1838"/>
      <c r="ED56" s="1838"/>
      <c r="EE56" s="1838"/>
      <c r="EF56" s="1838"/>
      <c r="EG56" s="1838"/>
      <c r="EH56" s="1838"/>
      <c r="EI56" s="1838"/>
      <c r="EJ56" s="1838"/>
      <c r="EK56" s="1838"/>
      <c r="EL56" s="1838"/>
      <c r="EM56" s="1838"/>
      <c r="EN56" s="1838"/>
      <c r="EO56" s="1838"/>
      <c r="EP56" s="1838"/>
      <c r="EQ56" s="1838"/>
      <c r="ER56" s="1838"/>
      <c r="ES56" s="1838"/>
      <c r="ET56" s="1838"/>
      <c r="EU56" s="1838"/>
      <c r="EV56" s="1838"/>
      <c r="EW56" s="1838"/>
      <c r="EX56" s="1838"/>
      <c r="EY56" s="1838"/>
      <c r="EZ56" s="1838"/>
      <c r="FA56" s="1838"/>
      <c r="FB56" s="1838"/>
      <c r="FC56" s="1838"/>
      <c r="FD56" s="1838"/>
      <c r="FE56" s="1838"/>
      <c r="FF56" s="1838"/>
      <c r="FG56" s="1838"/>
      <c r="FH56" s="1839"/>
    </row>
    <row r="57" spans="1:164" ht="8.65" customHeight="1">
      <c r="A57" s="1514"/>
      <c r="B57" s="1846" t="s">
        <v>1533</v>
      </c>
      <c r="C57" s="1847"/>
      <c r="D57" s="1847"/>
      <c r="E57" s="1847"/>
      <c r="F57" s="1847"/>
      <c r="G57" s="1847"/>
      <c r="H57" s="1847"/>
      <c r="I57" s="1847"/>
      <c r="J57" s="1847"/>
      <c r="K57" s="1847"/>
      <c r="L57" s="1847"/>
      <c r="M57" s="1847"/>
      <c r="N57" s="1847"/>
      <c r="O57" s="1847"/>
      <c r="P57" s="1847"/>
      <c r="Q57" s="1847"/>
      <c r="R57" s="1847"/>
      <c r="S57" s="1847"/>
      <c r="T57" s="1847"/>
      <c r="U57" s="1847"/>
      <c r="V57" s="1847"/>
      <c r="W57" s="1847"/>
      <c r="X57" s="1847"/>
      <c r="Y57" s="1847"/>
      <c r="Z57" s="1847"/>
      <c r="AA57" s="1847"/>
      <c r="AB57" s="1847"/>
      <c r="AC57" s="1847"/>
      <c r="AD57" s="1847"/>
      <c r="AE57" s="1847"/>
      <c r="AF57" s="1847"/>
      <c r="AG57" s="1847"/>
      <c r="AH57" s="1847"/>
      <c r="AI57" s="1847"/>
      <c r="AJ57" s="1847"/>
      <c r="AK57" s="1847"/>
      <c r="AL57" s="1847"/>
      <c r="AM57" s="1847"/>
      <c r="AN57" s="1847"/>
      <c r="AO57" s="1847"/>
      <c r="AP57" s="1847"/>
      <c r="AQ57" s="1847"/>
      <c r="AR57" s="1847"/>
      <c r="AS57" s="1847"/>
      <c r="AT57" s="1848"/>
      <c r="AU57" s="1849" t="s">
        <v>1549</v>
      </c>
      <c r="AV57" s="1850"/>
      <c r="AW57" s="1850"/>
      <c r="AX57" s="1850"/>
      <c r="AY57" s="1850"/>
      <c r="AZ57" s="1850"/>
      <c r="BA57" s="1850"/>
      <c r="BB57" s="1850"/>
      <c r="BC57" s="1850"/>
      <c r="BD57" s="1850"/>
      <c r="BE57" s="1850"/>
      <c r="BF57" s="1850"/>
      <c r="BG57" s="1850"/>
      <c r="BH57" s="1850"/>
      <c r="BI57" s="1850"/>
      <c r="BJ57" s="1850"/>
      <c r="BK57" s="1850"/>
      <c r="BL57" s="1850"/>
      <c r="BM57" s="1850"/>
      <c r="BN57" s="1850"/>
      <c r="BO57" s="1850"/>
      <c r="BP57" s="1850"/>
      <c r="BQ57" s="1850"/>
      <c r="BR57" s="1850"/>
      <c r="BS57" s="1850"/>
      <c r="BT57" s="1850"/>
      <c r="BU57" s="1850"/>
      <c r="BV57" s="1850"/>
      <c r="BW57" s="1850"/>
      <c r="BX57" s="1850"/>
      <c r="BY57" s="1851"/>
      <c r="BZ57" s="1850" t="s">
        <v>1549</v>
      </c>
      <c r="CA57" s="1850"/>
      <c r="CB57" s="1850"/>
      <c r="CC57" s="1850"/>
      <c r="CD57" s="1850"/>
      <c r="CE57" s="1850"/>
      <c r="CF57" s="1850"/>
      <c r="CG57" s="1850"/>
      <c r="CH57" s="1850"/>
      <c r="CI57" s="1850"/>
      <c r="CJ57" s="1850"/>
      <c r="CK57" s="1850"/>
      <c r="CL57" s="1850"/>
      <c r="CM57" s="1850"/>
      <c r="CN57" s="1850"/>
      <c r="CO57" s="1850"/>
      <c r="CP57" s="1850"/>
      <c r="CQ57" s="1850"/>
      <c r="CR57" s="1850"/>
      <c r="CS57" s="1850"/>
      <c r="CT57" s="1850"/>
      <c r="CU57" s="1850"/>
      <c r="CV57" s="1850"/>
      <c r="CW57" s="1850"/>
      <c r="CX57" s="1850"/>
      <c r="CY57" s="1850"/>
      <c r="CZ57" s="1850"/>
      <c r="DA57" s="1850"/>
      <c r="DB57" s="1850"/>
      <c r="DC57" s="1850"/>
      <c r="DD57" s="1850"/>
      <c r="DE57" s="1850"/>
      <c r="DF57" s="1850"/>
      <c r="DG57" s="1850"/>
      <c r="DH57" s="1850"/>
      <c r="DI57" s="1850"/>
      <c r="DJ57" s="1851"/>
      <c r="DK57" s="1837"/>
      <c r="DL57" s="1838"/>
      <c r="DM57" s="1838"/>
      <c r="DN57" s="1838"/>
      <c r="DO57" s="1838"/>
      <c r="DP57" s="1838"/>
      <c r="DQ57" s="1838"/>
      <c r="DR57" s="1838"/>
      <c r="DS57" s="1838"/>
      <c r="DT57" s="1838"/>
      <c r="DU57" s="1838"/>
      <c r="DV57" s="1838"/>
      <c r="DW57" s="1838"/>
      <c r="DX57" s="1838"/>
      <c r="DY57" s="1838"/>
      <c r="DZ57" s="1838"/>
      <c r="EA57" s="1838"/>
      <c r="EB57" s="1838"/>
      <c r="EC57" s="1838"/>
      <c r="ED57" s="1838"/>
      <c r="EE57" s="1838"/>
      <c r="EF57" s="1838"/>
      <c r="EG57" s="1838"/>
      <c r="EH57" s="1838"/>
      <c r="EI57" s="1838"/>
      <c r="EJ57" s="1838"/>
      <c r="EK57" s="1838"/>
      <c r="EL57" s="1838"/>
      <c r="EM57" s="1838"/>
      <c r="EN57" s="1838"/>
      <c r="EO57" s="1838"/>
      <c r="EP57" s="1838"/>
      <c r="EQ57" s="1838"/>
      <c r="ER57" s="1838"/>
      <c r="ES57" s="1838"/>
      <c r="ET57" s="1838"/>
      <c r="EU57" s="1838"/>
      <c r="EV57" s="1838"/>
      <c r="EW57" s="1838"/>
      <c r="EX57" s="1838"/>
      <c r="EY57" s="1838"/>
      <c r="EZ57" s="1838"/>
      <c r="FA57" s="1838"/>
      <c r="FB57" s="1838"/>
      <c r="FC57" s="1838"/>
      <c r="FD57" s="1838"/>
      <c r="FE57" s="1838"/>
      <c r="FF57" s="1838"/>
      <c r="FG57" s="1838"/>
      <c r="FH57" s="1839"/>
    </row>
    <row r="58" spans="1:164" ht="8.65" customHeight="1" thickBot="1">
      <c r="A58" s="1514"/>
      <c r="B58" s="1852"/>
      <c r="C58" s="1853"/>
      <c r="D58" s="1853"/>
      <c r="E58" s="1853"/>
      <c r="F58" s="1853"/>
      <c r="G58" s="1853"/>
      <c r="H58" s="1853"/>
      <c r="I58" s="1853"/>
      <c r="J58" s="1853"/>
      <c r="K58" s="1853"/>
      <c r="L58" s="1853"/>
      <c r="M58" s="1853"/>
      <c r="N58" s="1853"/>
      <c r="O58" s="1853"/>
      <c r="P58" s="1853"/>
      <c r="Q58" s="1853"/>
      <c r="R58" s="1853"/>
      <c r="S58" s="1853"/>
      <c r="T58" s="1853"/>
      <c r="U58" s="1853"/>
      <c r="V58" s="1853"/>
      <c r="W58" s="1853"/>
      <c r="X58" s="1853"/>
      <c r="Y58" s="1853"/>
      <c r="Z58" s="1853"/>
      <c r="AA58" s="1853"/>
      <c r="AB58" s="1853"/>
      <c r="AC58" s="1853"/>
      <c r="AD58" s="1853"/>
      <c r="AE58" s="1853"/>
      <c r="AF58" s="1853"/>
      <c r="AG58" s="1853"/>
      <c r="AH58" s="1853"/>
      <c r="AI58" s="1853"/>
      <c r="AJ58" s="1853"/>
      <c r="AK58" s="1853"/>
      <c r="AL58" s="1853"/>
      <c r="AM58" s="1853"/>
      <c r="AN58" s="1853"/>
      <c r="AO58" s="1853"/>
      <c r="AP58" s="1853"/>
      <c r="AQ58" s="1853"/>
      <c r="AR58" s="1853"/>
      <c r="AS58" s="1853"/>
      <c r="AT58" s="1854"/>
      <c r="AU58" s="1855"/>
      <c r="AV58" s="1856"/>
      <c r="AW58" s="1856"/>
      <c r="AX58" s="1856"/>
      <c r="AY58" s="1856"/>
      <c r="AZ58" s="1856"/>
      <c r="BA58" s="1856"/>
      <c r="BB58" s="1856"/>
      <c r="BC58" s="1856"/>
      <c r="BD58" s="1856"/>
      <c r="BE58" s="1856"/>
      <c r="BF58" s="1856"/>
      <c r="BG58" s="1856"/>
      <c r="BH58" s="1856"/>
      <c r="BI58" s="1856"/>
      <c r="BJ58" s="1856"/>
      <c r="BK58" s="1856"/>
      <c r="BL58" s="1856"/>
      <c r="BM58" s="1856"/>
      <c r="BN58" s="1856"/>
      <c r="BO58" s="1856"/>
      <c r="BP58" s="1856"/>
      <c r="BQ58" s="1856"/>
      <c r="BR58" s="1856"/>
      <c r="BS58" s="1856"/>
      <c r="BT58" s="1856"/>
      <c r="BU58" s="1856"/>
      <c r="BV58" s="1856"/>
      <c r="BW58" s="1856"/>
      <c r="BX58" s="1856"/>
      <c r="BY58" s="1857"/>
      <c r="BZ58" s="1856"/>
      <c r="CA58" s="1856"/>
      <c r="CB58" s="1856"/>
      <c r="CC58" s="1856"/>
      <c r="CD58" s="1856"/>
      <c r="CE58" s="1856"/>
      <c r="CF58" s="1856"/>
      <c r="CG58" s="1856"/>
      <c r="CH58" s="1856"/>
      <c r="CI58" s="1856"/>
      <c r="CJ58" s="1856"/>
      <c r="CK58" s="1856"/>
      <c r="CL58" s="1856"/>
      <c r="CM58" s="1856"/>
      <c r="CN58" s="1856"/>
      <c r="CO58" s="1856"/>
      <c r="CP58" s="1856"/>
      <c r="CQ58" s="1856"/>
      <c r="CR58" s="1856"/>
      <c r="CS58" s="1856"/>
      <c r="CT58" s="1856"/>
      <c r="CU58" s="1856"/>
      <c r="CV58" s="1856"/>
      <c r="CW58" s="1856"/>
      <c r="CX58" s="1856"/>
      <c r="CY58" s="1856"/>
      <c r="CZ58" s="1856"/>
      <c r="DA58" s="1856"/>
      <c r="DB58" s="1856"/>
      <c r="DC58" s="1856"/>
      <c r="DD58" s="1856"/>
      <c r="DE58" s="1856"/>
      <c r="DF58" s="1856"/>
      <c r="DG58" s="1856"/>
      <c r="DH58" s="1856"/>
      <c r="DI58" s="1856"/>
      <c r="DJ58" s="1857"/>
      <c r="DK58" s="1837"/>
      <c r="DL58" s="1838"/>
      <c r="DM58" s="1838"/>
      <c r="DN58" s="1838"/>
      <c r="DO58" s="1838"/>
      <c r="DP58" s="1838"/>
      <c r="DQ58" s="1838"/>
      <c r="DR58" s="1838"/>
      <c r="DS58" s="1838"/>
      <c r="DT58" s="1838"/>
      <c r="DU58" s="1838"/>
      <c r="DV58" s="1838"/>
      <c r="DW58" s="1838"/>
      <c r="DX58" s="1838"/>
      <c r="DY58" s="1838"/>
      <c r="DZ58" s="1838"/>
      <c r="EA58" s="1838"/>
      <c r="EB58" s="1838"/>
      <c r="EC58" s="1838"/>
      <c r="ED58" s="1838"/>
      <c r="EE58" s="1838"/>
      <c r="EF58" s="1838"/>
      <c r="EG58" s="1838"/>
      <c r="EH58" s="1838"/>
      <c r="EI58" s="1838"/>
      <c r="EJ58" s="1838"/>
      <c r="EK58" s="1838"/>
      <c r="EL58" s="1838"/>
      <c r="EM58" s="1838"/>
      <c r="EN58" s="1838"/>
      <c r="EO58" s="1838"/>
      <c r="EP58" s="1838"/>
      <c r="EQ58" s="1838"/>
      <c r="ER58" s="1838"/>
      <c r="ES58" s="1838"/>
      <c r="ET58" s="1838"/>
      <c r="EU58" s="1838"/>
      <c r="EV58" s="1838"/>
      <c r="EW58" s="1838"/>
      <c r="EX58" s="1838"/>
      <c r="EY58" s="1838"/>
      <c r="EZ58" s="1838"/>
      <c r="FA58" s="1838"/>
      <c r="FB58" s="1838"/>
      <c r="FC58" s="1838"/>
      <c r="FD58" s="1838"/>
      <c r="FE58" s="1838"/>
      <c r="FF58" s="1838"/>
      <c r="FG58" s="1838"/>
      <c r="FH58" s="1839"/>
    </row>
    <row r="59" spans="1:164" ht="8.65" customHeight="1" thickTop="1">
      <c r="A59" s="1514"/>
      <c r="B59" s="1529" t="s">
        <v>1095</v>
      </c>
      <c r="C59" s="1520"/>
      <c r="D59" s="1520"/>
      <c r="E59" s="1520"/>
      <c r="F59" s="1520"/>
      <c r="G59" s="1520"/>
      <c r="H59" s="1520"/>
      <c r="I59" s="1520"/>
      <c r="J59" s="1520"/>
      <c r="K59" s="1520"/>
      <c r="L59" s="1520"/>
      <c r="M59" s="1520"/>
      <c r="N59" s="1520"/>
      <c r="O59" s="1520"/>
      <c r="P59" s="1520"/>
      <c r="Q59" s="1520"/>
      <c r="R59" s="1520"/>
      <c r="S59" s="1520"/>
      <c r="T59" s="1520"/>
      <c r="U59" s="1520"/>
      <c r="V59" s="1520"/>
      <c r="W59" s="1520"/>
      <c r="X59" s="1520"/>
      <c r="Y59" s="1520"/>
      <c r="Z59" s="1520"/>
      <c r="AA59" s="1520"/>
      <c r="AB59" s="1520"/>
      <c r="AC59" s="1520"/>
      <c r="AD59" s="1520"/>
      <c r="AE59" s="1520"/>
      <c r="AF59" s="1520"/>
      <c r="AG59" s="1520"/>
      <c r="AH59" s="1520"/>
      <c r="AI59" s="1520"/>
      <c r="AJ59" s="1520"/>
      <c r="AK59" s="1520"/>
      <c r="AL59" s="1520"/>
      <c r="AM59" s="1520"/>
      <c r="AN59" s="1520"/>
      <c r="AO59" s="1520"/>
      <c r="AP59" s="1520"/>
      <c r="AQ59" s="1520"/>
      <c r="AR59" s="1520"/>
      <c r="AS59" s="1520"/>
      <c r="AT59" s="1520"/>
      <c r="AU59" s="1858" t="s">
        <v>1550</v>
      </c>
      <c r="AV59" s="1859"/>
      <c r="AW59" s="1859"/>
      <c r="AX59" s="1859"/>
      <c r="AY59" s="1859"/>
      <c r="AZ59" s="1859"/>
      <c r="BA59" s="1859"/>
      <c r="BB59" s="1859"/>
      <c r="BC59" s="1859"/>
      <c r="BD59" s="1859"/>
      <c r="BE59" s="1859"/>
      <c r="BF59" s="1859"/>
      <c r="BG59" s="1859"/>
      <c r="BH59" s="1859"/>
      <c r="BI59" s="1859"/>
      <c r="BJ59" s="1859"/>
      <c r="BK59" s="1859"/>
      <c r="BL59" s="1859"/>
      <c r="BM59" s="1859"/>
      <c r="BN59" s="1859"/>
      <c r="BO59" s="1859"/>
      <c r="BP59" s="1859"/>
      <c r="BQ59" s="1859"/>
      <c r="BR59" s="1859"/>
      <c r="BS59" s="1859"/>
      <c r="BT59" s="1859"/>
      <c r="BU59" s="1859"/>
      <c r="BV59" s="1859"/>
      <c r="BW59" s="1859"/>
      <c r="BX59" s="1859"/>
      <c r="BY59" s="1860"/>
      <c r="BZ59" s="1858" t="s">
        <v>1551</v>
      </c>
      <c r="CA59" s="1859"/>
      <c r="CB59" s="1859"/>
      <c r="CC59" s="1859"/>
      <c r="CD59" s="1859"/>
      <c r="CE59" s="1859"/>
      <c r="CF59" s="1859"/>
      <c r="CG59" s="1859"/>
      <c r="CH59" s="1859"/>
      <c r="CI59" s="1859"/>
      <c r="CJ59" s="1859"/>
      <c r="CK59" s="1859"/>
      <c r="CL59" s="1859"/>
      <c r="CM59" s="1859"/>
      <c r="CN59" s="1859"/>
      <c r="CO59" s="1859"/>
      <c r="CP59" s="1859"/>
      <c r="CQ59" s="1859"/>
      <c r="CR59" s="1859"/>
      <c r="CS59" s="1859"/>
      <c r="CT59" s="1859"/>
      <c r="CU59" s="1859"/>
      <c r="CV59" s="1859"/>
      <c r="CW59" s="1859"/>
      <c r="CX59" s="1859"/>
      <c r="CY59" s="1859"/>
      <c r="CZ59" s="1859"/>
      <c r="DA59" s="1859"/>
      <c r="DB59" s="1859"/>
      <c r="DC59" s="1859"/>
      <c r="DD59" s="1859"/>
      <c r="DE59" s="1859"/>
      <c r="DF59" s="1859"/>
      <c r="DG59" s="1859"/>
      <c r="DH59" s="1859"/>
      <c r="DI59" s="1859"/>
      <c r="DJ59" s="1860"/>
      <c r="DK59" s="1837" t="s">
        <v>1538</v>
      </c>
      <c r="DL59" s="1838"/>
      <c r="DM59" s="1838"/>
      <c r="DN59" s="1838"/>
      <c r="DO59" s="1838"/>
      <c r="DP59" s="1838"/>
      <c r="DQ59" s="1838"/>
      <c r="DR59" s="1838"/>
      <c r="DS59" s="1838"/>
      <c r="DT59" s="1838"/>
      <c r="DU59" s="1838"/>
      <c r="DV59" s="1838"/>
      <c r="DW59" s="1838"/>
      <c r="DX59" s="1838"/>
      <c r="DY59" s="1838"/>
      <c r="DZ59" s="1838"/>
      <c r="EA59" s="1838"/>
      <c r="EB59" s="1838"/>
      <c r="EC59" s="1838"/>
      <c r="ED59" s="1838"/>
      <c r="EE59" s="1838"/>
      <c r="EF59" s="1838"/>
      <c r="EG59" s="1838"/>
      <c r="EH59" s="1838"/>
      <c r="EI59" s="1838"/>
      <c r="EJ59" s="1838"/>
      <c r="EK59" s="1838"/>
      <c r="EL59" s="1838"/>
      <c r="EM59" s="1838"/>
      <c r="EN59" s="1838"/>
      <c r="EO59" s="1838"/>
      <c r="EP59" s="1838"/>
      <c r="EQ59" s="1838"/>
      <c r="ER59" s="1838"/>
      <c r="ES59" s="1838"/>
      <c r="ET59" s="1838"/>
      <c r="EU59" s="1838"/>
      <c r="EV59" s="1838"/>
      <c r="EW59" s="1838"/>
      <c r="EX59" s="1838"/>
      <c r="EY59" s="1838"/>
      <c r="EZ59" s="1838"/>
      <c r="FA59" s="1838"/>
      <c r="FB59" s="1838"/>
      <c r="FC59" s="1838"/>
      <c r="FD59" s="1838"/>
      <c r="FE59" s="1838"/>
      <c r="FF59" s="1838"/>
      <c r="FG59" s="1838"/>
      <c r="FH59" s="1839"/>
    </row>
    <row r="60" spans="1:164" ht="8.65" customHeight="1">
      <c r="A60" s="1514"/>
      <c r="B60" s="1545"/>
      <c r="C60" s="1536"/>
      <c r="D60" s="1536"/>
      <c r="E60" s="1536"/>
      <c r="F60" s="1536"/>
      <c r="G60" s="1536"/>
      <c r="H60" s="1536"/>
      <c r="I60" s="1536"/>
      <c r="J60" s="1536"/>
      <c r="K60" s="1536"/>
      <c r="L60" s="1536"/>
      <c r="M60" s="1536"/>
      <c r="N60" s="1536"/>
      <c r="O60" s="1536"/>
      <c r="P60" s="1536"/>
      <c r="Q60" s="1536"/>
      <c r="R60" s="1536"/>
      <c r="S60" s="1536"/>
      <c r="T60" s="1536"/>
      <c r="U60" s="1536"/>
      <c r="V60" s="1536"/>
      <c r="W60" s="1536"/>
      <c r="X60" s="1536"/>
      <c r="Y60" s="1536"/>
      <c r="Z60" s="1536"/>
      <c r="AA60" s="1536"/>
      <c r="AB60" s="1536"/>
      <c r="AC60" s="1536"/>
      <c r="AD60" s="1536"/>
      <c r="AE60" s="1536"/>
      <c r="AF60" s="1536"/>
      <c r="AG60" s="1536"/>
      <c r="AH60" s="1536"/>
      <c r="AI60" s="1536"/>
      <c r="AJ60" s="1536"/>
      <c r="AK60" s="1536"/>
      <c r="AL60" s="1536"/>
      <c r="AM60" s="1536"/>
      <c r="AN60" s="1536"/>
      <c r="AO60" s="1536"/>
      <c r="AP60" s="1536"/>
      <c r="AQ60" s="1536"/>
      <c r="AR60" s="1536"/>
      <c r="AS60" s="1536"/>
      <c r="AT60" s="1536"/>
      <c r="AU60" s="1861"/>
      <c r="AV60" s="1862"/>
      <c r="AW60" s="1862"/>
      <c r="AX60" s="1862"/>
      <c r="AY60" s="1862"/>
      <c r="AZ60" s="1862"/>
      <c r="BA60" s="1862"/>
      <c r="BB60" s="1862"/>
      <c r="BC60" s="1862"/>
      <c r="BD60" s="1862"/>
      <c r="BE60" s="1862"/>
      <c r="BF60" s="1862"/>
      <c r="BG60" s="1862"/>
      <c r="BH60" s="1862"/>
      <c r="BI60" s="1862"/>
      <c r="BJ60" s="1862"/>
      <c r="BK60" s="1862"/>
      <c r="BL60" s="1862"/>
      <c r="BM60" s="1862"/>
      <c r="BN60" s="1862"/>
      <c r="BO60" s="1862"/>
      <c r="BP60" s="1862"/>
      <c r="BQ60" s="1862"/>
      <c r="BR60" s="1862"/>
      <c r="BS60" s="1862"/>
      <c r="BT60" s="1862"/>
      <c r="BU60" s="1862"/>
      <c r="BV60" s="1862"/>
      <c r="BW60" s="1862"/>
      <c r="BX60" s="1862"/>
      <c r="BY60" s="1863"/>
      <c r="BZ60" s="1861"/>
      <c r="CA60" s="1862"/>
      <c r="CB60" s="1862"/>
      <c r="CC60" s="1862"/>
      <c r="CD60" s="1862"/>
      <c r="CE60" s="1862"/>
      <c r="CF60" s="1862"/>
      <c r="CG60" s="1862"/>
      <c r="CH60" s="1862"/>
      <c r="CI60" s="1862"/>
      <c r="CJ60" s="1862"/>
      <c r="CK60" s="1862"/>
      <c r="CL60" s="1862"/>
      <c r="CM60" s="1862"/>
      <c r="CN60" s="1862"/>
      <c r="CO60" s="1862"/>
      <c r="CP60" s="1862"/>
      <c r="CQ60" s="1862"/>
      <c r="CR60" s="1862"/>
      <c r="CS60" s="1862"/>
      <c r="CT60" s="1862"/>
      <c r="CU60" s="1862"/>
      <c r="CV60" s="1862"/>
      <c r="CW60" s="1862"/>
      <c r="CX60" s="1862"/>
      <c r="CY60" s="1862"/>
      <c r="CZ60" s="1862"/>
      <c r="DA60" s="1862"/>
      <c r="DB60" s="1862"/>
      <c r="DC60" s="1862"/>
      <c r="DD60" s="1862"/>
      <c r="DE60" s="1862"/>
      <c r="DF60" s="1862"/>
      <c r="DG60" s="1862"/>
      <c r="DH60" s="1862"/>
      <c r="DI60" s="1862"/>
      <c r="DJ60" s="1863"/>
      <c r="DK60" s="1837"/>
      <c r="DL60" s="1838"/>
      <c r="DM60" s="1838"/>
      <c r="DN60" s="1838"/>
      <c r="DO60" s="1838"/>
      <c r="DP60" s="1838"/>
      <c r="DQ60" s="1838"/>
      <c r="DR60" s="1838"/>
      <c r="DS60" s="1838"/>
      <c r="DT60" s="1838"/>
      <c r="DU60" s="1838"/>
      <c r="DV60" s="1838"/>
      <c r="DW60" s="1838"/>
      <c r="DX60" s="1838"/>
      <c r="DY60" s="1838"/>
      <c r="DZ60" s="1838"/>
      <c r="EA60" s="1838"/>
      <c r="EB60" s="1838"/>
      <c r="EC60" s="1838"/>
      <c r="ED60" s="1838"/>
      <c r="EE60" s="1838"/>
      <c r="EF60" s="1838"/>
      <c r="EG60" s="1838"/>
      <c r="EH60" s="1838"/>
      <c r="EI60" s="1838"/>
      <c r="EJ60" s="1838"/>
      <c r="EK60" s="1838"/>
      <c r="EL60" s="1838"/>
      <c r="EM60" s="1838"/>
      <c r="EN60" s="1838"/>
      <c r="EO60" s="1838"/>
      <c r="EP60" s="1838"/>
      <c r="EQ60" s="1838"/>
      <c r="ER60" s="1838"/>
      <c r="ES60" s="1838"/>
      <c r="ET60" s="1838"/>
      <c r="EU60" s="1838"/>
      <c r="EV60" s="1838"/>
      <c r="EW60" s="1838"/>
      <c r="EX60" s="1838"/>
      <c r="EY60" s="1838"/>
      <c r="EZ60" s="1838"/>
      <c r="FA60" s="1838"/>
      <c r="FB60" s="1838"/>
      <c r="FC60" s="1838"/>
      <c r="FD60" s="1838"/>
      <c r="FE60" s="1838"/>
      <c r="FF60" s="1838"/>
      <c r="FG60" s="1838"/>
      <c r="FH60" s="1839"/>
    </row>
    <row r="61" spans="1:164" ht="8.65" customHeight="1">
      <c r="A61" s="1514"/>
      <c r="B61" s="1545"/>
      <c r="C61" s="1536"/>
      <c r="D61" s="1536"/>
      <c r="E61" s="1536"/>
      <c r="F61" s="1536"/>
      <c r="G61" s="1536"/>
      <c r="H61" s="1536"/>
      <c r="I61" s="1536"/>
      <c r="J61" s="1536"/>
      <c r="K61" s="1536"/>
      <c r="L61" s="1536"/>
      <c r="M61" s="1536"/>
      <c r="N61" s="1536"/>
      <c r="O61" s="1536"/>
      <c r="P61" s="1536"/>
      <c r="Q61" s="1536"/>
      <c r="R61" s="1536"/>
      <c r="S61" s="1536"/>
      <c r="T61" s="1536"/>
      <c r="U61" s="1536"/>
      <c r="V61" s="1536"/>
      <c r="W61" s="1536"/>
      <c r="X61" s="1536"/>
      <c r="Y61" s="1536"/>
      <c r="Z61" s="1536"/>
      <c r="AA61" s="1536"/>
      <c r="AB61" s="1536"/>
      <c r="AC61" s="1536"/>
      <c r="AD61" s="1536"/>
      <c r="AE61" s="1536"/>
      <c r="AF61" s="1536"/>
      <c r="AG61" s="1536"/>
      <c r="AH61" s="1536"/>
      <c r="AI61" s="1536"/>
      <c r="AJ61" s="1536"/>
      <c r="AK61" s="1536"/>
      <c r="AL61" s="1536"/>
      <c r="AM61" s="1536"/>
      <c r="AN61" s="1536"/>
      <c r="AO61" s="1536"/>
      <c r="AP61" s="1536"/>
      <c r="AQ61" s="1536"/>
      <c r="AR61" s="1536"/>
      <c r="AS61" s="1536"/>
      <c r="AT61" s="1536"/>
      <c r="AU61" s="1861"/>
      <c r="AV61" s="1862"/>
      <c r="AW61" s="1862"/>
      <c r="AX61" s="1862"/>
      <c r="AY61" s="1862"/>
      <c r="AZ61" s="1862"/>
      <c r="BA61" s="1862"/>
      <c r="BB61" s="1862"/>
      <c r="BC61" s="1862"/>
      <c r="BD61" s="1862"/>
      <c r="BE61" s="1862"/>
      <c r="BF61" s="1862"/>
      <c r="BG61" s="1862"/>
      <c r="BH61" s="1862"/>
      <c r="BI61" s="1862"/>
      <c r="BJ61" s="1862"/>
      <c r="BK61" s="1862"/>
      <c r="BL61" s="1862"/>
      <c r="BM61" s="1862"/>
      <c r="BN61" s="1862"/>
      <c r="BO61" s="1862"/>
      <c r="BP61" s="1862"/>
      <c r="BQ61" s="1862"/>
      <c r="BR61" s="1862"/>
      <c r="BS61" s="1862"/>
      <c r="BT61" s="1862"/>
      <c r="BU61" s="1862"/>
      <c r="BV61" s="1862"/>
      <c r="BW61" s="1862"/>
      <c r="BX61" s="1862"/>
      <c r="BY61" s="1863"/>
      <c r="BZ61" s="1861"/>
      <c r="CA61" s="1862"/>
      <c r="CB61" s="1862"/>
      <c r="CC61" s="1862"/>
      <c r="CD61" s="1862"/>
      <c r="CE61" s="1862"/>
      <c r="CF61" s="1862"/>
      <c r="CG61" s="1862"/>
      <c r="CH61" s="1862"/>
      <c r="CI61" s="1862"/>
      <c r="CJ61" s="1862"/>
      <c r="CK61" s="1862"/>
      <c r="CL61" s="1862"/>
      <c r="CM61" s="1862"/>
      <c r="CN61" s="1862"/>
      <c r="CO61" s="1862"/>
      <c r="CP61" s="1862"/>
      <c r="CQ61" s="1862"/>
      <c r="CR61" s="1862"/>
      <c r="CS61" s="1862"/>
      <c r="CT61" s="1862"/>
      <c r="CU61" s="1862"/>
      <c r="CV61" s="1862"/>
      <c r="CW61" s="1862"/>
      <c r="CX61" s="1862"/>
      <c r="CY61" s="1862"/>
      <c r="CZ61" s="1862"/>
      <c r="DA61" s="1862"/>
      <c r="DB61" s="1862"/>
      <c r="DC61" s="1862"/>
      <c r="DD61" s="1862"/>
      <c r="DE61" s="1862"/>
      <c r="DF61" s="1862"/>
      <c r="DG61" s="1862"/>
      <c r="DH61" s="1862"/>
      <c r="DI61" s="1862"/>
      <c r="DJ61" s="1863"/>
      <c r="DK61" s="1837"/>
      <c r="DL61" s="1838"/>
      <c r="DM61" s="1838"/>
      <c r="DN61" s="1838"/>
      <c r="DO61" s="1838"/>
      <c r="DP61" s="1838"/>
      <c r="DQ61" s="1838"/>
      <c r="DR61" s="1838"/>
      <c r="DS61" s="1838"/>
      <c r="DT61" s="1838"/>
      <c r="DU61" s="1838"/>
      <c r="DV61" s="1838"/>
      <c r="DW61" s="1838"/>
      <c r="DX61" s="1838"/>
      <c r="DY61" s="1838"/>
      <c r="DZ61" s="1838"/>
      <c r="EA61" s="1838"/>
      <c r="EB61" s="1838"/>
      <c r="EC61" s="1838"/>
      <c r="ED61" s="1838"/>
      <c r="EE61" s="1838"/>
      <c r="EF61" s="1838"/>
      <c r="EG61" s="1838"/>
      <c r="EH61" s="1838"/>
      <c r="EI61" s="1838"/>
      <c r="EJ61" s="1838"/>
      <c r="EK61" s="1838"/>
      <c r="EL61" s="1838"/>
      <c r="EM61" s="1838"/>
      <c r="EN61" s="1838"/>
      <c r="EO61" s="1838"/>
      <c r="EP61" s="1838"/>
      <c r="EQ61" s="1838"/>
      <c r="ER61" s="1838"/>
      <c r="ES61" s="1838"/>
      <c r="ET61" s="1838"/>
      <c r="EU61" s="1838"/>
      <c r="EV61" s="1838"/>
      <c r="EW61" s="1838"/>
      <c r="EX61" s="1838"/>
      <c r="EY61" s="1838"/>
      <c r="EZ61" s="1838"/>
      <c r="FA61" s="1838"/>
      <c r="FB61" s="1838"/>
      <c r="FC61" s="1838"/>
      <c r="FD61" s="1838"/>
      <c r="FE61" s="1838"/>
      <c r="FF61" s="1838"/>
      <c r="FG61" s="1838"/>
      <c r="FH61" s="1839"/>
    </row>
    <row r="62" spans="1:164" ht="8.65" customHeight="1">
      <c r="A62" s="1514"/>
      <c r="B62" s="1798"/>
      <c r="C62" s="1799"/>
      <c r="D62" s="1799"/>
      <c r="E62" s="1799"/>
      <c r="F62" s="1799"/>
      <c r="G62" s="1799"/>
      <c r="H62" s="1799"/>
      <c r="I62" s="1799"/>
      <c r="J62" s="1799"/>
      <c r="K62" s="1799"/>
      <c r="L62" s="1799"/>
      <c r="M62" s="1799"/>
      <c r="N62" s="1799"/>
      <c r="O62" s="1799"/>
      <c r="P62" s="1799"/>
      <c r="Q62" s="1799"/>
      <c r="R62" s="1799"/>
      <c r="S62" s="1799"/>
      <c r="T62" s="1799"/>
      <c r="U62" s="1799"/>
      <c r="V62" s="1799"/>
      <c r="W62" s="1799"/>
      <c r="X62" s="1799"/>
      <c r="Y62" s="1799"/>
      <c r="Z62" s="1799"/>
      <c r="AA62" s="1799"/>
      <c r="AB62" s="1799"/>
      <c r="AC62" s="1799"/>
      <c r="AD62" s="1799"/>
      <c r="AE62" s="1799"/>
      <c r="AF62" s="1799"/>
      <c r="AG62" s="1799"/>
      <c r="AH62" s="1799"/>
      <c r="AI62" s="1799"/>
      <c r="AJ62" s="1799"/>
      <c r="AK62" s="1799"/>
      <c r="AL62" s="1799"/>
      <c r="AM62" s="1799"/>
      <c r="AN62" s="1799"/>
      <c r="AO62" s="1799"/>
      <c r="AP62" s="1799"/>
      <c r="AQ62" s="1799"/>
      <c r="AR62" s="1799"/>
      <c r="AS62" s="1799"/>
      <c r="AT62" s="1799"/>
      <c r="AU62" s="1861"/>
      <c r="AV62" s="1862"/>
      <c r="AW62" s="1862"/>
      <c r="AX62" s="1862"/>
      <c r="AY62" s="1862"/>
      <c r="AZ62" s="1862"/>
      <c r="BA62" s="1862"/>
      <c r="BB62" s="1862"/>
      <c r="BC62" s="1862"/>
      <c r="BD62" s="1862"/>
      <c r="BE62" s="1862"/>
      <c r="BF62" s="1862"/>
      <c r="BG62" s="1862"/>
      <c r="BH62" s="1862"/>
      <c r="BI62" s="1862"/>
      <c r="BJ62" s="1862"/>
      <c r="BK62" s="1862"/>
      <c r="BL62" s="1862"/>
      <c r="BM62" s="1862"/>
      <c r="BN62" s="1862"/>
      <c r="BO62" s="1862"/>
      <c r="BP62" s="1862"/>
      <c r="BQ62" s="1862"/>
      <c r="BR62" s="1862"/>
      <c r="BS62" s="1862"/>
      <c r="BT62" s="1862"/>
      <c r="BU62" s="1862"/>
      <c r="BV62" s="1862"/>
      <c r="BW62" s="1862"/>
      <c r="BX62" s="1862"/>
      <c r="BY62" s="1863"/>
      <c r="BZ62" s="1861"/>
      <c r="CA62" s="1862"/>
      <c r="CB62" s="1862"/>
      <c r="CC62" s="1862"/>
      <c r="CD62" s="1862"/>
      <c r="CE62" s="1862"/>
      <c r="CF62" s="1862"/>
      <c r="CG62" s="1862"/>
      <c r="CH62" s="1862"/>
      <c r="CI62" s="1862"/>
      <c r="CJ62" s="1862"/>
      <c r="CK62" s="1862"/>
      <c r="CL62" s="1862"/>
      <c r="CM62" s="1862"/>
      <c r="CN62" s="1862"/>
      <c r="CO62" s="1862"/>
      <c r="CP62" s="1862"/>
      <c r="CQ62" s="1862"/>
      <c r="CR62" s="1862"/>
      <c r="CS62" s="1862"/>
      <c r="CT62" s="1862"/>
      <c r="CU62" s="1862"/>
      <c r="CV62" s="1862"/>
      <c r="CW62" s="1862"/>
      <c r="CX62" s="1862"/>
      <c r="CY62" s="1862"/>
      <c r="CZ62" s="1862"/>
      <c r="DA62" s="1862"/>
      <c r="DB62" s="1862"/>
      <c r="DC62" s="1862"/>
      <c r="DD62" s="1862"/>
      <c r="DE62" s="1862"/>
      <c r="DF62" s="1862"/>
      <c r="DG62" s="1862"/>
      <c r="DH62" s="1862"/>
      <c r="DI62" s="1862"/>
      <c r="DJ62" s="1863"/>
      <c r="DK62" s="1864" t="s">
        <v>1539</v>
      </c>
      <c r="DL62" s="1865"/>
      <c r="DM62" s="1865"/>
      <c r="DN62" s="1865"/>
      <c r="DO62" s="1865"/>
      <c r="DP62" s="1865"/>
      <c r="DQ62" s="1865"/>
      <c r="DR62" s="1865"/>
      <c r="DS62" s="1865"/>
      <c r="DT62" s="1865"/>
      <c r="DU62" s="1865"/>
      <c r="DV62" s="1865"/>
      <c r="DW62" s="1865"/>
      <c r="DX62" s="1865"/>
      <c r="DY62" s="1865"/>
      <c r="DZ62" s="1865"/>
      <c r="EA62" s="1865"/>
      <c r="EB62" s="1865"/>
      <c r="EC62" s="1865"/>
      <c r="ED62" s="1865"/>
      <c r="EE62" s="1865"/>
      <c r="EF62" s="1865"/>
      <c r="EG62" s="1865"/>
      <c r="EH62" s="1865"/>
      <c r="EI62" s="1865"/>
      <c r="EJ62" s="1865"/>
      <c r="EK62" s="1865"/>
      <c r="EL62" s="1865"/>
      <c r="EM62" s="1865"/>
      <c r="EN62" s="1865"/>
      <c r="EO62" s="1865"/>
      <c r="EP62" s="1865"/>
      <c r="EQ62" s="1865"/>
      <c r="ER62" s="1865"/>
      <c r="ES62" s="1865"/>
      <c r="ET62" s="1865"/>
      <c r="EU62" s="1865"/>
      <c r="EV62" s="1865"/>
      <c r="EW62" s="1865"/>
      <c r="EX62" s="1865"/>
      <c r="EY62" s="1865"/>
      <c r="EZ62" s="1865"/>
      <c r="FA62" s="1865"/>
      <c r="FB62" s="1865"/>
      <c r="FC62" s="1865"/>
      <c r="FD62" s="1865"/>
      <c r="FE62" s="1865"/>
      <c r="FF62" s="1865"/>
      <c r="FG62" s="1865"/>
      <c r="FH62" s="1866"/>
    </row>
    <row r="63" spans="1:164" ht="8.65" customHeight="1">
      <c r="A63" s="1514"/>
      <c r="B63" s="1867" t="s">
        <v>1097</v>
      </c>
      <c r="C63" s="1868"/>
      <c r="D63" s="1868"/>
      <c r="E63" s="1868"/>
      <c r="F63" s="1868"/>
      <c r="G63" s="1868"/>
      <c r="H63" s="1868"/>
      <c r="I63" s="1868"/>
      <c r="J63" s="1868"/>
      <c r="K63" s="1868"/>
      <c r="L63" s="1868"/>
      <c r="M63" s="1868"/>
      <c r="N63" s="1868"/>
      <c r="O63" s="1868"/>
      <c r="P63" s="1868"/>
      <c r="Q63" s="1868"/>
      <c r="R63" s="1868"/>
      <c r="S63" s="1868"/>
      <c r="T63" s="1868"/>
      <c r="U63" s="1868"/>
      <c r="V63" s="1868"/>
      <c r="W63" s="1868"/>
      <c r="X63" s="1868"/>
      <c r="Y63" s="1868"/>
      <c r="Z63" s="1868"/>
      <c r="AA63" s="1868"/>
      <c r="AB63" s="1868"/>
      <c r="AC63" s="1868"/>
      <c r="AD63" s="1868"/>
      <c r="AE63" s="1868"/>
      <c r="AF63" s="1868"/>
      <c r="AG63" s="1868"/>
      <c r="AH63" s="1868"/>
      <c r="AI63" s="1868"/>
      <c r="AJ63" s="1868"/>
      <c r="AK63" s="1868"/>
      <c r="AL63" s="1868"/>
      <c r="AM63" s="1868"/>
      <c r="AN63" s="1868"/>
      <c r="AO63" s="1868"/>
      <c r="AP63" s="1868"/>
      <c r="AQ63" s="1868"/>
      <c r="AR63" s="1868"/>
      <c r="AS63" s="1868"/>
      <c r="AT63" s="1869"/>
      <c r="AU63" s="1867" t="s">
        <v>1491</v>
      </c>
      <c r="AV63" s="1868"/>
      <c r="AW63" s="1868"/>
      <c r="AX63" s="1868"/>
      <c r="AY63" s="1868"/>
      <c r="AZ63" s="1868"/>
      <c r="BA63" s="1868"/>
      <c r="BB63" s="1868"/>
      <c r="BC63" s="1868"/>
      <c r="BD63" s="1868"/>
      <c r="BE63" s="1868"/>
      <c r="BF63" s="1868"/>
      <c r="BG63" s="1868"/>
      <c r="BH63" s="1868"/>
      <c r="BI63" s="1868"/>
      <c r="BJ63" s="1868"/>
      <c r="BK63" s="1868"/>
      <c r="BL63" s="1868"/>
      <c r="BM63" s="1868"/>
      <c r="BN63" s="1868"/>
      <c r="BO63" s="1868"/>
      <c r="BP63" s="1868"/>
      <c r="BQ63" s="1868"/>
      <c r="BR63" s="1868"/>
      <c r="BS63" s="1868"/>
      <c r="BT63" s="1868"/>
      <c r="BU63" s="1868"/>
      <c r="BV63" s="1868"/>
      <c r="BW63" s="1868"/>
      <c r="BX63" s="1868"/>
      <c r="BY63" s="1870"/>
      <c r="BZ63" s="1867" t="s">
        <v>1491</v>
      </c>
      <c r="CA63" s="1868"/>
      <c r="CB63" s="1868"/>
      <c r="CC63" s="1868"/>
      <c r="CD63" s="1868"/>
      <c r="CE63" s="1868"/>
      <c r="CF63" s="1868"/>
      <c r="CG63" s="1868"/>
      <c r="CH63" s="1868"/>
      <c r="CI63" s="1868"/>
      <c r="CJ63" s="1868"/>
      <c r="CK63" s="1868"/>
      <c r="CL63" s="1868"/>
      <c r="CM63" s="1868"/>
      <c r="CN63" s="1868"/>
      <c r="CO63" s="1868"/>
      <c r="CP63" s="1868"/>
      <c r="CQ63" s="1868"/>
      <c r="CR63" s="1868"/>
      <c r="CS63" s="1868"/>
      <c r="CT63" s="1868"/>
      <c r="CU63" s="1868"/>
      <c r="CV63" s="1868"/>
      <c r="CW63" s="1868"/>
      <c r="CX63" s="1868"/>
      <c r="CY63" s="1868"/>
      <c r="CZ63" s="1868"/>
      <c r="DA63" s="1868"/>
      <c r="DB63" s="1868"/>
      <c r="DC63" s="1868"/>
      <c r="DD63" s="1868"/>
      <c r="DE63" s="1868"/>
      <c r="DF63" s="1868"/>
      <c r="DG63" s="1868"/>
      <c r="DH63" s="1868"/>
      <c r="DI63" s="1868"/>
      <c r="DJ63" s="1870"/>
      <c r="DK63" s="1864"/>
      <c r="DL63" s="1865"/>
      <c r="DM63" s="1865"/>
      <c r="DN63" s="1865"/>
      <c r="DO63" s="1865"/>
      <c r="DP63" s="1865"/>
      <c r="DQ63" s="1865"/>
      <c r="DR63" s="1865"/>
      <c r="DS63" s="1865"/>
      <c r="DT63" s="1865"/>
      <c r="DU63" s="1865"/>
      <c r="DV63" s="1865"/>
      <c r="DW63" s="1865"/>
      <c r="DX63" s="1865"/>
      <c r="DY63" s="1865"/>
      <c r="DZ63" s="1865"/>
      <c r="EA63" s="1865"/>
      <c r="EB63" s="1865"/>
      <c r="EC63" s="1865"/>
      <c r="ED63" s="1865"/>
      <c r="EE63" s="1865"/>
      <c r="EF63" s="1865"/>
      <c r="EG63" s="1865"/>
      <c r="EH63" s="1865"/>
      <c r="EI63" s="1865"/>
      <c r="EJ63" s="1865"/>
      <c r="EK63" s="1865"/>
      <c r="EL63" s="1865"/>
      <c r="EM63" s="1865"/>
      <c r="EN63" s="1865"/>
      <c r="EO63" s="1865"/>
      <c r="EP63" s="1865"/>
      <c r="EQ63" s="1865"/>
      <c r="ER63" s="1865"/>
      <c r="ES63" s="1865"/>
      <c r="ET63" s="1865"/>
      <c r="EU63" s="1865"/>
      <c r="EV63" s="1865"/>
      <c r="EW63" s="1865"/>
      <c r="EX63" s="1865"/>
      <c r="EY63" s="1865"/>
      <c r="EZ63" s="1865"/>
      <c r="FA63" s="1865"/>
      <c r="FB63" s="1865"/>
      <c r="FC63" s="1865"/>
      <c r="FD63" s="1865"/>
      <c r="FE63" s="1865"/>
      <c r="FF63" s="1865"/>
      <c r="FG63" s="1865"/>
      <c r="FH63" s="1866"/>
    </row>
    <row r="64" spans="1:164" ht="8.65" customHeight="1">
      <c r="A64" s="1514"/>
      <c r="B64" s="1867"/>
      <c r="C64" s="1868"/>
      <c r="D64" s="1868"/>
      <c r="E64" s="1868"/>
      <c r="F64" s="1868"/>
      <c r="G64" s="1868"/>
      <c r="H64" s="1868"/>
      <c r="I64" s="1868"/>
      <c r="J64" s="1868"/>
      <c r="K64" s="1868"/>
      <c r="L64" s="1868"/>
      <c r="M64" s="1868"/>
      <c r="N64" s="1868"/>
      <c r="O64" s="1868"/>
      <c r="P64" s="1868"/>
      <c r="Q64" s="1868"/>
      <c r="R64" s="1868"/>
      <c r="S64" s="1868"/>
      <c r="T64" s="1868"/>
      <c r="U64" s="1868"/>
      <c r="V64" s="1868"/>
      <c r="W64" s="1868"/>
      <c r="X64" s="1868"/>
      <c r="Y64" s="1868"/>
      <c r="Z64" s="1868"/>
      <c r="AA64" s="1868"/>
      <c r="AB64" s="1868"/>
      <c r="AC64" s="1868"/>
      <c r="AD64" s="1868"/>
      <c r="AE64" s="1868"/>
      <c r="AF64" s="1868"/>
      <c r="AG64" s="1868"/>
      <c r="AH64" s="1868"/>
      <c r="AI64" s="1868"/>
      <c r="AJ64" s="1868"/>
      <c r="AK64" s="1868"/>
      <c r="AL64" s="1868"/>
      <c r="AM64" s="1868"/>
      <c r="AN64" s="1868"/>
      <c r="AO64" s="1868"/>
      <c r="AP64" s="1868"/>
      <c r="AQ64" s="1868"/>
      <c r="AR64" s="1868"/>
      <c r="AS64" s="1868"/>
      <c r="AT64" s="1869"/>
      <c r="AU64" s="1867"/>
      <c r="AV64" s="1868"/>
      <c r="AW64" s="1868"/>
      <c r="AX64" s="1868"/>
      <c r="AY64" s="1868"/>
      <c r="AZ64" s="1868"/>
      <c r="BA64" s="1868"/>
      <c r="BB64" s="1868"/>
      <c r="BC64" s="1868"/>
      <c r="BD64" s="1868"/>
      <c r="BE64" s="1868"/>
      <c r="BF64" s="1868"/>
      <c r="BG64" s="1868"/>
      <c r="BH64" s="1868"/>
      <c r="BI64" s="1868"/>
      <c r="BJ64" s="1868"/>
      <c r="BK64" s="1868"/>
      <c r="BL64" s="1868"/>
      <c r="BM64" s="1868"/>
      <c r="BN64" s="1868"/>
      <c r="BO64" s="1868"/>
      <c r="BP64" s="1868"/>
      <c r="BQ64" s="1868"/>
      <c r="BR64" s="1868"/>
      <c r="BS64" s="1868"/>
      <c r="BT64" s="1868"/>
      <c r="BU64" s="1868"/>
      <c r="BV64" s="1868"/>
      <c r="BW64" s="1868"/>
      <c r="BX64" s="1868"/>
      <c r="BY64" s="1870"/>
      <c r="BZ64" s="1867"/>
      <c r="CA64" s="1868"/>
      <c r="CB64" s="1868"/>
      <c r="CC64" s="1868"/>
      <c r="CD64" s="1868"/>
      <c r="CE64" s="1868"/>
      <c r="CF64" s="1868"/>
      <c r="CG64" s="1868"/>
      <c r="CH64" s="1868"/>
      <c r="CI64" s="1868"/>
      <c r="CJ64" s="1868"/>
      <c r="CK64" s="1868"/>
      <c r="CL64" s="1868"/>
      <c r="CM64" s="1868"/>
      <c r="CN64" s="1868"/>
      <c r="CO64" s="1868"/>
      <c r="CP64" s="1868"/>
      <c r="CQ64" s="1868"/>
      <c r="CR64" s="1868"/>
      <c r="CS64" s="1868"/>
      <c r="CT64" s="1868"/>
      <c r="CU64" s="1868"/>
      <c r="CV64" s="1868"/>
      <c r="CW64" s="1868"/>
      <c r="CX64" s="1868"/>
      <c r="CY64" s="1868"/>
      <c r="CZ64" s="1868"/>
      <c r="DA64" s="1868"/>
      <c r="DB64" s="1868"/>
      <c r="DC64" s="1868"/>
      <c r="DD64" s="1868"/>
      <c r="DE64" s="1868"/>
      <c r="DF64" s="1868"/>
      <c r="DG64" s="1868"/>
      <c r="DH64" s="1868"/>
      <c r="DI64" s="1868"/>
      <c r="DJ64" s="1870"/>
      <c r="DK64" s="1864"/>
      <c r="DL64" s="1865"/>
      <c r="DM64" s="1865"/>
      <c r="DN64" s="1865"/>
      <c r="DO64" s="1865"/>
      <c r="DP64" s="1865"/>
      <c r="DQ64" s="1865"/>
      <c r="DR64" s="1865"/>
      <c r="DS64" s="1865"/>
      <c r="DT64" s="1865"/>
      <c r="DU64" s="1865"/>
      <c r="DV64" s="1865"/>
      <c r="DW64" s="1865"/>
      <c r="DX64" s="1865"/>
      <c r="DY64" s="1865"/>
      <c r="DZ64" s="1865"/>
      <c r="EA64" s="1865"/>
      <c r="EB64" s="1865"/>
      <c r="EC64" s="1865"/>
      <c r="ED64" s="1865"/>
      <c r="EE64" s="1865"/>
      <c r="EF64" s="1865"/>
      <c r="EG64" s="1865"/>
      <c r="EH64" s="1865"/>
      <c r="EI64" s="1865"/>
      <c r="EJ64" s="1865"/>
      <c r="EK64" s="1865"/>
      <c r="EL64" s="1865"/>
      <c r="EM64" s="1865"/>
      <c r="EN64" s="1865"/>
      <c r="EO64" s="1865"/>
      <c r="EP64" s="1865"/>
      <c r="EQ64" s="1865"/>
      <c r="ER64" s="1865"/>
      <c r="ES64" s="1865"/>
      <c r="ET64" s="1865"/>
      <c r="EU64" s="1865"/>
      <c r="EV64" s="1865"/>
      <c r="EW64" s="1865"/>
      <c r="EX64" s="1865"/>
      <c r="EY64" s="1865"/>
      <c r="EZ64" s="1865"/>
      <c r="FA64" s="1865"/>
      <c r="FB64" s="1865"/>
      <c r="FC64" s="1865"/>
      <c r="FD64" s="1865"/>
      <c r="FE64" s="1865"/>
      <c r="FF64" s="1865"/>
      <c r="FG64" s="1865"/>
      <c r="FH64" s="1866"/>
    </row>
    <row r="65" spans="1:164" ht="8.65" customHeight="1">
      <c r="A65" s="1514"/>
      <c r="B65" s="1867" t="s">
        <v>1099</v>
      </c>
      <c r="C65" s="1868"/>
      <c r="D65" s="1868"/>
      <c r="E65" s="1868"/>
      <c r="F65" s="1868"/>
      <c r="G65" s="1868"/>
      <c r="H65" s="1868"/>
      <c r="I65" s="1868"/>
      <c r="J65" s="1868"/>
      <c r="K65" s="1868"/>
      <c r="L65" s="1868"/>
      <c r="M65" s="1868"/>
      <c r="N65" s="1868"/>
      <c r="O65" s="1868"/>
      <c r="P65" s="1868"/>
      <c r="Q65" s="1868"/>
      <c r="R65" s="1868"/>
      <c r="S65" s="1868"/>
      <c r="T65" s="1868"/>
      <c r="U65" s="1868"/>
      <c r="V65" s="1868"/>
      <c r="W65" s="1868"/>
      <c r="X65" s="1868"/>
      <c r="Y65" s="1868"/>
      <c r="Z65" s="1868"/>
      <c r="AA65" s="1868"/>
      <c r="AB65" s="1868"/>
      <c r="AC65" s="1868"/>
      <c r="AD65" s="1868"/>
      <c r="AE65" s="1868"/>
      <c r="AF65" s="1868"/>
      <c r="AG65" s="1868"/>
      <c r="AH65" s="1871" t="s">
        <v>1501</v>
      </c>
      <c r="AI65" s="1871"/>
      <c r="AJ65" s="1871"/>
      <c r="AK65" s="1871"/>
      <c r="AL65" s="1871"/>
      <c r="AM65" s="1871"/>
      <c r="AN65" s="1871"/>
      <c r="AO65" s="1871"/>
      <c r="AP65" s="1871"/>
      <c r="AQ65" s="1871"/>
      <c r="AR65" s="1871"/>
      <c r="AS65" s="1871"/>
      <c r="AT65" s="1872"/>
      <c r="AU65" s="1867" t="s">
        <v>1554</v>
      </c>
      <c r="AV65" s="1868"/>
      <c r="AW65" s="1868"/>
      <c r="AX65" s="1868"/>
      <c r="AY65" s="1868"/>
      <c r="AZ65" s="1868"/>
      <c r="BA65" s="1868"/>
      <c r="BB65" s="1868"/>
      <c r="BC65" s="1868"/>
      <c r="BD65" s="1868"/>
      <c r="BE65" s="1868"/>
      <c r="BF65" s="1868"/>
      <c r="BG65" s="1868"/>
      <c r="BH65" s="1868"/>
      <c r="BI65" s="1868"/>
      <c r="BJ65" s="1868"/>
      <c r="BK65" s="1868"/>
      <c r="BL65" s="1868"/>
      <c r="BM65" s="1868"/>
      <c r="BN65" s="1868"/>
      <c r="BO65" s="1868"/>
      <c r="BP65" s="1868"/>
      <c r="BQ65" s="1868"/>
      <c r="BR65" s="1868"/>
      <c r="BS65" s="1868"/>
      <c r="BT65" s="1868"/>
      <c r="BU65" s="1873" t="s">
        <v>1501</v>
      </c>
      <c r="BV65" s="1873"/>
      <c r="BW65" s="1873"/>
      <c r="BX65" s="1873"/>
      <c r="BY65" s="1874"/>
      <c r="BZ65" s="1875" t="s">
        <v>1094</v>
      </c>
      <c r="CA65" s="1629"/>
      <c r="CB65" s="1629"/>
      <c r="CC65" s="1629"/>
      <c r="CD65" s="1629"/>
      <c r="CE65" s="1629"/>
      <c r="CF65" s="1629"/>
      <c r="CG65" s="1629"/>
      <c r="CH65" s="1629"/>
      <c r="CI65" s="1629"/>
      <c r="CJ65" s="1629"/>
      <c r="CK65" s="1629"/>
      <c r="CL65" s="1629"/>
      <c r="CM65" s="1629"/>
      <c r="CN65" s="1629"/>
      <c r="CO65" s="1629"/>
      <c r="CP65" s="1629"/>
      <c r="CQ65" s="1629"/>
      <c r="CR65" s="1629"/>
      <c r="CS65" s="1629"/>
      <c r="CT65" s="1629"/>
      <c r="CU65" s="1629"/>
      <c r="CV65" s="1629"/>
      <c r="CW65" s="1629"/>
      <c r="CX65" s="1629"/>
      <c r="CY65" s="1629"/>
      <c r="CZ65" s="1629"/>
      <c r="DA65" s="1629"/>
      <c r="DB65" s="1630"/>
      <c r="DC65" s="1628" t="s">
        <v>1501</v>
      </c>
      <c r="DD65" s="1629"/>
      <c r="DE65" s="1629"/>
      <c r="DF65" s="1629"/>
      <c r="DG65" s="1629"/>
      <c r="DH65" s="1629"/>
      <c r="DI65" s="1629"/>
      <c r="DJ65" s="1631"/>
      <c r="DK65" s="1876" t="s">
        <v>1546</v>
      </c>
      <c r="DL65" s="1877"/>
      <c r="DM65" s="1877"/>
      <c r="DN65" s="1877"/>
      <c r="DO65" s="1877"/>
      <c r="DP65" s="1877"/>
      <c r="DQ65" s="1877"/>
      <c r="DR65" s="1877"/>
      <c r="DS65" s="1877"/>
      <c r="DT65" s="1877"/>
      <c r="DU65" s="1877"/>
      <c r="DV65" s="1877"/>
      <c r="DW65" s="1877"/>
      <c r="DX65" s="1877"/>
      <c r="DY65" s="1877"/>
      <c r="DZ65" s="1877"/>
      <c r="EA65" s="1877"/>
      <c r="EB65" s="1877"/>
      <c r="EC65" s="1877"/>
      <c r="ED65" s="1877"/>
      <c r="EE65" s="1877"/>
      <c r="EF65" s="1877"/>
      <c r="EG65" s="1877"/>
      <c r="EH65" s="1877"/>
      <c r="EI65" s="1877"/>
      <c r="EJ65" s="1877"/>
      <c r="EK65" s="1877"/>
      <c r="EL65" s="1877"/>
      <c r="EM65" s="1877"/>
      <c r="EN65" s="1877"/>
      <c r="EO65" s="1877"/>
      <c r="EP65" s="1877"/>
      <c r="EQ65" s="1877"/>
      <c r="ER65" s="1877"/>
      <c r="ES65" s="1877"/>
      <c r="ET65" s="1877"/>
      <c r="EU65" s="1877"/>
      <c r="EV65" s="1877"/>
      <c r="EW65" s="1877"/>
      <c r="EX65" s="1877"/>
      <c r="EY65" s="1877"/>
      <c r="EZ65" s="1877"/>
      <c r="FA65" s="1877"/>
      <c r="FB65" s="1877"/>
      <c r="FC65" s="1877"/>
      <c r="FD65" s="1877"/>
      <c r="FE65" s="1877"/>
      <c r="FF65" s="1877"/>
      <c r="FG65" s="1877"/>
      <c r="FH65" s="1878"/>
    </row>
    <row r="66" spans="1:164" ht="8.65" customHeight="1">
      <c r="A66" s="1514"/>
      <c r="B66" s="1867"/>
      <c r="C66" s="1868"/>
      <c r="D66" s="1868"/>
      <c r="E66" s="1868"/>
      <c r="F66" s="1868"/>
      <c r="G66" s="1868"/>
      <c r="H66" s="1868"/>
      <c r="I66" s="1868"/>
      <c r="J66" s="1868"/>
      <c r="K66" s="1868"/>
      <c r="L66" s="1868"/>
      <c r="M66" s="1868"/>
      <c r="N66" s="1868"/>
      <c r="O66" s="1868"/>
      <c r="P66" s="1868"/>
      <c r="Q66" s="1868"/>
      <c r="R66" s="1868"/>
      <c r="S66" s="1868"/>
      <c r="T66" s="1868"/>
      <c r="U66" s="1868"/>
      <c r="V66" s="1868"/>
      <c r="W66" s="1868"/>
      <c r="X66" s="1868"/>
      <c r="Y66" s="1868"/>
      <c r="Z66" s="1868"/>
      <c r="AA66" s="1868"/>
      <c r="AB66" s="1868"/>
      <c r="AC66" s="1868"/>
      <c r="AD66" s="1868"/>
      <c r="AE66" s="1868"/>
      <c r="AF66" s="1868"/>
      <c r="AG66" s="1868"/>
      <c r="AH66" s="1871"/>
      <c r="AI66" s="1871"/>
      <c r="AJ66" s="1871"/>
      <c r="AK66" s="1871"/>
      <c r="AL66" s="1871"/>
      <c r="AM66" s="1871"/>
      <c r="AN66" s="1871"/>
      <c r="AO66" s="1871"/>
      <c r="AP66" s="1871"/>
      <c r="AQ66" s="1871"/>
      <c r="AR66" s="1871"/>
      <c r="AS66" s="1871"/>
      <c r="AT66" s="1872"/>
      <c r="AU66" s="1867"/>
      <c r="AV66" s="1868"/>
      <c r="AW66" s="1868"/>
      <c r="AX66" s="1868"/>
      <c r="AY66" s="1868"/>
      <c r="AZ66" s="1868"/>
      <c r="BA66" s="1868"/>
      <c r="BB66" s="1868"/>
      <c r="BC66" s="1868"/>
      <c r="BD66" s="1868"/>
      <c r="BE66" s="1868"/>
      <c r="BF66" s="1868"/>
      <c r="BG66" s="1868"/>
      <c r="BH66" s="1868"/>
      <c r="BI66" s="1868"/>
      <c r="BJ66" s="1868"/>
      <c r="BK66" s="1868"/>
      <c r="BL66" s="1868"/>
      <c r="BM66" s="1868"/>
      <c r="BN66" s="1868"/>
      <c r="BO66" s="1868"/>
      <c r="BP66" s="1868"/>
      <c r="BQ66" s="1868"/>
      <c r="BR66" s="1868"/>
      <c r="BS66" s="1868"/>
      <c r="BT66" s="1868"/>
      <c r="BU66" s="1873"/>
      <c r="BV66" s="1873"/>
      <c r="BW66" s="1873"/>
      <c r="BX66" s="1873"/>
      <c r="BY66" s="1874"/>
      <c r="BZ66" s="1879"/>
      <c r="CA66" s="1648"/>
      <c r="CB66" s="1648"/>
      <c r="CC66" s="1648"/>
      <c r="CD66" s="1648"/>
      <c r="CE66" s="1648"/>
      <c r="CF66" s="1648"/>
      <c r="CG66" s="1648"/>
      <c r="CH66" s="1648"/>
      <c r="CI66" s="1648"/>
      <c r="CJ66" s="1648"/>
      <c r="CK66" s="1648"/>
      <c r="CL66" s="1648"/>
      <c r="CM66" s="1648"/>
      <c r="CN66" s="1648"/>
      <c r="CO66" s="1648"/>
      <c r="CP66" s="1648"/>
      <c r="CQ66" s="1648"/>
      <c r="CR66" s="1648"/>
      <c r="CS66" s="1648"/>
      <c r="CT66" s="1648"/>
      <c r="CU66" s="1648"/>
      <c r="CV66" s="1648"/>
      <c r="CW66" s="1648"/>
      <c r="CX66" s="1648"/>
      <c r="CY66" s="1648"/>
      <c r="CZ66" s="1648"/>
      <c r="DA66" s="1648"/>
      <c r="DB66" s="1649"/>
      <c r="DC66" s="1647"/>
      <c r="DD66" s="1648"/>
      <c r="DE66" s="1648"/>
      <c r="DF66" s="1648"/>
      <c r="DG66" s="1648"/>
      <c r="DH66" s="1648"/>
      <c r="DI66" s="1648"/>
      <c r="DJ66" s="1650"/>
      <c r="DK66" s="1880"/>
      <c r="DL66" s="1881"/>
      <c r="DM66" s="1881"/>
      <c r="DN66" s="1881"/>
      <c r="DO66" s="1881"/>
      <c r="DP66" s="1881"/>
      <c r="DQ66" s="1881"/>
      <c r="DR66" s="1881"/>
      <c r="DS66" s="1881"/>
      <c r="DT66" s="1881"/>
      <c r="DU66" s="1881"/>
      <c r="DV66" s="1881"/>
      <c r="DW66" s="1881"/>
      <c r="DX66" s="1881"/>
      <c r="DY66" s="1881"/>
      <c r="DZ66" s="1881"/>
      <c r="EA66" s="1881"/>
      <c r="EB66" s="1881"/>
      <c r="EC66" s="1881"/>
      <c r="ED66" s="1881"/>
      <c r="EE66" s="1881"/>
      <c r="EF66" s="1881"/>
      <c r="EG66" s="1881"/>
      <c r="EH66" s="1881"/>
      <c r="EI66" s="1881"/>
      <c r="EJ66" s="1881"/>
      <c r="EK66" s="1881"/>
      <c r="EL66" s="1881"/>
      <c r="EM66" s="1881"/>
      <c r="EN66" s="1881"/>
      <c r="EO66" s="1881"/>
      <c r="EP66" s="1881"/>
      <c r="EQ66" s="1881"/>
      <c r="ER66" s="1881"/>
      <c r="ES66" s="1881"/>
      <c r="ET66" s="1881"/>
      <c r="EU66" s="1881"/>
      <c r="EV66" s="1881"/>
      <c r="EW66" s="1881"/>
      <c r="EX66" s="1881"/>
      <c r="EY66" s="1881"/>
      <c r="EZ66" s="1881"/>
      <c r="FA66" s="1881"/>
      <c r="FB66" s="1881"/>
      <c r="FC66" s="1881"/>
      <c r="FD66" s="1881"/>
      <c r="FE66" s="1881"/>
      <c r="FF66" s="1881"/>
      <c r="FG66" s="1881"/>
      <c r="FH66" s="1882"/>
    </row>
    <row r="67" spans="1:164" ht="8.65" customHeight="1">
      <c r="A67" s="1514"/>
      <c r="B67" s="1883" t="s">
        <v>1454</v>
      </c>
      <c r="C67" s="1884"/>
      <c r="D67" s="1884"/>
      <c r="E67" s="1884"/>
      <c r="F67" s="1884"/>
      <c r="G67" s="1884"/>
      <c r="H67" s="1884"/>
      <c r="I67" s="1884"/>
      <c r="J67" s="1884"/>
      <c r="K67" s="1884"/>
      <c r="L67" s="1884"/>
      <c r="M67" s="1884"/>
      <c r="N67" s="1884"/>
      <c r="O67" s="1884"/>
      <c r="P67" s="1884"/>
      <c r="Q67" s="1884"/>
      <c r="R67" s="1884"/>
      <c r="S67" s="1884"/>
      <c r="T67" s="1884"/>
      <c r="U67" s="1884"/>
      <c r="V67" s="1884"/>
      <c r="W67" s="1884"/>
      <c r="X67" s="1884"/>
      <c r="Y67" s="1884"/>
      <c r="Z67" s="1884"/>
      <c r="AA67" s="1884"/>
      <c r="AB67" s="1884"/>
      <c r="AC67" s="1884"/>
      <c r="AD67" s="1884"/>
      <c r="AE67" s="1884"/>
      <c r="AF67" s="1884"/>
      <c r="AG67" s="1884"/>
      <c r="AH67" s="1871">
        <v>1.57</v>
      </c>
      <c r="AI67" s="1871"/>
      <c r="AJ67" s="1871"/>
      <c r="AK67" s="1871"/>
      <c r="AL67" s="1871"/>
      <c r="AM67" s="1871"/>
      <c r="AN67" s="1871"/>
      <c r="AO67" s="1871"/>
      <c r="AP67" s="1871"/>
      <c r="AQ67" s="1871"/>
      <c r="AR67" s="1871"/>
      <c r="AS67" s="1871"/>
      <c r="AT67" s="1872"/>
      <c r="AU67" s="1867"/>
      <c r="AV67" s="1868"/>
      <c r="AW67" s="1868"/>
      <c r="AX67" s="1868"/>
      <c r="AY67" s="1868"/>
      <c r="AZ67" s="1868"/>
      <c r="BA67" s="1868"/>
      <c r="BB67" s="1868"/>
      <c r="BC67" s="1868"/>
      <c r="BD67" s="1868"/>
      <c r="BE67" s="1868"/>
      <c r="BF67" s="1868"/>
      <c r="BG67" s="1868"/>
      <c r="BH67" s="1868"/>
      <c r="BI67" s="1868"/>
      <c r="BJ67" s="1868"/>
      <c r="BK67" s="1868"/>
      <c r="BL67" s="1868"/>
      <c r="BM67" s="1868"/>
      <c r="BN67" s="1868"/>
      <c r="BO67" s="1868"/>
      <c r="BP67" s="1868"/>
      <c r="BQ67" s="1868"/>
      <c r="BR67" s="1868"/>
      <c r="BS67" s="1868"/>
      <c r="BT67" s="1868"/>
      <c r="BU67" s="1873"/>
      <c r="BV67" s="1873"/>
      <c r="BW67" s="1873"/>
      <c r="BX67" s="1873"/>
      <c r="BY67" s="1874"/>
      <c r="BZ67" s="1885"/>
      <c r="CA67" s="1657"/>
      <c r="CB67" s="1657"/>
      <c r="CC67" s="1657"/>
      <c r="CD67" s="1657"/>
      <c r="CE67" s="1657"/>
      <c r="CF67" s="1657"/>
      <c r="CG67" s="1657"/>
      <c r="CH67" s="1657"/>
      <c r="CI67" s="1657"/>
      <c r="CJ67" s="1657"/>
      <c r="CK67" s="1657"/>
      <c r="CL67" s="1657"/>
      <c r="CM67" s="1657"/>
      <c r="CN67" s="1657"/>
      <c r="CO67" s="1657"/>
      <c r="CP67" s="1657"/>
      <c r="CQ67" s="1657"/>
      <c r="CR67" s="1657"/>
      <c r="CS67" s="1657"/>
      <c r="CT67" s="1657"/>
      <c r="CU67" s="1657"/>
      <c r="CV67" s="1657"/>
      <c r="CW67" s="1657"/>
      <c r="CX67" s="1657"/>
      <c r="CY67" s="1657"/>
      <c r="CZ67" s="1657"/>
      <c r="DA67" s="1657"/>
      <c r="DB67" s="1658"/>
      <c r="DC67" s="1656"/>
      <c r="DD67" s="1657"/>
      <c r="DE67" s="1657"/>
      <c r="DF67" s="1657"/>
      <c r="DG67" s="1657"/>
      <c r="DH67" s="1657"/>
      <c r="DI67" s="1657"/>
      <c r="DJ67" s="1659"/>
      <c r="DK67" s="1880"/>
      <c r="DL67" s="1881"/>
      <c r="DM67" s="1881"/>
      <c r="DN67" s="1881"/>
      <c r="DO67" s="1881"/>
      <c r="DP67" s="1881"/>
      <c r="DQ67" s="1881"/>
      <c r="DR67" s="1881"/>
      <c r="DS67" s="1881"/>
      <c r="DT67" s="1881"/>
      <c r="DU67" s="1881"/>
      <c r="DV67" s="1881"/>
      <c r="DW67" s="1881"/>
      <c r="DX67" s="1881"/>
      <c r="DY67" s="1881"/>
      <c r="DZ67" s="1881"/>
      <c r="EA67" s="1881"/>
      <c r="EB67" s="1881"/>
      <c r="EC67" s="1881"/>
      <c r="ED67" s="1881"/>
      <c r="EE67" s="1881"/>
      <c r="EF67" s="1881"/>
      <c r="EG67" s="1881"/>
      <c r="EH67" s="1881"/>
      <c r="EI67" s="1881"/>
      <c r="EJ67" s="1881"/>
      <c r="EK67" s="1881"/>
      <c r="EL67" s="1881"/>
      <c r="EM67" s="1881"/>
      <c r="EN67" s="1881"/>
      <c r="EO67" s="1881"/>
      <c r="EP67" s="1881"/>
      <c r="EQ67" s="1881"/>
      <c r="ER67" s="1881"/>
      <c r="ES67" s="1881"/>
      <c r="ET67" s="1881"/>
      <c r="EU67" s="1881"/>
      <c r="EV67" s="1881"/>
      <c r="EW67" s="1881"/>
      <c r="EX67" s="1881"/>
      <c r="EY67" s="1881"/>
      <c r="EZ67" s="1881"/>
      <c r="FA67" s="1881"/>
      <c r="FB67" s="1881"/>
      <c r="FC67" s="1881"/>
      <c r="FD67" s="1881"/>
      <c r="FE67" s="1881"/>
      <c r="FF67" s="1881"/>
      <c r="FG67" s="1881"/>
      <c r="FH67" s="1882"/>
    </row>
    <row r="68" spans="1:164" ht="8.65" customHeight="1">
      <c r="A68" s="1514"/>
      <c r="B68" s="1883"/>
      <c r="C68" s="1884"/>
      <c r="D68" s="1884"/>
      <c r="E68" s="1884"/>
      <c r="F68" s="1884"/>
      <c r="G68" s="1884"/>
      <c r="H68" s="1884"/>
      <c r="I68" s="1884"/>
      <c r="J68" s="1884"/>
      <c r="K68" s="1884"/>
      <c r="L68" s="1884"/>
      <c r="M68" s="1884"/>
      <c r="N68" s="1884"/>
      <c r="O68" s="1884"/>
      <c r="P68" s="1884"/>
      <c r="Q68" s="1884"/>
      <c r="R68" s="1884"/>
      <c r="S68" s="1884"/>
      <c r="T68" s="1884"/>
      <c r="U68" s="1884"/>
      <c r="V68" s="1884"/>
      <c r="W68" s="1884"/>
      <c r="X68" s="1884"/>
      <c r="Y68" s="1884"/>
      <c r="Z68" s="1884"/>
      <c r="AA68" s="1884"/>
      <c r="AB68" s="1884"/>
      <c r="AC68" s="1884"/>
      <c r="AD68" s="1884"/>
      <c r="AE68" s="1884"/>
      <c r="AF68" s="1884"/>
      <c r="AG68" s="1884"/>
      <c r="AH68" s="1871"/>
      <c r="AI68" s="1871"/>
      <c r="AJ68" s="1871"/>
      <c r="AK68" s="1871"/>
      <c r="AL68" s="1871"/>
      <c r="AM68" s="1871"/>
      <c r="AN68" s="1871"/>
      <c r="AO68" s="1871"/>
      <c r="AP68" s="1871"/>
      <c r="AQ68" s="1871"/>
      <c r="AR68" s="1871"/>
      <c r="AS68" s="1871"/>
      <c r="AT68" s="1872"/>
      <c r="AU68" s="1886" t="s">
        <v>1556</v>
      </c>
      <c r="AV68" s="1887"/>
      <c r="AW68" s="1887"/>
      <c r="AX68" s="1887"/>
      <c r="AY68" s="1887"/>
      <c r="AZ68" s="1888" t="s">
        <v>1557</v>
      </c>
      <c r="BA68" s="1887"/>
      <c r="BB68" s="1887"/>
      <c r="BC68" s="1887"/>
      <c r="BD68" s="1887"/>
      <c r="BE68" s="1887"/>
      <c r="BF68" s="1887"/>
      <c r="BG68" s="1887"/>
      <c r="BH68" s="1887"/>
      <c r="BI68" s="1887"/>
      <c r="BJ68" s="1887"/>
      <c r="BK68" s="1887"/>
      <c r="BL68" s="1887"/>
      <c r="BM68" s="1887"/>
      <c r="BN68" s="1887"/>
      <c r="BO68" s="1887"/>
      <c r="BP68" s="1887"/>
      <c r="BQ68" s="1887"/>
      <c r="BR68" s="1887"/>
      <c r="BS68" s="1887"/>
      <c r="BT68" s="1889"/>
      <c r="BU68" s="1873">
        <v>0.9</v>
      </c>
      <c r="BV68" s="1873"/>
      <c r="BW68" s="1873"/>
      <c r="BX68" s="1873"/>
      <c r="BY68" s="1874"/>
      <c r="BZ68" s="1611" t="s">
        <v>1077</v>
      </c>
      <c r="CA68" s="1612"/>
      <c r="CB68" s="1612"/>
      <c r="CC68" s="1612"/>
      <c r="CD68" s="1612"/>
      <c r="CE68" s="1612"/>
      <c r="CF68" s="1612"/>
      <c r="CG68" s="1612"/>
      <c r="CH68" s="1612"/>
      <c r="CI68" s="1612"/>
      <c r="CJ68" s="1612"/>
      <c r="CK68" s="1612"/>
      <c r="CL68" s="1612"/>
      <c r="CM68" s="1612"/>
      <c r="CN68" s="1612"/>
      <c r="CO68" s="1612"/>
      <c r="CP68" s="1612"/>
      <c r="CQ68" s="1612"/>
      <c r="CR68" s="1612"/>
      <c r="CS68" s="1612"/>
      <c r="CT68" s="1612"/>
      <c r="CU68" s="1612"/>
      <c r="CV68" s="1612"/>
      <c r="CW68" s="1612"/>
      <c r="CX68" s="1612"/>
      <c r="CY68" s="1612"/>
      <c r="CZ68" s="1612"/>
      <c r="DA68" s="1612"/>
      <c r="DB68" s="1667"/>
      <c r="DC68" s="2058">
        <v>8.1000000000000003E-2</v>
      </c>
      <c r="DD68" s="2059"/>
      <c r="DE68" s="2059"/>
      <c r="DF68" s="2059"/>
      <c r="DG68" s="2059"/>
      <c r="DH68" s="2059"/>
      <c r="DI68" s="2059"/>
      <c r="DJ68" s="2060"/>
      <c r="DK68" s="1893" t="s">
        <v>1547</v>
      </c>
      <c r="DL68" s="1894"/>
      <c r="DM68" s="1894"/>
      <c r="DN68" s="1894"/>
      <c r="DO68" s="1894"/>
      <c r="DP68" s="1894"/>
      <c r="DQ68" s="1894"/>
      <c r="DR68" s="1894"/>
      <c r="DS68" s="1894"/>
      <c r="DT68" s="1894"/>
      <c r="DU68" s="1894"/>
      <c r="DV68" s="1894"/>
      <c r="DW68" s="1894"/>
      <c r="DX68" s="1894"/>
      <c r="DY68" s="1894"/>
      <c r="DZ68" s="1894"/>
      <c r="EA68" s="1894"/>
      <c r="EB68" s="1894"/>
      <c r="EC68" s="1894"/>
      <c r="ED68" s="1894"/>
      <c r="EE68" s="1894"/>
      <c r="EF68" s="1894"/>
      <c r="EG68" s="1894"/>
      <c r="EH68" s="1894"/>
      <c r="EI68" s="1894"/>
      <c r="EJ68" s="1894"/>
      <c r="EK68" s="1894"/>
      <c r="EL68" s="1894"/>
      <c r="EM68" s="1894"/>
      <c r="EN68" s="1894"/>
      <c r="EO68" s="1894"/>
      <c r="EP68" s="1894"/>
      <c r="EQ68" s="1894"/>
      <c r="ER68" s="1894"/>
      <c r="ES68" s="1894"/>
      <c r="ET68" s="1894"/>
      <c r="EU68" s="1894"/>
      <c r="EV68" s="1894"/>
      <c r="EW68" s="1894"/>
      <c r="EX68" s="1894"/>
      <c r="EY68" s="1894"/>
      <c r="EZ68" s="1894"/>
      <c r="FA68" s="1894"/>
      <c r="FB68" s="1894"/>
      <c r="FC68" s="1894"/>
      <c r="FD68" s="1894"/>
      <c r="FE68" s="1894"/>
      <c r="FF68" s="1894"/>
      <c r="FG68" s="1894"/>
      <c r="FH68" s="1895"/>
    </row>
    <row r="69" spans="1:164" ht="8.65" customHeight="1">
      <c r="A69" s="1514"/>
      <c r="B69" s="1883" t="s">
        <v>1456</v>
      </c>
      <c r="C69" s="1884"/>
      <c r="D69" s="1884"/>
      <c r="E69" s="1884"/>
      <c r="F69" s="1884"/>
      <c r="G69" s="1884"/>
      <c r="H69" s="1884"/>
      <c r="I69" s="1884"/>
      <c r="J69" s="1884"/>
      <c r="K69" s="1884"/>
      <c r="L69" s="1884"/>
      <c r="M69" s="1884"/>
      <c r="N69" s="1884"/>
      <c r="O69" s="1884"/>
      <c r="P69" s="1884"/>
      <c r="Q69" s="1884"/>
      <c r="R69" s="1884"/>
      <c r="S69" s="1884"/>
      <c r="T69" s="1884"/>
      <c r="U69" s="1884"/>
      <c r="V69" s="1884"/>
      <c r="W69" s="1884"/>
      <c r="X69" s="1884"/>
      <c r="Y69" s="1884"/>
      <c r="Z69" s="1884"/>
      <c r="AA69" s="1884"/>
      <c r="AB69" s="1884"/>
      <c r="AC69" s="1884"/>
      <c r="AD69" s="1884"/>
      <c r="AE69" s="1884"/>
      <c r="AF69" s="1884"/>
      <c r="AG69" s="1884"/>
      <c r="AH69" s="1896" t="s">
        <v>1548</v>
      </c>
      <c r="AI69" s="1871"/>
      <c r="AJ69" s="1871"/>
      <c r="AK69" s="1871"/>
      <c r="AL69" s="1871"/>
      <c r="AM69" s="1871"/>
      <c r="AN69" s="1871"/>
      <c r="AO69" s="1871"/>
      <c r="AP69" s="1871"/>
      <c r="AQ69" s="1871"/>
      <c r="AR69" s="1871"/>
      <c r="AS69" s="1871"/>
      <c r="AT69" s="1872"/>
      <c r="AU69" s="1897"/>
      <c r="AV69" s="1898"/>
      <c r="AW69" s="1898"/>
      <c r="AX69" s="1898"/>
      <c r="AY69" s="1898"/>
      <c r="AZ69" s="1899"/>
      <c r="BA69" s="1900"/>
      <c r="BB69" s="1900"/>
      <c r="BC69" s="1900"/>
      <c r="BD69" s="1900"/>
      <c r="BE69" s="1900"/>
      <c r="BF69" s="1900"/>
      <c r="BG69" s="1900"/>
      <c r="BH69" s="1900"/>
      <c r="BI69" s="1900"/>
      <c r="BJ69" s="1900"/>
      <c r="BK69" s="1900"/>
      <c r="BL69" s="1900"/>
      <c r="BM69" s="1900"/>
      <c r="BN69" s="1900"/>
      <c r="BO69" s="1900"/>
      <c r="BP69" s="1900"/>
      <c r="BQ69" s="1900"/>
      <c r="BR69" s="1900"/>
      <c r="BS69" s="1900"/>
      <c r="BT69" s="1901"/>
      <c r="BU69" s="1873"/>
      <c r="BV69" s="1873"/>
      <c r="BW69" s="1873"/>
      <c r="BX69" s="1873"/>
      <c r="BY69" s="1874"/>
      <c r="BZ69" s="1635"/>
      <c r="CA69" s="1636"/>
      <c r="CB69" s="1636"/>
      <c r="CC69" s="1636"/>
      <c r="CD69" s="1636"/>
      <c r="CE69" s="1636"/>
      <c r="CF69" s="1636"/>
      <c r="CG69" s="1636"/>
      <c r="CH69" s="1636"/>
      <c r="CI69" s="1636"/>
      <c r="CJ69" s="1636"/>
      <c r="CK69" s="1636"/>
      <c r="CL69" s="1636"/>
      <c r="CM69" s="1636"/>
      <c r="CN69" s="1636"/>
      <c r="CO69" s="1636"/>
      <c r="CP69" s="1636"/>
      <c r="CQ69" s="1636"/>
      <c r="CR69" s="1636"/>
      <c r="CS69" s="1636"/>
      <c r="CT69" s="1636"/>
      <c r="CU69" s="1636"/>
      <c r="CV69" s="1636"/>
      <c r="CW69" s="1636"/>
      <c r="CX69" s="1636"/>
      <c r="CY69" s="1636"/>
      <c r="CZ69" s="1636"/>
      <c r="DA69" s="1636"/>
      <c r="DB69" s="1683"/>
      <c r="DC69" s="2061"/>
      <c r="DD69" s="2062"/>
      <c r="DE69" s="2062"/>
      <c r="DF69" s="2062"/>
      <c r="DG69" s="2062"/>
      <c r="DH69" s="2062"/>
      <c r="DI69" s="2062"/>
      <c r="DJ69" s="2063"/>
      <c r="DK69" s="1893"/>
      <c r="DL69" s="1894"/>
      <c r="DM69" s="1894"/>
      <c r="DN69" s="1894"/>
      <c r="DO69" s="1894"/>
      <c r="DP69" s="1894"/>
      <c r="DQ69" s="1894"/>
      <c r="DR69" s="1894"/>
      <c r="DS69" s="1894"/>
      <c r="DT69" s="1894"/>
      <c r="DU69" s="1894"/>
      <c r="DV69" s="1894"/>
      <c r="DW69" s="1894"/>
      <c r="DX69" s="1894"/>
      <c r="DY69" s="1894"/>
      <c r="DZ69" s="1894"/>
      <c r="EA69" s="1894"/>
      <c r="EB69" s="1894"/>
      <c r="EC69" s="1894"/>
      <c r="ED69" s="1894"/>
      <c r="EE69" s="1894"/>
      <c r="EF69" s="1894"/>
      <c r="EG69" s="1894"/>
      <c r="EH69" s="1894"/>
      <c r="EI69" s="1894"/>
      <c r="EJ69" s="1894"/>
      <c r="EK69" s="1894"/>
      <c r="EL69" s="1894"/>
      <c r="EM69" s="1894"/>
      <c r="EN69" s="1894"/>
      <c r="EO69" s="1894"/>
      <c r="EP69" s="1894"/>
      <c r="EQ69" s="1894"/>
      <c r="ER69" s="1894"/>
      <c r="ES69" s="1894"/>
      <c r="ET69" s="1894"/>
      <c r="EU69" s="1894"/>
      <c r="EV69" s="1894"/>
      <c r="EW69" s="1894"/>
      <c r="EX69" s="1894"/>
      <c r="EY69" s="1894"/>
      <c r="EZ69" s="1894"/>
      <c r="FA69" s="1894"/>
      <c r="FB69" s="1894"/>
      <c r="FC69" s="1894"/>
      <c r="FD69" s="1894"/>
      <c r="FE69" s="1894"/>
      <c r="FF69" s="1894"/>
      <c r="FG69" s="1894"/>
      <c r="FH69" s="1895"/>
    </row>
    <row r="70" spans="1:164" ht="8.65" customHeight="1">
      <c r="A70" s="1514"/>
      <c r="B70" s="1883"/>
      <c r="C70" s="1884"/>
      <c r="D70" s="1884"/>
      <c r="E70" s="1884"/>
      <c r="F70" s="1884"/>
      <c r="G70" s="1884"/>
      <c r="H70" s="1884"/>
      <c r="I70" s="1884"/>
      <c r="J70" s="1884"/>
      <c r="K70" s="1884"/>
      <c r="L70" s="1884"/>
      <c r="M70" s="1884"/>
      <c r="N70" s="1884"/>
      <c r="O70" s="1884"/>
      <c r="P70" s="1884"/>
      <c r="Q70" s="1884"/>
      <c r="R70" s="1884"/>
      <c r="S70" s="1884"/>
      <c r="T70" s="1884"/>
      <c r="U70" s="1884"/>
      <c r="V70" s="1884"/>
      <c r="W70" s="1884"/>
      <c r="X70" s="1884"/>
      <c r="Y70" s="1884"/>
      <c r="Z70" s="1884"/>
      <c r="AA70" s="1884"/>
      <c r="AB70" s="1884"/>
      <c r="AC70" s="1884"/>
      <c r="AD70" s="1884"/>
      <c r="AE70" s="1884"/>
      <c r="AF70" s="1884"/>
      <c r="AG70" s="1884"/>
      <c r="AH70" s="1871"/>
      <c r="AI70" s="1871"/>
      <c r="AJ70" s="1871"/>
      <c r="AK70" s="1871"/>
      <c r="AL70" s="1871"/>
      <c r="AM70" s="1871"/>
      <c r="AN70" s="1871"/>
      <c r="AO70" s="1871"/>
      <c r="AP70" s="1871"/>
      <c r="AQ70" s="1871"/>
      <c r="AR70" s="1871"/>
      <c r="AS70" s="1871"/>
      <c r="AT70" s="1872"/>
      <c r="AU70" s="1897"/>
      <c r="AV70" s="1898"/>
      <c r="AW70" s="1898"/>
      <c r="AX70" s="1898"/>
      <c r="AY70" s="1898"/>
      <c r="AZ70" s="1888" t="s">
        <v>1559</v>
      </c>
      <c r="BA70" s="1887"/>
      <c r="BB70" s="1887"/>
      <c r="BC70" s="1887"/>
      <c r="BD70" s="1887"/>
      <c r="BE70" s="1887"/>
      <c r="BF70" s="1887"/>
      <c r="BG70" s="1887"/>
      <c r="BH70" s="1887"/>
      <c r="BI70" s="1887"/>
      <c r="BJ70" s="1887"/>
      <c r="BK70" s="1887"/>
      <c r="BL70" s="1887"/>
      <c r="BM70" s="1887"/>
      <c r="BN70" s="1887"/>
      <c r="BO70" s="1887"/>
      <c r="BP70" s="1887"/>
      <c r="BQ70" s="1887"/>
      <c r="BR70" s="1887"/>
      <c r="BS70" s="1887"/>
      <c r="BT70" s="1889"/>
      <c r="BU70" s="1873">
        <v>0.4</v>
      </c>
      <c r="BV70" s="1873"/>
      <c r="BW70" s="1873"/>
      <c r="BX70" s="1873"/>
      <c r="BY70" s="1874"/>
      <c r="BZ70" s="1678"/>
      <c r="CA70" s="1638"/>
      <c r="CB70" s="1638"/>
      <c r="CC70" s="1638"/>
      <c r="CD70" s="1638"/>
      <c r="CE70" s="1638"/>
      <c r="CF70" s="1638"/>
      <c r="CG70" s="1638"/>
      <c r="CH70" s="1638"/>
      <c r="CI70" s="1638"/>
      <c r="CJ70" s="1638"/>
      <c r="CK70" s="1638"/>
      <c r="CL70" s="1638"/>
      <c r="CM70" s="1638"/>
      <c r="CN70" s="1638"/>
      <c r="CO70" s="1638"/>
      <c r="CP70" s="1638"/>
      <c r="CQ70" s="1638"/>
      <c r="CR70" s="1638"/>
      <c r="CS70" s="1638"/>
      <c r="CT70" s="1638"/>
      <c r="CU70" s="1638"/>
      <c r="CV70" s="1638"/>
      <c r="CW70" s="1638"/>
      <c r="CX70" s="1638"/>
      <c r="CY70" s="1638"/>
      <c r="CZ70" s="1638"/>
      <c r="DA70" s="1638"/>
      <c r="DB70" s="1700"/>
      <c r="DC70" s="2064"/>
      <c r="DD70" s="2065"/>
      <c r="DE70" s="2065"/>
      <c r="DF70" s="2065"/>
      <c r="DG70" s="2065"/>
      <c r="DH70" s="2065"/>
      <c r="DI70" s="2065"/>
      <c r="DJ70" s="2066"/>
      <c r="DK70" s="1893"/>
      <c r="DL70" s="1894"/>
      <c r="DM70" s="1894"/>
      <c r="DN70" s="1894"/>
      <c r="DO70" s="1894"/>
      <c r="DP70" s="1894"/>
      <c r="DQ70" s="1894"/>
      <c r="DR70" s="1894"/>
      <c r="DS70" s="1894"/>
      <c r="DT70" s="1894"/>
      <c r="DU70" s="1894"/>
      <c r="DV70" s="1894"/>
      <c r="DW70" s="1894"/>
      <c r="DX70" s="1894"/>
      <c r="DY70" s="1894"/>
      <c r="DZ70" s="1894"/>
      <c r="EA70" s="1894"/>
      <c r="EB70" s="1894"/>
      <c r="EC70" s="1894"/>
      <c r="ED70" s="1894"/>
      <c r="EE70" s="1894"/>
      <c r="EF70" s="1894"/>
      <c r="EG70" s="1894"/>
      <c r="EH70" s="1894"/>
      <c r="EI70" s="1894"/>
      <c r="EJ70" s="1894"/>
      <c r="EK70" s="1894"/>
      <c r="EL70" s="1894"/>
      <c r="EM70" s="1894"/>
      <c r="EN70" s="1894"/>
      <c r="EO70" s="1894"/>
      <c r="EP70" s="1894"/>
      <c r="EQ70" s="1894"/>
      <c r="ER70" s="1894"/>
      <c r="ES70" s="1894"/>
      <c r="ET70" s="1894"/>
      <c r="EU70" s="1894"/>
      <c r="EV70" s="1894"/>
      <c r="EW70" s="1894"/>
      <c r="EX70" s="1894"/>
      <c r="EY70" s="1894"/>
      <c r="EZ70" s="1894"/>
      <c r="FA70" s="1894"/>
      <c r="FB70" s="1894"/>
      <c r="FC70" s="1894"/>
      <c r="FD70" s="1894"/>
      <c r="FE70" s="1894"/>
      <c r="FF70" s="1894"/>
      <c r="FG70" s="1894"/>
      <c r="FH70" s="1895"/>
    </row>
    <row r="71" spans="1:164" ht="8.65" customHeight="1">
      <c r="A71" s="1514"/>
      <c r="B71" s="1883" t="s">
        <v>1458</v>
      </c>
      <c r="C71" s="1884"/>
      <c r="D71" s="1884"/>
      <c r="E71" s="1884"/>
      <c r="F71" s="1884"/>
      <c r="G71" s="1884"/>
      <c r="H71" s="1884"/>
      <c r="I71" s="1884"/>
      <c r="J71" s="1884"/>
      <c r="K71" s="1884"/>
      <c r="L71" s="1884"/>
      <c r="M71" s="1884"/>
      <c r="N71" s="1884"/>
      <c r="O71" s="1884"/>
      <c r="P71" s="1884"/>
      <c r="Q71" s="1884"/>
      <c r="R71" s="1884"/>
      <c r="S71" s="1884"/>
      <c r="T71" s="1884"/>
      <c r="U71" s="1884"/>
      <c r="V71" s="1884"/>
      <c r="W71" s="1884"/>
      <c r="X71" s="1884"/>
      <c r="Y71" s="1884"/>
      <c r="Z71" s="1884"/>
      <c r="AA71" s="1884"/>
      <c r="AB71" s="1884"/>
      <c r="AC71" s="1884"/>
      <c r="AD71" s="1884"/>
      <c r="AE71" s="1884"/>
      <c r="AF71" s="1884"/>
      <c r="AG71" s="1884"/>
      <c r="AH71" s="1871">
        <v>1.1299999999999999</v>
      </c>
      <c r="AI71" s="1871"/>
      <c r="AJ71" s="1871"/>
      <c r="AK71" s="1871"/>
      <c r="AL71" s="1871"/>
      <c r="AM71" s="1871"/>
      <c r="AN71" s="1871"/>
      <c r="AO71" s="1871"/>
      <c r="AP71" s="1871"/>
      <c r="AQ71" s="1871"/>
      <c r="AR71" s="1871"/>
      <c r="AS71" s="1871"/>
      <c r="AT71" s="1872"/>
      <c r="AU71" s="1897"/>
      <c r="AV71" s="1898"/>
      <c r="AW71" s="1898"/>
      <c r="AX71" s="1898"/>
      <c r="AY71" s="1898"/>
      <c r="AZ71" s="1899"/>
      <c r="BA71" s="1900"/>
      <c r="BB71" s="1900"/>
      <c r="BC71" s="1900"/>
      <c r="BD71" s="1900"/>
      <c r="BE71" s="1900"/>
      <c r="BF71" s="1900"/>
      <c r="BG71" s="1900"/>
      <c r="BH71" s="1900"/>
      <c r="BI71" s="1900"/>
      <c r="BJ71" s="1900"/>
      <c r="BK71" s="1900"/>
      <c r="BL71" s="1900"/>
      <c r="BM71" s="1900"/>
      <c r="BN71" s="1900"/>
      <c r="BO71" s="1900"/>
      <c r="BP71" s="1900"/>
      <c r="BQ71" s="1900"/>
      <c r="BR71" s="1900"/>
      <c r="BS71" s="1900"/>
      <c r="BT71" s="1901"/>
      <c r="BU71" s="1873"/>
      <c r="BV71" s="1873"/>
      <c r="BW71" s="1873"/>
      <c r="BX71" s="1873"/>
      <c r="BY71" s="1874"/>
      <c r="BZ71" s="1611" t="s">
        <v>1096</v>
      </c>
      <c r="CA71" s="1612"/>
      <c r="CB71" s="1612"/>
      <c r="CC71" s="1612"/>
      <c r="CD71" s="1612"/>
      <c r="CE71" s="1612"/>
      <c r="CF71" s="1612"/>
      <c r="CG71" s="1612"/>
      <c r="CH71" s="1612"/>
      <c r="CI71" s="1612"/>
      <c r="CJ71" s="1612"/>
      <c r="CK71" s="1612"/>
      <c r="CL71" s="1612"/>
      <c r="CM71" s="1612"/>
      <c r="CN71" s="1612"/>
      <c r="CO71" s="1612"/>
      <c r="CP71" s="1612"/>
      <c r="CQ71" s="1612"/>
      <c r="CR71" s="1612"/>
      <c r="CS71" s="1612"/>
      <c r="CT71" s="1612"/>
      <c r="CU71" s="1612"/>
      <c r="CV71" s="1612"/>
      <c r="CW71" s="1612"/>
      <c r="CX71" s="1612"/>
      <c r="CY71" s="1612"/>
      <c r="CZ71" s="1612"/>
      <c r="DA71" s="1612"/>
      <c r="DB71" s="1667"/>
      <c r="DC71" s="1890">
        <v>0.08</v>
      </c>
      <c r="DD71" s="1891"/>
      <c r="DE71" s="1891"/>
      <c r="DF71" s="1891"/>
      <c r="DG71" s="1891"/>
      <c r="DH71" s="1891"/>
      <c r="DI71" s="1891"/>
      <c r="DJ71" s="1892"/>
      <c r="DK71" s="1864" t="s">
        <v>1552</v>
      </c>
      <c r="DL71" s="1838"/>
      <c r="DM71" s="1838"/>
      <c r="DN71" s="1838"/>
      <c r="DO71" s="1838"/>
      <c r="DP71" s="1838"/>
      <c r="DQ71" s="1838"/>
      <c r="DR71" s="1838"/>
      <c r="DS71" s="1838"/>
      <c r="DT71" s="1838"/>
      <c r="DU71" s="1838"/>
      <c r="DV71" s="1838"/>
      <c r="DW71" s="1838"/>
      <c r="DX71" s="1838"/>
      <c r="DY71" s="1838"/>
      <c r="DZ71" s="1838"/>
      <c r="EA71" s="1838"/>
      <c r="EB71" s="1838"/>
      <c r="EC71" s="1838"/>
      <c r="ED71" s="1838"/>
      <c r="EE71" s="1838"/>
      <c r="EF71" s="1838"/>
      <c r="EG71" s="1838"/>
      <c r="EH71" s="1838"/>
      <c r="EI71" s="1838"/>
      <c r="EJ71" s="1838"/>
      <c r="EK71" s="1838"/>
      <c r="EL71" s="1838"/>
      <c r="EM71" s="1838"/>
      <c r="EN71" s="1838"/>
      <c r="EO71" s="1838"/>
      <c r="EP71" s="1838"/>
      <c r="EQ71" s="1838"/>
      <c r="ER71" s="1838"/>
      <c r="ES71" s="1838"/>
      <c r="ET71" s="1838"/>
      <c r="EU71" s="1838"/>
      <c r="EV71" s="1838"/>
      <c r="EW71" s="1838"/>
      <c r="EX71" s="1838"/>
      <c r="EY71" s="1838"/>
      <c r="EZ71" s="1838"/>
      <c r="FA71" s="1838"/>
      <c r="FB71" s="1838"/>
      <c r="FC71" s="1838"/>
      <c r="FD71" s="1838"/>
      <c r="FE71" s="1838"/>
      <c r="FF71" s="1838"/>
      <c r="FG71" s="1838"/>
      <c r="FH71" s="1839"/>
    </row>
    <row r="72" spans="1:164" ht="8.65" customHeight="1">
      <c r="A72" s="1514"/>
      <c r="B72" s="1883"/>
      <c r="C72" s="1884"/>
      <c r="D72" s="1884"/>
      <c r="E72" s="1884"/>
      <c r="F72" s="1884"/>
      <c r="G72" s="1884"/>
      <c r="H72" s="1884"/>
      <c r="I72" s="1884"/>
      <c r="J72" s="1884"/>
      <c r="K72" s="1884"/>
      <c r="L72" s="1884"/>
      <c r="M72" s="1884"/>
      <c r="N72" s="1884"/>
      <c r="O72" s="1884"/>
      <c r="P72" s="1884"/>
      <c r="Q72" s="1884"/>
      <c r="R72" s="1884"/>
      <c r="S72" s="1884"/>
      <c r="T72" s="1884"/>
      <c r="U72" s="1884"/>
      <c r="V72" s="1884"/>
      <c r="W72" s="1884"/>
      <c r="X72" s="1884"/>
      <c r="Y72" s="1884"/>
      <c r="Z72" s="1884"/>
      <c r="AA72" s="1884"/>
      <c r="AB72" s="1884"/>
      <c r="AC72" s="1884"/>
      <c r="AD72" s="1884"/>
      <c r="AE72" s="1884"/>
      <c r="AF72" s="1884"/>
      <c r="AG72" s="1884"/>
      <c r="AH72" s="1871"/>
      <c r="AI72" s="1871"/>
      <c r="AJ72" s="1871"/>
      <c r="AK72" s="1871"/>
      <c r="AL72" s="1871"/>
      <c r="AM72" s="1871"/>
      <c r="AN72" s="1871"/>
      <c r="AO72" s="1871"/>
      <c r="AP72" s="1871"/>
      <c r="AQ72" s="1871"/>
      <c r="AR72" s="1871"/>
      <c r="AS72" s="1871"/>
      <c r="AT72" s="1872"/>
      <c r="AU72" s="1897"/>
      <c r="AV72" s="1898"/>
      <c r="AW72" s="1898"/>
      <c r="AX72" s="1898"/>
      <c r="AY72" s="1898"/>
      <c r="AZ72" s="1888" t="s">
        <v>1562</v>
      </c>
      <c r="BA72" s="1887"/>
      <c r="BB72" s="1887"/>
      <c r="BC72" s="1887"/>
      <c r="BD72" s="1887"/>
      <c r="BE72" s="1887"/>
      <c r="BF72" s="1887"/>
      <c r="BG72" s="1887"/>
      <c r="BH72" s="1887"/>
      <c r="BI72" s="1887"/>
      <c r="BJ72" s="1887"/>
      <c r="BK72" s="1887"/>
      <c r="BL72" s="1887"/>
      <c r="BM72" s="1887"/>
      <c r="BN72" s="1887"/>
      <c r="BO72" s="1887"/>
      <c r="BP72" s="1887"/>
      <c r="BQ72" s="1887"/>
      <c r="BR72" s="1887"/>
      <c r="BS72" s="1887"/>
      <c r="BT72" s="1889"/>
      <c r="BU72" s="1873">
        <v>0.5</v>
      </c>
      <c r="BV72" s="1873"/>
      <c r="BW72" s="1873"/>
      <c r="BX72" s="1873"/>
      <c r="BY72" s="1874"/>
      <c r="BZ72" s="1635"/>
      <c r="CA72" s="1636"/>
      <c r="CB72" s="1636"/>
      <c r="CC72" s="1636"/>
      <c r="CD72" s="1636"/>
      <c r="CE72" s="1636"/>
      <c r="CF72" s="1636"/>
      <c r="CG72" s="1636"/>
      <c r="CH72" s="1636"/>
      <c r="CI72" s="1636"/>
      <c r="CJ72" s="1636"/>
      <c r="CK72" s="1636"/>
      <c r="CL72" s="1636"/>
      <c r="CM72" s="1636"/>
      <c r="CN72" s="1636"/>
      <c r="CO72" s="1636"/>
      <c r="CP72" s="1636"/>
      <c r="CQ72" s="1636"/>
      <c r="CR72" s="1636"/>
      <c r="CS72" s="1636"/>
      <c r="CT72" s="1636"/>
      <c r="CU72" s="1636"/>
      <c r="CV72" s="1636"/>
      <c r="CW72" s="1636"/>
      <c r="CX72" s="1636"/>
      <c r="CY72" s="1636"/>
      <c r="CZ72" s="1636"/>
      <c r="DA72" s="1636"/>
      <c r="DB72" s="1683"/>
      <c r="DC72" s="1902"/>
      <c r="DD72" s="1903"/>
      <c r="DE72" s="1903"/>
      <c r="DF72" s="1903"/>
      <c r="DG72" s="1903"/>
      <c r="DH72" s="1903"/>
      <c r="DI72" s="1903"/>
      <c r="DJ72" s="1904"/>
      <c r="DK72" s="1837"/>
      <c r="DL72" s="1838"/>
      <c r="DM72" s="1838"/>
      <c r="DN72" s="1838"/>
      <c r="DO72" s="1838"/>
      <c r="DP72" s="1838"/>
      <c r="DQ72" s="1838"/>
      <c r="DR72" s="1838"/>
      <c r="DS72" s="1838"/>
      <c r="DT72" s="1838"/>
      <c r="DU72" s="1838"/>
      <c r="DV72" s="1838"/>
      <c r="DW72" s="1838"/>
      <c r="DX72" s="1838"/>
      <c r="DY72" s="1838"/>
      <c r="DZ72" s="1838"/>
      <c r="EA72" s="1838"/>
      <c r="EB72" s="1838"/>
      <c r="EC72" s="1838"/>
      <c r="ED72" s="1838"/>
      <c r="EE72" s="1838"/>
      <c r="EF72" s="1838"/>
      <c r="EG72" s="1838"/>
      <c r="EH72" s="1838"/>
      <c r="EI72" s="1838"/>
      <c r="EJ72" s="1838"/>
      <c r="EK72" s="1838"/>
      <c r="EL72" s="1838"/>
      <c r="EM72" s="1838"/>
      <c r="EN72" s="1838"/>
      <c r="EO72" s="1838"/>
      <c r="EP72" s="1838"/>
      <c r="EQ72" s="1838"/>
      <c r="ER72" s="1838"/>
      <c r="ES72" s="1838"/>
      <c r="ET72" s="1838"/>
      <c r="EU72" s="1838"/>
      <c r="EV72" s="1838"/>
      <c r="EW72" s="1838"/>
      <c r="EX72" s="1838"/>
      <c r="EY72" s="1838"/>
      <c r="EZ72" s="1838"/>
      <c r="FA72" s="1838"/>
      <c r="FB72" s="1838"/>
      <c r="FC72" s="1838"/>
      <c r="FD72" s="1838"/>
      <c r="FE72" s="1838"/>
      <c r="FF72" s="1838"/>
      <c r="FG72" s="1838"/>
      <c r="FH72" s="1839"/>
    </row>
    <row r="73" spans="1:164" ht="8.65" customHeight="1">
      <c r="A73" s="1514"/>
      <c r="B73" s="1883" t="s">
        <v>1459</v>
      </c>
      <c r="C73" s="1884"/>
      <c r="D73" s="1884"/>
      <c r="E73" s="1884"/>
      <c r="F73" s="1884"/>
      <c r="G73" s="1884"/>
      <c r="H73" s="1884"/>
      <c r="I73" s="1884"/>
      <c r="J73" s="1884"/>
      <c r="K73" s="1884"/>
      <c r="L73" s="1884"/>
      <c r="M73" s="1884"/>
      <c r="N73" s="1884"/>
      <c r="O73" s="1884"/>
      <c r="P73" s="1884"/>
      <c r="Q73" s="1884"/>
      <c r="R73" s="1884"/>
      <c r="S73" s="1884"/>
      <c r="T73" s="1884"/>
      <c r="U73" s="1884"/>
      <c r="V73" s="1884"/>
      <c r="W73" s="1884"/>
      <c r="X73" s="1884"/>
      <c r="Y73" s="1884"/>
      <c r="Z73" s="1884"/>
      <c r="AA73" s="1884"/>
      <c r="AB73" s="1884"/>
      <c r="AC73" s="1884"/>
      <c r="AD73" s="1884"/>
      <c r="AE73" s="1884"/>
      <c r="AF73" s="1884"/>
      <c r="AG73" s="1884"/>
      <c r="AH73" s="1871">
        <v>1.06</v>
      </c>
      <c r="AI73" s="1871"/>
      <c r="AJ73" s="1871"/>
      <c r="AK73" s="1871"/>
      <c r="AL73" s="1871"/>
      <c r="AM73" s="1871"/>
      <c r="AN73" s="1871"/>
      <c r="AO73" s="1871"/>
      <c r="AP73" s="1871"/>
      <c r="AQ73" s="1871"/>
      <c r="AR73" s="1871"/>
      <c r="AS73" s="1871"/>
      <c r="AT73" s="1872"/>
      <c r="AU73" s="1897"/>
      <c r="AV73" s="1898"/>
      <c r="AW73" s="1898"/>
      <c r="AX73" s="1898"/>
      <c r="AY73" s="1898"/>
      <c r="AZ73" s="1899"/>
      <c r="BA73" s="1900"/>
      <c r="BB73" s="1900"/>
      <c r="BC73" s="1900"/>
      <c r="BD73" s="1900"/>
      <c r="BE73" s="1900"/>
      <c r="BF73" s="1900"/>
      <c r="BG73" s="1900"/>
      <c r="BH73" s="1900"/>
      <c r="BI73" s="1900"/>
      <c r="BJ73" s="1900"/>
      <c r="BK73" s="1900"/>
      <c r="BL73" s="1900"/>
      <c r="BM73" s="1900"/>
      <c r="BN73" s="1900"/>
      <c r="BO73" s="1900"/>
      <c r="BP73" s="1900"/>
      <c r="BQ73" s="1900"/>
      <c r="BR73" s="1900"/>
      <c r="BS73" s="1900"/>
      <c r="BT73" s="1901"/>
      <c r="BU73" s="1873"/>
      <c r="BV73" s="1873"/>
      <c r="BW73" s="1873"/>
      <c r="BX73" s="1873"/>
      <c r="BY73" s="1874"/>
      <c r="BZ73" s="1678"/>
      <c r="CA73" s="1638"/>
      <c r="CB73" s="1638"/>
      <c r="CC73" s="1638"/>
      <c r="CD73" s="1638"/>
      <c r="CE73" s="1638"/>
      <c r="CF73" s="1638"/>
      <c r="CG73" s="1638"/>
      <c r="CH73" s="1638"/>
      <c r="CI73" s="1638"/>
      <c r="CJ73" s="1638"/>
      <c r="CK73" s="1638"/>
      <c r="CL73" s="1638"/>
      <c r="CM73" s="1638"/>
      <c r="CN73" s="1638"/>
      <c r="CO73" s="1638"/>
      <c r="CP73" s="1638"/>
      <c r="CQ73" s="1638"/>
      <c r="CR73" s="1638"/>
      <c r="CS73" s="1638"/>
      <c r="CT73" s="1638"/>
      <c r="CU73" s="1638"/>
      <c r="CV73" s="1638"/>
      <c r="CW73" s="1638"/>
      <c r="CX73" s="1638"/>
      <c r="CY73" s="1638"/>
      <c r="CZ73" s="1638"/>
      <c r="DA73" s="1638"/>
      <c r="DB73" s="1700"/>
      <c r="DC73" s="1905"/>
      <c r="DD73" s="1906"/>
      <c r="DE73" s="1906"/>
      <c r="DF73" s="1906"/>
      <c r="DG73" s="1906"/>
      <c r="DH73" s="1906"/>
      <c r="DI73" s="1906"/>
      <c r="DJ73" s="1907"/>
      <c r="DK73" s="1837"/>
      <c r="DL73" s="1838"/>
      <c r="DM73" s="1838"/>
      <c r="DN73" s="1838"/>
      <c r="DO73" s="1838"/>
      <c r="DP73" s="1838"/>
      <c r="DQ73" s="1838"/>
      <c r="DR73" s="1838"/>
      <c r="DS73" s="1838"/>
      <c r="DT73" s="1838"/>
      <c r="DU73" s="1838"/>
      <c r="DV73" s="1838"/>
      <c r="DW73" s="1838"/>
      <c r="DX73" s="1838"/>
      <c r="DY73" s="1838"/>
      <c r="DZ73" s="1838"/>
      <c r="EA73" s="1838"/>
      <c r="EB73" s="1838"/>
      <c r="EC73" s="1838"/>
      <c r="ED73" s="1838"/>
      <c r="EE73" s="1838"/>
      <c r="EF73" s="1838"/>
      <c r="EG73" s="1838"/>
      <c r="EH73" s="1838"/>
      <c r="EI73" s="1838"/>
      <c r="EJ73" s="1838"/>
      <c r="EK73" s="1838"/>
      <c r="EL73" s="1838"/>
      <c r="EM73" s="1838"/>
      <c r="EN73" s="1838"/>
      <c r="EO73" s="1838"/>
      <c r="EP73" s="1838"/>
      <c r="EQ73" s="1838"/>
      <c r="ER73" s="1838"/>
      <c r="ES73" s="1838"/>
      <c r="ET73" s="1838"/>
      <c r="EU73" s="1838"/>
      <c r="EV73" s="1838"/>
      <c r="EW73" s="1838"/>
      <c r="EX73" s="1838"/>
      <c r="EY73" s="1838"/>
      <c r="EZ73" s="1838"/>
      <c r="FA73" s="1838"/>
      <c r="FB73" s="1838"/>
      <c r="FC73" s="1838"/>
      <c r="FD73" s="1838"/>
      <c r="FE73" s="1838"/>
      <c r="FF73" s="1838"/>
      <c r="FG73" s="1838"/>
      <c r="FH73" s="1839"/>
    </row>
    <row r="74" spans="1:164" ht="8.65" customHeight="1">
      <c r="A74" s="1514"/>
      <c r="B74" s="1883"/>
      <c r="C74" s="1884"/>
      <c r="D74" s="1884"/>
      <c r="E74" s="1884"/>
      <c r="F74" s="1884"/>
      <c r="G74" s="1884"/>
      <c r="H74" s="1884"/>
      <c r="I74" s="1884"/>
      <c r="J74" s="1884"/>
      <c r="K74" s="1884"/>
      <c r="L74" s="1884"/>
      <c r="M74" s="1884"/>
      <c r="N74" s="1884"/>
      <c r="O74" s="1884"/>
      <c r="P74" s="1884"/>
      <c r="Q74" s="1884"/>
      <c r="R74" s="1884"/>
      <c r="S74" s="1884"/>
      <c r="T74" s="1884"/>
      <c r="U74" s="1884"/>
      <c r="V74" s="1884"/>
      <c r="W74" s="1884"/>
      <c r="X74" s="1884"/>
      <c r="Y74" s="1884"/>
      <c r="Z74" s="1884"/>
      <c r="AA74" s="1884"/>
      <c r="AB74" s="1884"/>
      <c r="AC74" s="1884"/>
      <c r="AD74" s="1884"/>
      <c r="AE74" s="1884"/>
      <c r="AF74" s="1884"/>
      <c r="AG74" s="1884"/>
      <c r="AH74" s="1871"/>
      <c r="AI74" s="1871"/>
      <c r="AJ74" s="1871"/>
      <c r="AK74" s="1871"/>
      <c r="AL74" s="1871"/>
      <c r="AM74" s="1871"/>
      <c r="AN74" s="1871"/>
      <c r="AO74" s="1871"/>
      <c r="AP74" s="1871"/>
      <c r="AQ74" s="1871"/>
      <c r="AR74" s="1871"/>
      <c r="AS74" s="1871"/>
      <c r="AT74" s="1872"/>
      <c r="AU74" s="1897"/>
      <c r="AV74" s="1898"/>
      <c r="AW74" s="1898"/>
      <c r="AX74" s="1898"/>
      <c r="AY74" s="1898"/>
      <c r="AZ74" s="1888" t="s">
        <v>1564</v>
      </c>
      <c r="BA74" s="1887"/>
      <c r="BB74" s="1887"/>
      <c r="BC74" s="1887"/>
      <c r="BD74" s="1887"/>
      <c r="BE74" s="1887"/>
      <c r="BF74" s="1887"/>
      <c r="BG74" s="1887"/>
      <c r="BH74" s="1887"/>
      <c r="BI74" s="1887"/>
      <c r="BJ74" s="1887"/>
      <c r="BK74" s="1887"/>
      <c r="BL74" s="1887"/>
      <c r="BM74" s="1887"/>
      <c r="BN74" s="1887"/>
      <c r="BO74" s="1887"/>
      <c r="BP74" s="1887"/>
      <c r="BQ74" s="1887"/>
      <c r="BR74" s="1887"/>
      <c r="BS74" s="1887"/>
      <c r="BT74" s="1889"/>
      <c r="BU74" s="1873">
        <v>1.5</v>
      </c>
      <c r="BV74" s="1873"/>
      <c r="BW74" s="1873"/>
      <c r="BX74" s="1873"/>
      <c r="BY74" s="1874"/>
      <c r="BZ74" s="1611" t="s">
        <v>1098</v>
      </c>
      <c r="CA74" s="1612"/>
      <c r="CB74" s="1612"/>
      <c r="CC74" s="1612"/>
      <c r="CD74" s="1612"/>
      <c r="CE74" s="1612"/>
      <c r="CF74" s="1612"/>
      <c r="CG74" s="1612"/>
      <c r="CH74" s="1612"/>
      <c r="CI74" s="1612"/>
      <c r="CJ74" s="1612"/>
      <c r="CK74" s="1612"/>
      <c r="CL74" s="1612"/>
      <c r="CM74" s="1612"/>
      <c r="CN74" s="1612"/>
      <c r="CO74" s="1612"/>
      <c r="CP74" s="1612"/>
      <c r="CQ74" s="1612"/>
      <c r="CR74" s="1612"/>
      <c r="CS74" s="1612"/>
      <c r="CT74" s="1612"/>
      <c r="CU74" s="1612"/>
      <c r="CV74" s="1612"/>
      <c r="CW74" s="1612"/>
      <c r="CX74" s="1612"/>
      <c r="CY74" s="1612"/>
      <c r="CZ74" s="1612"/>
      <c r="DA74" s="1612"/>
      <c r="DB74" s="1667"/>
      <c r="DC74" s="1890">
        <v>7.4999999999999997E-2</v>
      </c>
      <c r="DD74" s="1891"/>
      <c r="DE74" s="1891"/>
      <c r="DF74" s="1891"/>
      <c r="DG74" s="1891"/>
      <c r="DH74" s="1891"/>
      <c r="DI74" s="1891"/>
      <c r="DJ74" s="1892"/>
      <c r="DK74" s="1893" t="s">
        <v>1553</v>
      </c>
      <c r="DL74" s="1894"/>
      <c r="DM74" s="1894"/>
      <c r="DN74" s="1894"/>
      <c r="DO74" s="1894"/>
      <c r="DP74" s="1894"/>
      <c r="DQ74" s="1894"/>
      <c r="DR74" s="1894"/>
      <c r="DS74" s="1894"/>
      <c r="DT74" s="1894"/>
      <c r="DU74" s="1894"/>
      <c r="DV74" s="1894"/>
      <c r="DW74" s="1894"/>
      <c r="DX74" s="1894"/>
      <c r="DY74" s="1894"/>
      <c r="DZ74" s="1894"/>
      <c r="EA74" s="1894"/>
      <c r="EB74" s="1894"/>
      <c r="EC74" s="1894"/>
      <c r="ED74" s="1894"/>
      <c r="EE74" s="1894"/>
      <c r="EF74" s="1894"/>
      <c r="EG74" s="1894"/>
      <c r="EH74" s="1894"/>
      <c r="EI74" s="1894"/>
      <c r="EJ74" s="1894"/>
      <c r="EK74" s="1894"/>
      <c r="EL74" s="1894"/>
      <c r="EM74" s="1894"/>
      <c r="EN74" s="1894"/>
      <c r="EO74" s="1894"/>
      <c r="EP74" s="1894"/>
      <c r="EQ74" s="1894"/>
      <c r="ER74" s="1894"/>
      <c r="ES74" s="1894"/>
      <c r="ET74" s="1894"/>
      <c r="EU74" s="1894"/>
      <c r="EV74" s="1894"/>
      <c r="EW74" s="1894"/>
      <c r="EX74" s="1894"/>
      <c r="EY74" s="1894"/>
      <c r="EZ74" s="1894"/>
      <c r="FA74" s="1894"/>
      <c r="FB74" s="1894"/>
      <c r="FC74" s="1894"/>
      <c r="FD74" s="1894"/>
      <c r="FE74" s="1894"/>
      <c r="FF74" s="1894"/>
      <c r="FG74" s="1894"/>
      <c r="FH74" s="1895"/>
    </row>
    <row r="75" spans="1:164" ht="8.65" customHeight="1">
      <c r="A75" s="1743"/>
      <c r="B75" s="1883" t="s">
        <v>1461</v>
      </c>
      <c r="C75" s="1884"/>
      <c r="D75" s="1884"/>
      <c r="E75" s="1884"/>
      <c r="F75" s="1884"/>
      <c r="G75" s="1884"/>
      <c r="H75" s="1884"/>
      <c r="I75" s="1884"/>
      <c r="J75" s="1884"/>
      <c r="K75" s="1884"/>
      <c r="L75" s="1884"/>
      <c r="M75" s="1884"/>
      <c r="N75" s="1884"/>
      <c r="O75" s="1884"/>
      <c r="P75" s="1884"/>
      <c r="Q75" s="1884"/>
      <c r="R75" s="1884"/>
      <c r="S75" s="1884"/>
      <c r="T75" s="1884"/>
      <c r="U75" s="1884"/>
      <c r="V75" s="1884"/>
      <c r="W75" s="1884"/>
      <c r="X75" s="1884"/>
      <c r="Y75" s="1884"/>
      <c r="Z75" s="1884"/>
      <c r="AA75" s="1884"/>
      <c r="AB75" s="1884"/>
      <c r="AC75" s="1884"/>
      <c r="AD75" s="1884"/>
      <c r="AE75" s="1884"/>
      <c r="AF75" s="1884"/>
      <c r="AG75" s="1884"/>
      <c r="AH75" s="1871">
        <v>1.03</v>
      </c>
      <c r="AI75" s="1871"/>
      <c r="AJ75" s="1871"/>
      <c r="AK75" s="1871"/>
      <c r="AL75" s="1871"/>
      <c r="AM75" s="1871"/>
      <c r="AN75" s="1871"/>
      <c r="AO75" s="1871"/>
      <c r="AP75" s="1871"/>
      <c r="AQ75" s="1871"/>
      <c r="AR75" s="1871"/>
      <c r="AS75" s="1871"/>
      <c r="AT75" s="1872"/>
      <c r="AU75" s="1897"/>
      <c r="AV75" s="1898"/>
      <c r="AW75" s="1898"/>
      <c r="AX75" s="1898"/>
      <c r="AY75" s="1898"/>
      <c r="AZ75" s="1899"/>
      <c r="BA75" s="1900"/>
      <c r="BB75" s="1900"/>
      <c r="BC75" s="1900"/>
      <c r="BD75" s="1900"/>
      <c r="BE75" s="1900"/>
      <c r="BF75" s="1900"/>
      <c r="BG75" s="1900"/>
      <c r="BH75" s="1900"/>
      <c r="BI75" s="1900"/>
      <c r="BJ75" s="1900"/>
      <c r="BK75" s="1900"/>
      <c r="BL75" s="1900"/>
      <c r="BM75" s="1900"/>
      <c r="BN75" s="1900"/>
      <c r="BO75" s="1900"/>
      <c r="BP75" s="1900"/>
      <c r="BQ75" s="1900"/>
      <c r="BR75" s="1900"/>
      <c r="BS75" s="1900"/>
      <c r="BT75" s="1901"/>
      <c r="BU75" s="1873"/>
      <c r="BV75" s="1873"/>
      <c r="BW75" s="1873"/>
      <c r="BX75" s="1873"/>
      <c r="BY75" s="1874"/>
      <c r="BZ75" s="1635"/>
      <c r="CA75" s="1636"/>
      <c r="CB75" s="1636"/>
      <c r="CC75" s="1636"/>
      <c r="CD75" s="1636"/>
      <c r="CE75" s="1636"/>
      <c r="CF75" s="1636"/>
      <c r="CG75" s="1636"/>
      <c r="CH75" s="1636"/>
      <c r="CI75" s="1636"/>
      <c r="CJ75" s="1636"/>
      <c r="CK75" s="1636"/>
      <c r="CL75" s="1636"/>
      <c r="CM75" s="1636"/>
      <c r="CN75" s="1636"/>
      <c r="CO75" s="1636"/>
      <c r="CP75" s="1636"/>
      <c r="CQ75" s="1636"/>
      <c r="CR75" s="1636"/>
      <c r="CS75" s="1636"/>
      <c r="CT75" s="1636"/>
      <c r="CU75" s="1636"/>
      <c r="CV75" s="1636"/>
      <c r="CW75" s="1636"/>
      <c r="CX75" s="1636"/>
      <c r="CY75" s="1636"/>
      <c r="CZ75" s="1636"/>
      <c r="DA75" s="1636"/>
      <c r="DB75" s="1683"/>
      <c r="DC75" s="1902"/>
      <c r="DD75" s="1903"/>
      <c r="DE75" s="1903"/>
      <c r="DF75" s="1903"/>
      <c r="DG75" s="1903"/>
      <c r="DH75" s="1903"/>
      <c r="DI75" s="1903"/>
      <c r="DJ75" s="1904"/>
      <c r="DK75" s="1893"/>
      <c r="DL75" s="1894"/>
      <c r="DM75" s="1894"/>
      <c r="DN75" s="1894"/>
      <c r="DO75" s="1894"/>
      <c r="DP75" s="1894"/>
      <c r="DQ75" s="1894"/>
      <c r="DR75" s="1894"/>
      <c r="DS75" s="1894"/>
      <c r="DT75" s="1894"/>
      <c r="DU75" s="1894"/>
      <c r="DV75" s="1894"/>
      <c r="DW75" s="1894"/>
      <c r="DX75" s="1894"/>
      <c r="DY75" s="1894"/>
      <c r="DZ75" s="1894"/>
      <c r="EA75" s="1894"/>
      <c r="EB75" s="1894"/>
      <c r="EC75" s="1894"/>
      <c r="ED75" s="1894"/>
      <c r="EE75" s="1894"/>
      <c r="EF75" s="1894"/>
      <c r="EG75" s="1894"/>
      <c r="EH75" s="1894"/>
      <c r="EI75" s="1894"/>
      <c r="EJ75" s="1894"/>
      <c r="EK75" s="1894"/>
      <c r="EL75" s="1894"/>
      <c r="EM75" s="1894"/>
      <c r="EN75" s="1894"/>
      <c r="EO75" s="1894"/>
      <c r="EP75" s="1894"/>
      <c r="EQ75" s="1894"/>
      <c r="ER75" s="1894"/>
      <c r="ES75" s="1894"/>
      <c r="ET75" s="1894"/>
      <c r="EU75" s="1894"/>
      <c r="EV75" s="1894"/>
      <c r="EW75" s="1894"/>
      <c r="EX75" s="1894"/>
      <c r="EY75" s="1894"/>
      <c r="EZ75" s="1894"/>
      <c r="FA75" s="1894"/>
      <c r="FB75" s="1894"/>
      <c r="FC75" s="1894"/>
      <c r="FD75" s="1894"/>
      <c r="FE75" s="1894"/>
      <c r="FF75" s="1894"/>
      <c r="FG75" s="1894"/>
      <c r="FH75" s="1895"/>
    </row>
    <row r="76" spans="1:164" ht="8.65" customHeight="1">
      <c r="A76" s="1743"/>
      <c r="B76" s="1883"/>
      <c r="C76" s="1884"/>
      <c r="D76" s="1884"/>
      <c r="E76" s="1884"/>
      <c r="F76" s="1884"/>
      <c r="G76" s="1884"/>
      <c r="H76" s="1884"/>
      <c r="I76" s="1884"/>
      <c r="J76" s="1884"/>
      <c r="K76" s="1884"/>
      <c r="L76" s="1884"/>
      <c r="M76" s="1884"/>
      <c r="N76" s="1884"/>
      <c r="O76" s="1884"/>
      <c r="P76" s="1884"/>
      <c r="Q76" s="1884"/>
      <c r="R76" s="1884"/>
      <c r="S76" s="1884"/>
      <c r="T76" s="1884"/>
      <c r="U76" s="1884"/>
      <c r="V76" s="1884"/>
      <c r="W76" s="1884"/>
      <c r="X76" s="1884"/>
      <c r="Y76" s="1884"/>
      <c r="Z76" s="1884"/>
      <c r="AA76" s="1884"/>
      <c r="AB76" s="1884"/>
      <c r="AC76" s="1884"/>
      <c r="AD76" s="1884"/>
      <c r="AE76" s="1884"/>
      <c r="AF76" s="1884"/>
      <c r="AG76" s="1884"/>
      <c r="AH76" s="1871"/>
      <c r="AI76" s="1871"/>
      <c r="AJ76" s="1871"/>
      <c r="AK76" s="1871"/>
      <c r="AL76" s="1871"/>
      <c r="AM76" s="1871"/>
      <c r="AN76" s="1871"/>
      <c r="AO76" s="1871"/>
      <c r="AP76" s="1871"/>
      <c r="AQ76" s="1871"/>
      <c r="AR76" s="1871"/>
      <c r="AS76" s="1871"/>
      <c r="AT76" s="1872"/>
      <c r="AU76" s="1897"/>
      <c r="AV76" s="1898"/>
      <c r="AW76" s="1898"/>
      <c r="AX76" s="1898"/>
      <c r="AY76" s="1898"/>
      <c r="AZ76" s="1888" t="s">
        <v>1567</v>
      </c>
      <c r="BA76" s="1887"/>
      <c r="BB76" s="1887"/>
      <c r="BC76" s="1887"/>
      <c r="BD76" s="1887"/>
      <c r="BE76" s="1887"/>
      <c r="BF76" s="1887"/>
      <c r="BG76" s="1887"/>
      <c r="BH76" s="1887"/>
      <c r="BI76" s="1887"/>
      <c r="BJ76" s="1887"/>
      <c r="BK76" s="1887"/>
      <c r="BL76" s="1887"/>
      <c r="BM76" s="1887"/>
      <c r="BN76" s="1887"/>
      <c r="BO76" s="1887"/>
      <c r="BP76" s="1887"/>
      <c r="BQ76" s="1887"/>
      <c r="BR76" s="1887"/>
      <c r="BS76" s="1887"/>
      <c r="BT76" s="1889"/>
      <c r="BU76" s="1873">
        <v>0.5</v>
      </c>
      <c r="BV76" s="1873"/>
      <c r="BW76" s="1873"/>
      <c r="BX76" s="1873"/>
      <c r="BY76" s="1874"/>
      <c r="BZ76" s="1678"/>
      <c r="CA76" s="1638"/>
      <c r="CB76" s="1638"/>
      <c r="CC76" s="1638"/>
      <c r="CD76" s="1638"/>
      <c r="CE76" s="1638"/>
      <c r="CF76" s="1638"/>
      <c r="CG76" s="1638"/>
      <c r="CH76" s="1638"/>
      <c r="CI76" s="1638"/>
      <c r="CJ76" s="1638"/>
      <c r="CK76" s="1638"/>
      <c r="CL76" s="1638"/>
      <c r="CM76" s="1638"/>
      <c r="CN76" s="1638"/>
      <c r="CO76" s="1638"/>
      <c r="CP76" s="1638"/>
      <c r="CQ76" s="1638"/>
      <c r="CR76" s="1638"/>
      <c r="CS76" s="1638"/>
      <c r="CT76" s="1638"/>
      <c r="CU76" s="1638"/>
      <c r="CV76" s="1638"/>
      <c r="CW76" s="1638"/>
      <c r="CX76" s="1638"/>
      <c r="CY76" s="1638"/>
      <c r="CZ76" s="1638"/>
      <c r="DA76" s="1638"/>
      <c r="DB76" s="1700"/>
      <c r="DC76" s="1905"/>
      <c r="DD76" s="1906"/>
      <c r="DE76" s="1906"/>
      <c r="DF76" s="1906"/>
      <c r="DG76" s="1906"/>
      <c r="DH76" s="1906"/>
      <c r="DI76" s="1906"/>
      <c r="DJ76" s="1907"/>
      <c r="DK76" s="1893"/>
      <c r="DL76" s="1894"/>
      <c r="DM76" s="1894"/>
      <c r="DN76" s="1894"/>
      <c r="DO76" s="1894"/>
      <c r="DP76" s="1894"/>
      <c r="DQ76" s="1894"/>
      <c r="DR76" s="1894"/>
      <c r="DS76" s="1894"/>
      <c r="DT76" s="1894"/>
      <c r="DU76" s="1894"/>
      <c r="DV76" s="1894"/>
      <c r="DW76" s="1894"/>
      <c r="DX76" s="1894"/>
      <c r="DY76" s="1894"/>
      <c r="DZ76" s="1894"/>
      <c r="EA76" s="1894"/>
      <c r="EB76" s="1894"/>
      <c r="EC76" s="1894"/>
      <c r="ED76" s="1894"/>
      <c r="EE76" s="1894"/>
      <c r="EF76" s="1894"/>
      <c r="EG76" s="1894"/>
      <c r="EH76" s="1894"/>
      <c r="EI76" s="1894"/>
      <c r="EJ76" s="1894"/>
      <c r="EK76" s="1894"/>
      <c r="EL76" s="1894"/>
      <c r="EM76" s="1894"/>
      <c r="EN76" s="1894"/>
      <c r="EO76" s="1894"/>
      <c r="EP76" s="1894"/>
      <c r="EQ76" s="1894"/>
      <c r="ER76" s="1894"/>
      <c r="ES76" s="1894"/>
      <c r="ET76" s="1894"/>
      <c r="EU76" s="1894"/>
      <c r="EV76" s="1894"/>
      <c r="EW76" s="1894"/>
      <c r="EX76" s="1894"/>
      <c r="EY76" s="1894"/>
      <c r="EZ76" s="1894"/>
      <c r="FA76" s="1894"/>
      <c r="FB76" s="1894"/>
      <c r="FC76" s="1894"/>
      <c r="FD76" s="1894"/>
      <c r="FE76" s="1894"/>
      <c r="FF76" s="1894"/>
      <c r="FG76" s="1894"/>
      <c r="FH76" s="1895"/>
    </row>
    <row r="77" spans="1:164" ht="8.65" customHeight="1">
      <c r="A77" s="1514"/>
      <c r="B77" s="1908" t="s">
        <v>1462</v>
      </c>
      <c r="C77" s="1909"/>
      <c r="D77" s="1909"/>
      <c r="E77" s="1909"/>
      <c r="F77" s="1909"/>
      <c r="G77" s="1909"/>
      <c r="H77" s="1909"/>
      <c r="I77" s="1909"/>
      <c r="J77" s="1909"/>
      <c r="K77" s="1909"/>
      <c r="L77" s="1909"/>
      <c r="M77" s="1909"/>
      <c r="N77" s="1909"/>
      <c r="O77" s="1909"/>
      <c r="P77" s="1909"/>
      <c r="Q77" s="1909"/>
      <c r="R77" s="1909"/>
      <c r="S77" s="1909"/>
      <c r="T77" s="1909"/>
      <c r="U77" s="1909"/>
      <c r="V77" s="1909"/>
      <c r="W77" s="1909"/>
      <c r="X77" s="1909"/>
      <c r="Y77" s="1909"/>
      <c r="Z77" s="1909"/>
      <c r="AA77" s="1909"/>
      <c r="AB77" s="1909"/>
      <c r="AC77" s="1909"/>
      <c r="AD77" s="1909"/>
      <c r="AE77" s="1909"/>
      <c r="AF77" s="1909"/>
      <c r="AG77" s="1909"/>
      <c r="AH77" s="1871">
        <v>1.02</v>
      </c>
      <c r="AI77" s="1871"/>
      <c r="AJ77" s="1871"/>
      <c r="AK77" s="1871"/>
      <c r="AL77" s="1871"/>
      <c r="AM77" s="1871"/>
      <c r="AN77" s="1871"/>
      <c r="AO77" s="1871"/>
      <c r="AP77" s="1871"/>
      <c r="AQ77" s="1871"/>
      <c r="AR77" s="1871"/>
      <c r="AS77" s="1871"/>
      <c r="AT77" s="1872"/>
      <c r="AU77" s="1897"/>
      <c r="AV77" s="1898"/>
      <c r="AW77" s="1898"/>
      <c r="AX77" s="1898"/>
      <c r="AY77" s="1898"/>
      <c r="AZ77" s="1899"/>
      <c r="BA77" s="1900"/>
      <c r="BB77" s="1900"/>
      <c r="BC77" s="1900"/>
      <c r="BD77" s="1900"/>
      <c r="BE77" s="1900"/>
      <c r="BF77" s="1900"/>
      <c r="BG77" s="1900"/>
      <c r="BH77" s="1900"/>
      <c r="BI77" s="1900"/>
      <c r="BJ77" s="1900"/>
      <c r="BK77" s="1900"/>
      <c r="BL77" s="1900"/>
      <c r="BM77" s="1900"/>
      <c r="BN77" s="1900"/>
      <c r="BO77" s="1900"/>
      <c r="BP77" s="1900"/>
      <c r="BQ77" s="1900"/>
      <c r="BR77" s="1900"/>
      <c r="BS77" s="1900"/>
      <c r="BT77" s="1901"/>
      <c r="BU77" s="1873"/>
      <c r="BV77" s="1873"/>
      <c r="BW77" s="1873"/>
      <c r="BX77" s="1873"/>
      <c r="BY77" s="1874"/>
      <c r="BZ77" s="1611" t="s">
        <v>1455</v>
      </c>
      <c r="CA77" s="1612"/>
      <c r="CB77" s="1612"/>
      <c r="CC77" s="1612"/>
      <c r="CD77" s="1612"/>
      <c r="CE77" s="1612"/>
      <c r="CF77" s="1612"/>
      <c r="CG77" s="1612"/>
      <c r="CH77" s="1612"/>
      <c r="CI77" s="1612"/>
      <c r="CJ77" s="1612"/>
      <c r="CK77" s="1612"/>
      <c r="CL77" s="1612"/>
      <c r="CM77" s="1612"/>
      <c r="CN77" s="1612"/>
      <c r="CO77" s="1612"/>
      <c r="CP77" s="1612"/>
      <c r="CQ77" s="1612"/>
      <c r="CR77" s="1612"/>
      <c r="CS77" s="1612"/>
      <c r="CT77" s="1612"/>
      <c r="CU77" s="1612"/>
      <c r="CV77" s="1612"/>
      <c r="CW77" s="1612"/>
      <c r="CX77" s="1612"/>
      <c r="CY77" s="1612"/>
      <c r="CZ77" s="1612"/>
      <c r="DA77" s="1612"/>
      <c r="DB77" s="1667"/>
      <c r="DC77" s="1890">
        <v>7.0999999999999994E-2</v>
      </c>
      <c r="DD77" s="1891"/>
      <c r="DE77" s="1891"/>
      <c r="DF77" s="1891"/>
      <c r="DG77" s="1891"/>
      <c r="DH77" s="1891"/>
      <c r="DI77" s="1891"/>
      <c r="DJ77" s="1892"/>
      <c r="DK77" s="1910" t="s">
        <v>1555</v>
      </c>
      <c r="DL77" s="1911"/>
      <c r="DM77" s="1911"/>
      <c r="DN77" s="1911"/>
      <c r="DO77" s="1911"/>
      <c r="DP77" s="1911"/>
      <c r="DQ77" s="1911"/>
      <c r="DR77" s="1911"/>
      <c r="DS77" s="1911"/>
      <c r="DT77" s="1911"/>
      <c r="DU77" s="1911"/>
      <c r="DV77" s="1911"/>
      <c r="DW77" s="1911"/>
      <c r="DX77" s="1911"/>
      <c r="DY77" s="1911"/>
      <c r="DZ77" s="1911"/>
      <c r="EA77" s="1911"/>
      <c r="EB77" s="1911"/>
      <c r="EC77" s="1911"/>
      <c r="ED77" s="1911"/>
      <c r="EE77" s="1911"/>
      <c r="EF77" s="1911"/>
      <c r="EG77" s="1911"/>
      <c r="EH77" s="1911"/>
      <c r="EI77" s="1911"/>
      <c r="EJ77" s="1911"/>
      <c r="EK77" s="1911"/>
      <c r="EL77" s="1911"/>
      <c r="EM77" s="1911"/>
      <c r="EN77" s="1911"/>
      <c r="EO77" s="1911"/>
      <c r="EP77" s="1911"/>
      <c r="EQ77" s="1911"/>
      <c r="ER77" s="1911"/>
      <c r="ES77" s="1911"/>
      <c r="ET77" s="1911"/>
      <c r="EU77" s="1911"/>
      <c r="EV77" s="1911"/>
      <c r="EW77" s="1911"/>
      <c r="EX77" s="1911"/>
      <c r="EY77" s="1911"/>
      <c r="EZ77" s="1911"/>
      <c r="FA77" s="1911"/>
      <c r="FB77" s="1911"/>
      <c r="FC77" s="1911"/>
      <c r="FD77" s="1911"/>
      <c r="FE77" s="1911"/>
      <c r="FF77" s="1911"/>
      <c r="FG77" s="1911"/>
      <c r="FH77" s="1912"/>
    </row>
    <row r="78" spans="1:164" ht="8.65" customHeight="1">
      <c r="A78" s="1514"/>
      <c r="B78" s="1908"/>
      <c r="C78" s="1909"/>
      <c r="D78" s="1909"/>
      <c r="E78" s="1909"/>
      <c r="F78" s="1909"/>
      <c r="G78" s="1909"/>
      <c r="H78" s="1909"/>
      <c r="I78" s="1909"/>
      <c r="J78" s="1909"/>
      <c r="K78" s="1909"/>
      <c r="L78" s="1909"/>
      <c r="M78" s="1909"/>
      <c r="N78" s="1909"/>
      <c r="O78" s="1909"/>
      <c r="P78" s="1909"/>
      <c r="Q78" s="1909"/>
      <c r="R78" s="1909"/>
      <c r="S78" s="1909"/>
      <c r="T78" s="1909"/>
      <c r="U78" s="1909"/>
      <c r="V78" s="1909"/>
      <c r="W78" s="1909"/>
      <c r="X78" s="1909"/>
      <c r="Y78" s="1909"/>
      <c r="Z78" s="1909"/>
      <c r="AA78" s="1909"/>
      <c r="AB78" s="1909"/>
      <c r="AC78" s="1909"/>
      <c r="AD78" s="1909"/>
      <c r="AE78" s="1909"/>
      <c r="AF78" s="1909"/>
      <c r="AG78" s="1909"/>
      <c r="AH78" s="1871"/>
      <c r="AI78" s="1871"/>
      <c r="AJ78" s="1871"/>
      <c r="AK78" s="1871"/>
      <c r="AL78" s="1871"/>
      <c r="AM78" s="1871"/>
      <c r="AN78" s="1871"/>
      <c r="AO78" s="1871"/>
      <c r="AP78" s="1871"/>
      <c r="AQ78" s="1871"/>
      <c r="AR78" s="1871"/>
      <c r="AS78" s="1871"/>
      <c r="AT78" s="1872"/>
      <c r="AU78" s="1897"/>
      <c r="AV78" s="1898"/>
      <c r="AW78" s="1898"/>
      <c r="AX78" s="1898"/>
      <c r="AY78" s="1898"/>
      <c r="AZ78" s="1888" t="s">
        <v>1569</v>
      </c>
      <c r="BA78" s="1887"/>
      <c r="BB78" s="1887"/>
      <c r="BC78" s="1887"/>
      <c r="BD78" s="1887"/>
      <c r="BE78" s="1887"/>
      <c r="BF78" s="1887"/>
      <c r="BG78" s="1887"/>
      <c r="BH78" s="1887"/>
      <c r="BI78" s="1887"/>
      <c r="BJ78" s="1887"/>
      <c r="BK78" s="1887"/>
      <c r="BL78" s="1887"/>
      <c r="BM78" s="1887"/>
      <c r="BN78" s="1887"/>
      <c r="BO78" s="1887"/>
      <c r="BP78" s="1887"/>
      <c r="BQ78" s="1887"/>
      <c r="BR78" s="1887"/>
      <c r="BS78" s="1887"/>
      <c r="BT78" s="1889"/>
      <c r="BU78" s="1873">
        <v>0.8</v>
      </c>
      <c r="BV78" s="1873"/>
      <c r="BW78" s="1873"/>
      <c r="BX78" s="1873"/>
      <c r="BY78" s="1874"/>
      <c r="BZ78" s="1635"/>
      <c r="CA78" s="1636"/>
      <c r="CB78" s="1636"/>
      <c r="CC78" s="1636"/>
      <c r="CD78" s="1636"/>
      <c r="CE78" s="1636"/>
      <c r="CF78" s="1636"/>
      <c r="CG78" s="1636"/>
      <c r="CH78" s="1636"/>
      <c r="CI78" s="1636"/>
      <c r="CJ78" s="1636"/>
      <c r="CK78" s="1636"/>
      <c r="CL78" s="1636"/>
      <c r="CM78" s="1636"/>
      <c r="CN78" s="1636"/>
      <c r="CO78" s="1636"/>
      <c r="CP78" s="1636"/>
      <c r="CQ78" s="1636"/>
      <c r="CR78" s="1636"/>
      <c r="CS78" s="1636"/>
      <c r="CT78" s="1636"/>
      <c r="CU78" s="1636"/>
      <c r="CV78" s="1636"/>
      <c r="CW78" s="1636"/>
      <c r="CX78" s="1636"/>
      <c r="CY78" s="1636"/>
      <c r="CZ78" s="1636"/>
      <c r="DA78" s="1636"/>
      <c r="DB78" s="1683"/>
      <c r="DC78" s="1902"/>
      <c r="DD78" s="1903"/>
      <c r="DE78" s="1903"/>
      <c r="DF78" s="1903"/>
      <c r="DG78" s="1903"/>
      <c r="DH78" s="1903"/>
      <c r="DI78" s="1903"/>
      <c r="DJ78" s="1904"/>
      <c r="DK78" s="1913"/>
      <c r="DL78" s="1911"/>
      <c r="DM78" s="1911"/>
      <c r="DN78" s="1911"/>
      <c r="DO78" s="1911"/>
      <c r="DP78" s="1911"/>
      <c r="DQ78" s="1911"/>
      <c r="DR78" s="1911"/>
      <c r="DS78" s="1911"/>
      <c r="DT78" s="1911"/>
      <c r="DU78" s="1911"/>
      <c r="DV78" s="1911"/>
      <c r="DW78" s="1911"/>
      <c r="DX78" s="1911"/>
      <c r="DY78" s="1911"/>
      <c r="DZ78" s="1911"/>
      <c r="EA78" s="1911"/>
      <c r="EB78" s="1911"/>
      <c r="EC78" s="1911"/>
      <c r="ED78" s="1911"/>
      <c r="EE78" s="1911"/>
      <c r="EF78" s="1911"/>
      <c r="EG78" s="1911"/>
      <c r="EH78" s="1911"/>
      <c r="EI78" s="1911"/>
      <c r="EJ78" s="1911"/>
      <c r="EK78" s="1911"/>
      <c r="EL78" s="1911"/>
      <c r="EM78" s="1911"/>
      <c r="EN78" s="1911"/>
      <c r="EO78" s="1911"/>
      <c r="EP78" s="1911"/>
      <c r="EQ78" s="1911"/>
      <c r="ER78" s="1911"/>
      <c r="ES78" s="1911"/>
      <c r="ET78" s="1911"/>
      <c r="EU78" s="1911"/>
      <c r="EV78" s="1911"/>
      <c r="EW78" s="1911"/>
      <c r="EX78" s="1911"/>
      <c r="EY78" s="1911"/>
      <c r="EZ78" s="1911"/>
      <c r="FA78" s="1911"/>
      <c r="FB78" s="1911"/>
      <c r="FC78" s="1911"/>
      <c r="FD78" s="1911"/>
      <c r="FE78" s="1911"/>
      <c r="FF78" s="1911"/>
      <c r="FG78" s="1911"/>
      <c r="FH78" s="1912"/>
    </row>
    <row r="79" spans="1:164" ht="8.65" customHeight="1">
      <c r="A79" s="1514"/>
      <c r="B79" s="1908" t="s">
        <v>1463</v>
      </c>
      <c r="C79" s="1909"/>
      <c r="D79" s="1909"/>
      <c r="E79" s="1909"/>
      <c r="F79" s="1909"/>
      <c r="G79" s="1909"/>
      <c r="H79" s="1909"/>
      <c r="I79" s="1909"/>
      <c r="J79" s="1909"/>
      <c r="K79" s="1909"/>
      <c r="L79" s="1909"/>
      <c r="M79" s="1909"/>
      <c r="N79" s="1909"/>
      <c r="O79" s="1909"/>
      <c r="P79" s="1909"/>
      <c r="Q79" s="1909"/>
      <c r="R79" s="1909"/>
      <c r="S79" s="1909"/>
      <c r="T79" s="1909"/>
      <c r="U79" s="1909"/>
      <c r="V79" s="1909"/>
      <c r="W79" s="1909"/>
      <c r="X79" s="1909"/>
      <c r="Y79" s="1909"/>
      <c r="Z79" s="1909"/>
      <c r="AA79" s="1909"/>
      <c r="AB79" s="1909"/>
      <c r="AC79" s="1909"/>
      <c r="AD79" s="1909"/>
      <c r="AE79" s="1909"/>
      <c r="AF79" s="1909"/>
      <c r="AG79" s="1909"/>
      <c r="AH79" s="2054">
        <v>1.01</v>
      </c>
      <c r="AI79" s="2054"/>
      <c r="AJ79" s="2054"/>
      <c r="AK79" s="2054"/>
      <c r="AL79" s="2054"/>
      <c r="AM79" s="2054"/>
      <c r="AN79" s="2054"/>
      <c r="AO79" s="2054"/>
      <c r="AP79" s="2054"/>
      <c r="AQ79" s="2054"/>
      <c r="AR79" s="2054"/>
      <c r="AS79" s="2054"/>
      <c r="AT79" s="2055"/>
      <c r="AU79" s="1897"/>
      <c r="AV79" s="1898"/>
      <c r="AW79" s="1898"/>
      <c r="AX79" s="1898"/>
      <c r="AY79" s="1898"/>
      <c r="AZ79" s="1899"/>
      <c r="BA79" s="1900"/>
      <c r="BB79" s="1900"/>
      <c r="BC79" s="1900"/>
      <c r="BD79" s="1900"/>
      <c r="BE79" s="1900"/>
      <c r="BF79" s="1900"/>
      <c r="BG79" s="1900"/>
      <c r="BH79" s="1900"/>
      <c r="BI79" s="1900"/>
      <c r="BJ79" s="1900"/>
      <c r="BK79" s="1900"/>
      <c r="BL79" s="1900"/>
      <c r="BM79" s="1900"/>
      <c r="BN79" s="1900"/>
      <c r="BO79" s="1900"/>
      <c r="BP79" s="1900"/>
      <c r="BQ79" s="1900"/>
      <c r="BR79" s="1900"/>
      <c r="BS79" s="1900"/>
      <c r="BT79" s="1901"/>
      <c r="BU79" s="1873"/>
      <c r="BV79" s="1873"/>
      <c r="BW79" s="1873"/>
      <c r="BX79" s="1873"/>
      <c r="BY79" s="1874"/>
      <c r="BZ79" s="1678"/>
      <c r="CA79" s="1638"/>
      <c r="CB79" s="1638"/>
      <c r="CC79" s="1638"/>
      <c r="CD79" s="1638"/>
      <c r="CE79" s="1638"/>
      <c r="CF79" s="1638"/>
      <c r="CG79" s="1638"/>
      <c r="CH79" s="1638"/>
      <c r="CI79" s="1638"/>
      <c r="CJ79" s="1638"/>
      <c r="CK79" s="1638"/>
      <c r="CL79" s="1638"/>
      <c r="CM79" s="1638"/>
      <c r="CN79" s="1638"/>
      <c r="CO79" s="1638"/>
      <c r="CP79" s="1638"/>
      <c r="CQ79" s="1638"/>
      <c r="CR79" s="1638"/>
      <c r="CS79" s="1638"/>
      <c r="CT79" s="1638"/>
      <c r="CU79" s="1638"/>
      <c r="CV79" s="1638"/>
      <c r="CW79" s="1638"/>
      <c r="CX79" s="1638"/>
      <c r="CY79" s="1638"/>
      <c r="CZ79" s="1638"/>
      <c r="DA79" s="1638"/>
      <c r="DB79" s="1700"/>
      <c r="DC79" s="1905"/>
      <c r="DD79" s="1906"/>
      <c r="DE79" s="1906"/>
      <c r="DF79" s="1906"/>
      <c r="DG79" s="1906"/>
      <c r="DH79" s="1906"/>
      <c r="DI79" s="1906"/>
      <c r="DJ79" s="1907"/>
      <c r="DK79" s="1913"/>
      <c r="DL79" s="1911"/>
      <c r="DM79" s="1911"/>
      <c r="DN79" s="1911"/>
      <c r="DO79" s="1911"/>
      <c r="DP79" s="1911"/>
      <c r="DQ79" s="1911"/>
      <c r="DR79" s="1911"/>
      <c r="DS79" s="1911"/>
      <c r="DT79" s="1911"/>
      <c r="DU79" s="1911"/>
      <c r="DV79" s="1911"/>
      <c r="DW79" s="1911"/>
      <c r="DX79" s="1911"/>
      <c r="DY79" s="1911"/>
      <c r="DZ79" s="1911"/>
      <c r="EA79" s="1911"/>
      <c r="EB79" s="1911"/>
      <c r="EC79" s="1911"/>
      <c r="ED79" s="1911"/>
      <c r="EE79" s="1911"/>
      <c r="EF79" s="1911"/>
      <c r="EG79" s="1911"/>
      <c r="EH79" s="1911"/>
      <c r="EI79" s="1911"/>
      <c r="EJ79" s="1911"/>
      <c r="EK79" s="1911"/>
      <c r="EL79" s="1911"/>
      <c r="EM79" s="1911"/>
      <c r="EN79" s="1911"/>
      <c r="EO79" s="1911"/>
      <c r="EP79" s="1911"/>
      <c r="EQ79" s="1911"/>
      <c r="ER79" s="1911"/>
      <c r="ES79" s="1911"/>
      <c r="ET79" s="1911"/>
      <c r="EU79" s="1911"/>
      <c r="EV79" s="1911"/>
      <c r="EW79" s="1911"/>
      <c r="EX79" s="1911"/>
      <c r="EY79" s="1911"/>
      <c r="EZ79" s="1911"/>
      <c r="FA79" s="1911"/>
      <c r="FB79" s="1911"/>
      <c r="FC79" s="1911"/>
      <c r="FD79" s="1911"/>
      <c r="FE79" s="1911"/>
      <c r="FF79" s="1911"/>
      <c r="FG79" s="1911"/>
      <c r="FH79" s="1912"/>
    </row>
    <row r="80" spans="1:164" ht="8.65" customHeight="1">
      <c r="A80" s="1514"/>
      <c r="B80" s="1908"/>
      <c r="C80" s="1909"/>
      <c r="D80" s="1909"/>
      <c r="E80" s="1909"/>
      <c r="F80" s="1909"/>
      <c r="G80" s="1909"/>
      <c r="H80" s="1909"/>
      <c r="I80" s="1909"/>
      <c r="J80" s="1909"/>
      <c r="K80" s="1909"/>
      <c r="L80" s="1909"/>
      <c r="M80" s="1909"/>
      <c r="N80" s="1909"/>
      <c r="O80" s="1909"/>
      <c r="P80" s="1909"/>
      <c r="Q80" s="1909"/>
      <c r="R80" s="1909"/>
      <c r="S80" s="1909"/>
      <c r="T80" s="1909"/>
      <c r="U80" s="1909"/>
      <c r="V80" s="1909"/>
      <c r="W80" s="1909"/>
      <c r="X80" s="1909"/>
      <c r="Y80" s="1909"/>
      <c r="Z80" s="1909"/>
      <c r="AA80" s="1909"/>
      <c r="AB80" s="1909"/>
      <c r="AC80" s="1909"/>
      <c r="AD80" s="1909"/>
      <c r="AE80" s="1909"/>
      <c r="AF80" s="1909"/>
      <c r="AG80" s="1909"/>
      <c r="AH80" s="2054"/>
      <c r="AI80" s="2054"/>
      <c r="AJ80" s="2054"/>
      <c r="AK80" s="2054"/>
      <c r="AL80" s="2054"/>
      <c r="AM80" s="2054"/>
      <c r="AN80" s="2054"/>
      <c r="AO80" s="2054"/>
      <c r="AP80" s="2054"/>
      <c r="AQ80" s="2054"/>
      <c r="AR80" s="2054"/>
      <c r="AS80" s="2054"/>
      <c r="AT80" s="2055"/>
      <c r="AU80" s="1897"/>
      <c r="AV80" s="1898"/>
      <c r="AW80" s="1898"/>
      <c r="AX80" s="1898"/>
      <c r="AY80" s="1898"/>
      <c r="AZ80" s="1888" t="s">
        <v>1571</v>
      </c>
      <c r="BA80" s="1887"/>
      <c r="BB80" s="1887"/>
      <c r="BC80" s="1887"/>
      <c r="BD80" s="1887"/>
      <c r="BE80" s="1887"/>
      <c r="BF80" s="1887"/>
      <c r="BG80" s="1887"/>
      <c r="BH80" s="1887"/>
      <c r="BI80" s="1887"/>
      <c r="BJ80" s="1887"/>
      <c r="BK80" s="1887"/>
      <c r="BL80" s="1887"/>
      <c r="BM80" s="1887"/>
      <c r="BN80" s="1887"/>
      <c r="BO80" s="1887"/>
      <c r="BP80" s="1887"/>
      <c r="BQ80" s="1887"/>
      <c r="BR80" s="1887"/>
      <c r="BS80" s="1887"/>
      <c r="BT80" s="1889"/>
      <c r="BU80" s="1914" t="s">
        <v>1572</v>
      </c>
      <c r="BV80" s="1873"/>
      <c r="BW80" s="1873"/>
      <c r="BX80" s="1873"/>
      <c r="BY80" s="1874"/>
      <c r="BZ80" s="1611" t="s">
        <v>1457</v>
      </c>
      <c r="CA80" s="1612"/>
      <c r="CB80" s="1612"/>
      <c r="CC80" s="1612"/>
      <c r="CD80" s="1612"/>
      <c r="CE80" s="1612"/>
      <c r="CF80" s="1612"/>
      <c r="CG80" s="1612"/>
      <c r="CH80" s="1612"/>
      <c r="CI80" s="1612"/>
      <c r="CJ80" s="1612"/>
      <c r="CK80" s="1612"/>
      <c r="CL80" s="1612"/>
      <c r="CM80" s="1612"/>
      <c r="CN80" s="1612"/>
      <c r="CO80" s="1612"/>
      <c r="CP80" s="1612"/>
      <c r="CQ80" s="1612"/>
      <c r="CR80" s="1612"/>
      <c r="CS80" s="1612"/>
      <c r="CT80" s="1612"/>
      <c r="CU80" s="1612"/>
      <c r="CV80" s="1612"/>
      <c r="CW80" s="1612"/>
      <c r="CX80" s="1612"/>
      <c r="CY80" s="1612"/>
      <c r="CZ80" s="1612"/>
      <c r="DA80" s="1612"/>
      <c r="DB80" s="1667"/>
      <c r="DC80" s="1890">
        <v>6.8000000000000005E-2</v>
      </c>
      <c r="DD80" s="1891"/>
      <c r="DE80" s="1891"/>
      <c r="DF80" s="1891"/>
      <c r="DG80" s="1891"/>
      <c r="DH80" s="1891"/>
      <c r="DI80" s="1891"/>
      <c r="DJ80" s="1892"/>
      <c r="DK80" s="1893" t="s">
        <v>1558</v>
      </c>
      <c r="DL80" s="1894"/>
      <c r="DM80" s="1894"/>
      <c r="DN80" s="1894"/>
      <c r="DO80" s="1894"/>
      <c r="DP80" s="1894"/>
      <c r="DQ80" s="1894"/>
      <c r="DR80" s="1894"/>
      <c r="DS80" s="1894"/>
      <c r="DT80" s="1894"/>
      <c r="DU80" s="1894"/>
      <c r="DV80" s="1894"/>
      <c r="DW80" s="1894"/>
      <c r="DX80" s="1894"/>
      <c r="DY80" s="1894"/>
      <c r="DZ80" s="1894"/>
      <c r="EA80" s="1894"/>
      <c r="EB80" s="1894"/>
      <c r="EC80" s="1894"/>
      <c r="ED80" s="1894"/>
      <c r="EE80" s="1894"/>
      <c r="EF80" s="1894"/>
      <c r="EG80" s="1894"/>
      <c r="EH80" s="1894"/>
      <c r="EI80" s="1894"/>
      <c r="EJ80" s="1894"/>
      <c r="EK80" s="1894"/>
      <c r="EL80" s="1894"/>
      <c r="EM80" s="1894"/>
      <c r="EN80" s="1894"/>
      <c r="EO80" s="1894"/>
      <c r="EP80" s="1894"/>
      <c r="EQ80" s="1894"/>
      <c r="ER80" s="1894"/>
      <c r="ES80" s="1894"/>
      <c r="ET80" s="1894"/>
      <c r="EU80" s="1894"/>
      <c r="EV80" s="1894"/>
      <c r="EW80" s="1894"/>
      <c r="EX80" s="1894"/>
      <c r="EY80" s="1894"/>
      <c r="EZ80" s="1894"/>
      <c r="FA80" s="1894"/>
      <c r="FB80" s="1894"/>
      <c r="FC80" s="1894"/>
      <c r="FD80" s="1894"/>
      <c r="FE80" s="1894"/>
      <c r="FF80" s="1894"/>
      <c r="FG80" s="1894"/>
      <c r="FH80" s="1895"/>
    </row>
    <row r="81" spans="1:164" ht="8.65" customHeight="1">
      <c r="A81" s="1514"/>
      <c r="B81" s="1908" t="s">
        <v>1464</v>
      </c>
      <c r="C81" s="1909"/>
      <c r="D81" s="1909"/>
      <c r="E81" s="1909"/>
      <c r="F81" s="1909"/>
      <c r="G81" s="1909"/>
      <c r="H81" s="1909"/>
      <c r="I81" s="1909"/>
      <c r="J81" s="1909"/>
      <c r="K81" s="1909"/>
      <c r="L81" s="1909"/>
      <c r="M81" s="1909"/>
      <c r="N81" s="1909"/>
      <c r="O81" s="1909"/>
      <c r="P81" s="1909"/>
      <c r="Q81" s="1909"/>
      <c r="R81" s="1909"/>
      <c r="S81" s="1909"/>
      <c r="T81" s="1909"/>
      <c r="U81" s="1909"/>
      <c r="V81" s="1909"/>
      <c r="W81" s="1909"/>
      <c r="X81" s="1909"/>
      <c r="Y81" s="1909"/>
      <c r="Z81" s="1909"/>
      <c r="AA81" s="1909"/>
      <c r="AB81" s="1909"/>
      <c r="AC81" s="1909"/>
      <c r="AD81" s="1909"/>
      <c r="AE81" s="1909"/>
      <c r="AF81" s="1909"/>
      <c r="AG81" s="1909"/>
      <c r="AH81" s="2054"/>
      <c r="AI81" s="2054"/>
      <c r="AJ81" s="2054"/>
      <c r="AK81" s="2054"/>
      <c r="AL81" s="2054"/>
      <c r="AM81" s="2054"/>
      <c r="AN81" s="2054"/>
      <c r="AO81" s="2054"/>
      <c r="AP81" s="2054"/>
      <c r="AQ81" s="2054"/>
      <c r="AR81" s="2054"/>
      <c r="AS81" s="2054"/>
      <c r="AT81" s="2055"/>
      <c r="AU81" s="1897"/>
      <c r="AV81" s="1898"/>
      <c r="AW81" s="1898"/>
      <c r="AX81" s="1898"/>
      <c r="AY81" s="1898"/>
      <c r="AZ81" s="1899"/>
      <c r="BA81" s="1900"/>
      <c r="BB81" s="1900"/>
      <c r="BC81" s="1900"/>
      <c r="BD81" s="1900"/>
      <c r="BE81" s="1900"/>
      <c r="BF81" s="1900"/>
      <c r="BG81" s="1900"/>
      <c r="BH81" s="1900"/>
      <c r="BI81" s="1900"/>
      <c r="BJ81" s="1900"/>
      <c r="BK81" s="1900"/>
      <c r="BL81" s="1900"/>
      <c r="BM81" s="1900"/>
      <c r="BN81" s="1900"/>
      <c r="BO81" s="1900"/>
      <c r="BP81" s="1900"/>
      <c r="BQ81" s="1900"/>
      <c r="BR81" s="1900"/>
      <c r="BS81" s="1900"/>
      <c r="BT81" s="1901"/>
      <c r="BU81" s="1873"/>
      <c r="BV81" s="1873"/>
      <c r="BW81" s="1873"/>
      <c r="BX81" s="1873"/>
      <c r="BY81" s="1874"/>
      <c r="BZ81" s="1635"/>
      <c r="CA81" s="1636"/>
      <c r="CB81" s="1636"/>
      <c r="CC81" s="1636"/>
      <c r="CD81" s="1636"/>
      <c r="CE81" s="1636"/>
      <c r="CF81" s="1636"/>
      <c r="CG81" s="1636"/>
      <c r="CH81" s="1636"/>
      <c r="CI81" s="1636"/>
      <c r="CJ81" s="1636"/>
      <c r="CK81" s="1636"/>
      <c r="CL81" s="1636"/>
      <c r="CM81" s="1636"/>
      <c r="CN81" s="1636"/>
      <c r="CO81" s="1636"/>
      <c r="CP81" s="1636"/>
      <c r="CQ81" s="1636"/>
      <c r="CR81" s="1636"/>
      <c r="CS81" s="1636"/>
      <c r="CT81" s="1636"/>
      <c r="CU81" s="1636"/>
      <c r="CV81" s="1636"/>
      <c r="CW81" s="1636"/>
      <c r="CX81" s="1636"/>
      <c r="CY81" s="1636"/>
      <c r="CZ81" s="1636"/>
      <c r="DA81" s="1636"/>
      <c r="DB81" s="1683"/>
      <c r="DC81" s="1902"/>
      <c r="DD81" s="1903"/>
      <c r="DE81" s="1903"/>
      <c r="DF81" s="1903"/>
      <c r="DG81" s="1903"/>
      <c r="DH81" s="1903"/>
      <c r="DI81" s="1903"/>
      <c r="DJ81" s="1904"/>
      <c r="DK81" s="1893"/>
      <c r="DL81" s="1894"/>
      <c r="DM81" s="1894"/>
      <c r="DN81" s="1894"/>
      <c r="DO81" s="1894"/>
      <c r="DP81" s="1894"/>
      <c r="DQ81" s="1894"/>
      <c r="DR81" s="1894"/>
      <c r="DS81" s="1894"/>
      <c r="DT81" s="1894"/>
      <c r="DU81" s="1894"/>
      <c r="DV81" s="1894"/>
      <c r="DW81" s="1894"/>
      <c r="DX81" s="1894"/>
      <c r="DY81" s="1894"/>
      <c r="DZ81" s="1894"/>
      <c r="EA81" s="1894"/>
      <c r="EB81" s="1894"/>
      <c r="EC81" s="1894"/>
      <c r="ED81" s="1894"/>
      <c r="EE81" s="1894"/>
      <c r="EF81" s="1894"/>
      <c r="EG81" s="1894"/>
      <c r="EH81" s="1894"/>
      <c r="EI81" s="1894"/>
      <c r="EJ81" s="1894"/>
      <c r="EK81" s="1894"/>
      <c r="EL81" s="1894"/>
      <c r="EM81" s="1894"/>
      <c r="EN81" s="1894"/>
      <c r="EO81" s="1894"/>
      <c r="EP81" s="1894"/>
      <c r="EQ81" s="1894"/>
      <c r="ER81" s="1894"/>
      <c r="ES81" s="1894"/>
      <c r="ET81" s="1894"/>
      <c r="EU81" s="1894"/>
      <c r="EV81" s="1894"/>
      <c r="EW81" s="1894"/>
      <c r="EX81" s="1894"/>
      <c r="EY81" s="1894"/>
      <c r="EZ81" s="1894"/>
      <c r="FA81" s="1894"/>
      <c r="FB81" s="1894"/>
      <c r="FC81" s="1894"/>
      <c r="FD81" s="1894"/>
      <c r="FE81" s="1894"/>
      <c r="FF81" s="1894"/>
      <c r="FG81" s="1894"/>
      <c r="FH81" s="1895"/>
    </row>
    <row r="82" spans="1:164" ht="8.65" customHeight="1">
      <c r="A82" s="1514"/>
      <c r="B82" s="1908"/>
      <c r="C82" s="1909"/>
      <c r="D82" s="1909"/>
      <c r="E82" s="1909"/>
      <c r="F82" s="1909"/>
      <c r="G82" s="1909"/>
      <c r="H82" s="1909"/>
      <c r="I82" s="1909"/>
      <c r="J82" s="1909"/>
      <c r="K82" s="1909"/>
      <c r="L82" s="1909"/>
      <c r="M82" s="1909"/>
      <c r="N82" s="1909"/>
      <c r="O82" s="1909"/>
      <c r="P82" s="1909"/>
      <c r="Q82" s="1909"/>
      <c r="R82" s="1909"/>
      <c r="S82" s="1909"/>
      <c r="T82" s="1909"/>
      <c r="U82" s="1909"/>
      <c r="V82" s="1909"/>
      <c r="W82" s="1909"/>
      <c r="X82" s="1909"/>
      <c r="Y82" s="1909"/>
      <c r="Z82" s="1909"/>
      <c r="AA82" s="1909"/>
      <c r="AB82" s="1909"/>
      <c r="AC82" s="1909"/>
      <c r="AD82" s="1909"/>
      <c r="AE82" s="1909"/>
      <c r="AF82" s="1909"/>
      <c r="AG82" s="1909"/>
      <c r="AH82" s="2054"/>
      <c r="AI82" s="2054"/>
      <c r="AJ82" s="2054"/>
      <c r="AK82" s="2054"/>
      <c r="AL82" s="2054"/>
      <c r="AM82" s="2054"/>
      <c r="AN82" s="2054"/>
      <c r="AO82" s="2054"/>
      <c r="AP82" s="2054"/>
      <c r="AQ82" s="2054"/>
      <c r="AR82" s="2054"/>
      <c r="AS82" s="2054"/>
      <c r="AT82" s="2055"/>
      <c r="AU82" s="1897"/>
      <c r="AV82" s="1898"/>
      <c r="AW82" s="1898"/>
      <c r="AX82" s="1898"/>
      <c r="AY82" s="1898"/>
      <c r="AZ82" s="1888" t="s">
        <v>1574</v>
      </c>
      <c r="BA82" s="1887"/>
      <c r="BB82" s="1887"/>
      <c r="BC82" s="1887"/>
      <c r="BD82" s="1887"/>
      <c r="BE82" s="1887"/>
      <c r="BF82" s="1887"/>
      <c r="BG82" s="1887"/>
      <c r="BH82" s="1887"/>
      <c r="BI82" s="1887"/>
      <c r="BJ82" s="1887"/>
      <c r="BK82" s="1887"/>
      <c r="BL82" s="1887"/>
      <c r="BM82" s="1887"/>
      <c r="BN82" s="1887"/>
      <c r="BO82" s="1887"/>
      <c r="BP82" s="1887"/>
      <c r="BQ82" s="1887"/>
      <c r="BR82" s="1887"/>
      <c r="BS82" s="1887"/>
      <c r="BT82" s="1889"/>
      <c r="BU82" s="1873">
        <v>1.1000000000000001</v>
      </c>
      <c r="BV82" s="1873"/>
      <c r="BW82" s="1873"/>
      <c r="BX82" s="1873"/>
      <c r="BY82" s="1874"/>
      <c r="BZ82" s="1678"/>
      <c r="CA82" s="1638"/>
      <c r="CB82" s="1638"/>
      <c r="CC82" s="1638"/>
      <c r="CD82" s="1638"/>
      <c r="CE82" s="1638"/>
      <c r="CF82" s="1638"/>
      <c r="CG82" s="1638"/>
      <c r="CH82" s="1638"/>
      <c r="CI82" s="1638"/>
      <c r="CJ82" s="1638"/>
      <c r="CK82" s="1638"/>
      <c r="CL82" s="1638"/>
      <c r="CM82" s="1638"/>
      <c r="CN82" s="1638"/>
      <c r="CO82" s="1638"/>
      <c r="CP82" s="1638"/>
      <c r="CQ82" s="1638"/>
      <c r="CR82" s="1638"/>
      <c r="CS82" s="1638"/>
      <c r="CT82" s="1638"/>
      <c r="CU82" s="1638"/>
      <c r="CV82" s="1638"/>
      <c r="CW82" s="1638"/>
      <c r="CX82" s="1638"/>
      <c r="CY82" s="1638"/>
      <c r="CZ82" s="1638"/>
      <c r="DA82" s="1638"/>
      <c r="DB82" s="1700"/>
      <c r="DC82" s="1905"/>
      <c r="DD82" s="1906"/>
      <c r="DE82" s="1906"/>
      <c r="DF82" s="1906"/>
      <c r="DG82" s="1906"/>
      <c r="DH82" s="1906"/>
      <c r="DI82" s="1906"/>
      <c r="DJ82" s="1907"/>
      <c r="DK82" s="1893"/>
      <c r="DL82" s="1894"/>
      <c r="DM82" s="1894"/>
      <c r="DN82" s="1894"/>
      <c r="DO82" s="1894"/>
      <c r="DP82" s="1894"/>
      <c r="DQ82" s="1894"/>
      <c r="DR82" s="1894"/>
      <c r="DS82" s="1894"/>
      <c r="DT82" s="1894"/>
      <c r="DU82" s="1894"/>
      <c r="DV82" s="1894"/>
      <c r="DW82" s="1894"/>
      <c r="DX82" s="1894"/>
      <c r="DY82" s="1894"/>
      <c r="DZ82" s="1894"/>
      <c r="EA82" s="1894"/>
      <c r="EB82" s="1894"/>
      <c r="EC82" s="1894"/>
      <c r="ED82" s="1894"/>
      <c r="EE82" s="1894"/>
      <c r="EF82" s="1894"/>
      <c r="EG82" s="1894"/>
      <c r="EH82" s="1894"/>
      <c r="EI82" s="1894"/>
      <c r="EJ82" s="1894"/>
      <c r="EK82" s="1894"/>
      <c r="EL82" s="1894"/>
      <c r="EM82" s="1894"/>
      <c r="EN82" s="1894"/>
      <c r="EO82" s="1894"/>
      <c r="EP82" s="1894"/>
      <c r="EQ82" s="1894"/>
      <c r="ER82" s="1894"/>
      <c r="ES82" s="1894"/>
      <c r="ET82" s="1894"/>
      <c r="EU82" s="1894"/>
      <c r="EV82" s="1894"/>
      <c r="EW82" s="1894"/>
      <c r="EX82" s="1894"/>
      <c r="EY82" s="1894"/>
      <c r="EZ82" s="1894"/>
      <c r="FA82" s="1894"/>
      <c r="FB82" s="1894"/>
      <c r="FC82" s="1894"/>
      <c r="FD82" s="1894"/>
      <c r="FE82" s="1894"/>
      <c r="FF82" s="1894"/>
      <c r="FG82" s="1894"/>
      <c r="FH82" s="1895"/>
    </row>
    <row r="83" spans="1:164" ht="8.65" customHeight="1">
      <c r="A83" s="1514"/>
      <c r="B83" s="1915" t="s">
        <v>1560</v>
      </c>
      <c r="C83" s="1916"/>
      <c r="D83" s="1916"/>
      <c r="E83" s="1916"/>
      <c r="F83" s="1916"/>
      <c r="G83" s="1916"/>
      <c r="H83" s="1916"/>
      <c r="I83" s="1916"/>
      <c r="J83" s="1916"/>
      <c r="K83" s="1916"/>
      <c r="L83" s="1916"/>
      <c r="M83" s="1916"/>
      <c r="N83" s="1916"/>
      <c r="O83" s="1916"/>
      <c r="P83" s="1916"/>
      <c r="Q83" s="1916"/>
      <c r="R83" s="1916"/>
      <c r="S83" s="1916"/>
      <c r="T83" s="1916"/>
      <c r="U83" s="1916"/>
      <c r="V83" s="1916"/>
      <c r="W83" s="1916"/>
      <c r="X83" s="1916"/>
      <c r="Y83" s="1916"/>
      <c r="Z83" s="1916"/>
      <c r="AA83" s="1916"/>
      <c r="AB83" s="1916"/>
      <c r="AC83" s="1916"/>
      <c r="AD83" s="1916"/>
      <c r="AE83" s="1916"/>
      <c r="AF83" s="1916"/>
      <c r="AG83" s="1916"/>
      <c r="AH83" s="1916"/>
      <c r="AI83" s="1916"/>
      <c r="AJ83" s="1916"/>
      <c r="AK83" s="1916"/>
      <c r="AL83" s="1916"/>
      <c r="AM83" s="1916"/>
      <c r="AN83" s="1916"/>
      <c r="AO83" s="1916"/>
      <c r="AP83" s="1916"/>
      <c r="AQ83" s="1916"/>
      <c r="AR83" s="1916"/>
      <c r="AS83" s="1916"/>
      <c r="AT83" s="1916"/>
      <c r="AU83" s="1897"/>
      <c r="AV83" s="1898"/>
      <c r="AW83" s="1898"/>
      <c r="AX83" s="1898"/>
      <c r="AY83" s="1898"/>
      <c r="AZ83" s="1899"/>
      <c r="BA83" s="1900"/>
      <c r="BB83" s="1900"/>
      <c r="BC83" s="1900"/>
      <c r="BD83" s="1900"/>
      <c r="BE83" s="1900"/>
      <c r="BF83" s="1900"/>
      <c r="BG83" s="1900"/>
      <c r="BH83" s="1900"/>
      <c r="BI83" s="1900"/>
      <c r="BJ83" s="1900"/>
      <c r="BK83" s="1900"/>
      <c r="BL83" s="1900"/>
      <c r="BM83" s="1900"/>
      <c r="BN83" s="1900"/>
      <c r="BO83" s="1900"/>
      <c r="BP83" s="1900"/>
      <c r="BQ83" s="1900"/>
      <c r="BR83" s="1900"/>
      <c r="BS83" s="1900"/>
      <c r="BT83" s="1901"/>
      <c r="BU83" s="1873"/>
      <c r="BV83" s="1873"/>
      <c r="BW83" s="1873"/>
      <c r="BX83" s="1873"/>
      <c r="BY83" s="1874"/>
      <c r="BZ83" s="1611" t="s">
        <v>1460</v>
      </c>
      <c r="CA83" s="1612"/>
      <c r="CB83" s="1612"/>
      <c r="CC83" s="1612"/>
      <c r="CD83" s="1612"/>
      <c r="CE83" s="1612"/>
      <c r="CF83" s="1612"/>
      <c r="CG83" s="1612"/>
      <c r="CH83" s="1612"/>
      <c r="CI83" s="1612"/>
      <c r="CJ83" s="1612"/>
      <c r="CK83" s="1612"/>
      <c r="CL83" s="1612"/>
      <c r="CM83" s="1612"/>
      <c r="CN83" s="1612"/>
      <c r="CO83" s="1612"/>
      <c r="CP83" s="1612"/>
      <c r="CQ83" s="1612"/>
      <c r="CR83" s="1612"/>
      <c r="CS83" s="1612"/>
      <c r="CT83" s="1612"/>
      <c r="CU83" s="1612"/>
      <c r="CV83" s="1612"/>
      <c r="CW83" s="1612"/>
      <c r="CX83" s="1612"/>
      <c r="CY83" s="1612"/>
      <c r="CZ83" s="1612"/>
      <c r="DA83" s="1612"/>
      <c r="DB83" s="1667"/>
      <c r="DC83" s="1890">
        <v>8.4000000000000005E-2</v>
      </c>
      <c r="DD83" s="1891"/>
      <c r="DE83" s="1891"/>
      <c r="DF83" s="1891"/>
      <c r="DG83" s="1891"/>
      <c r="DH83" s="1891"/>
      <c r="DI83" s="1891"/>
      <c r="DJ83" s="1892"/>
      <c r="DK83" s="1864" t="s">
        <v>1561</v>
      </c>
      <c r="DL83" s="1838"/>
      <c r="DM83" s="1838"/>
      <c r="DN83" s="1838"/>
      <c r="DO83" s="1838"/>
      <c r="DP83" s="1838"/>
      <c r="DQ83" s="1838"/>
      <c r="DR83" s="1838"/>
      <c r="DS83" s="1838"/>
      <c r="DT83" s="1838"/>
      <c r="DU83" s="1838"/>
      <c r="DV83" s="1838"/>
      <c r="DW83" s="1838"/>
      <c r="DX83" s="1838"/>
      <c r="DY83" s="1838"/>
      <c r="DZ83" s="1838"/>
      <c r="EA83" s="1838"/>
      <c r="EB83" s="1838"/>
      <c r="EC83" s="1838"/>
      <c r="ED83" s="1838"/>
      <c r="EE83" s="1838"/>
      <c r="EF83" s="1838"/>
      <c r="EG83" s="1838"/>
      <c r="EH83" s="1838"/>
      <c r="EI83" s="1838"/>
      <c r="EJ83" s="1838"/>
      <c r="EK83" s="1838"/>
      <c r="EL83" s="1838"/>
      <c r="EM83" s="1838"/>
      <c r="EN83" s="1838"/>
      <c r="EO83" s="1838"/>
      <c r="EP83" s="1838"/>
      <c r="EQ83" s="1838"/>
      <c r="ER83" s="1838"/>
      <c r="ES83" s="1838"/>
      <c r="ET83" s="1838"/>
      <c r="EU83" s="1838"/>
      <c r="EV83" s="1838"/>
      <c r="EW83" s="1838"/>
      <c r="EX83" s="1838"/>
      <c r="EY83" s="1838"/>
      <c r="EZ83" s="1838"/>
      <c r="FA83" s="1838"/>
      <c r="FB83" s="1838"/>
      <c r="FC83" s="1838"/>
      <c r="FD83" s="1838"/>
      <c r="FE83" s="1838"/>
      <c r="FF83" s="1838"/>
      <c r="FG83" s="1838"/>
      <c r="FH83" s="1839"/>
    </row>
    <row r="84" spans="1:164" ht="8.65" customHeight="1">
      <c r="A84" s="1514"/>
      <c r="B84" s="1915"/>
      <c r="C84" s="1916"/>
      <c r="D84" s="1916"/>
      <c r="E84" s="1916"/>
      <c r="F84" s="1916"/>
      <c r="G84" s="1916"/>
      <c r="H84" s="1916"/>
      <c r="I84" s="1916"/>
      <c r="J84" s="1916"/>
      <c r="K84" s="1916"/>
      <c r="L84" s="1916"/>
      <c r="M84" s="1916"/>
      <c r="N84" s="1916"/>
      <c r="O84" s="1916"/>
      <c r="P84" s="1916"/>
      <c r="Q84" s="1916"/>
      <c r="R84" s="1916"/>
      <c r="S84" s="1916"/>
      <c r="T84" s="1916"/>
      <c r="U84" s="1916"/>
      <c r="V84" s="1916"/>
      <c r="W84" s="1916"/>
      <c r="X84" s="1916"/>
      <c r="Y84" s="1916"/>
      <c r="Z84" s="1916"/>
      <c r="AA84" s="1916"/>
      <c r="AB84" s="1916"/>
      <c r="AC84" s="1916"/>
      <c r="AD84" s="1916"/>
      <c r="AE84" s="1916"/>
      <c r="AF84" s="1916"/>
      <c r="AG84" s="1916"/>
      <c r="AH84" s="1916"/>
      <c r="AI84" s="1916"/>
      <c r="AJ84" s="1916"/>
      <c r="AK84" s="1916"/>
      <c r="AL84" s="1916"/>
      <c r="AM84" s="1916"/>
      <c r="AN84" s="1916"/>
      <c r="AO84" s="1916"/>
      <c r="AP84" s="1916"/>
      <c r="AQ84" s="1916"/>
      <c r="AR84" s="1916"/>
      <c r="AS84" s="1916"/>
      <c r="AT84" s="1916"/>
      <c r="AU84" s="1897"/>
      <c r="AV84" s="1898"/>
      <c r="AW84" s="1898"/>
      <c r="AX84" s="1898"/>
      <c r="AY84" s="1898"/>
      <c r="AZ84" s="1888" t="s">
        <v>1578</v>
      </c>
      <c r="BA84" s="1887"/>
      <c r="BB84" s="1887"/>
      <c r="BC84" s="1887"/>
      <c r="BD84" s="1887"/>
      <c r="BE84" s="1887"/>
      <c r="BF84" s="1887"/>
      <c r="BG84" s="1887"/>
      <c r="BH84" s="1887"/>
      <c r="BI84" s="1887"/>
      <c r="BJ84" s="1887"/>
      <c r="BK84" s="1887"/>
      <c r="BL84" s="1887"/>
      <c r="BM84" s="1887"/>
      <c r="BN84" s="1887"/>
      <c r="BO84" s="1887"/>
      <c r="BP84" s="1887"/>
      <c r="BQ84" s="1887"/>
      <c r="BR84" s="1887"/>
      <c r="BS84" s="1887"/>
      <c r="BT84" s="1889"/>
      <c r="BU84" s="1873">
        <v>0.6</v>
      </c>
      <c r="BV84" s="1873"/>
      <c r="BW84" s="1873"/>
      <c r="BX84" s="1873"/>
      <c r="BY84" s="1874"/>
      <c r="BZ84" s="1635"/>
      <c r="CA84" s="1636"/>
      <c r="CB84" s="1636"/>
      <c r="CC84" s="1636"/>
      <c r="CD84" s="1636"/>
      <c r="CE84" s="1636"/>
      <c r="CF84" s="1636"/>
      <c r="CG84" s="1636"/>
      <c r="CH84" s="1636"/>
      <c r="CI84" s="1636"/>
      <c r="CJ84" s="1636"/>
      <c r="CK84" s="1636"/>
      <c r="CL84" s="1636"/>
      <c r="CM84" s="1636"/>
      <c r="CN84" s="1636"/>
      <c r="CO84" s="1636"/>
      <c r="CP84" s="1636"/>
      <c r="CQ84" s="1636"/>
      <c r="CR84" s="1636"/>
      <c r="CS84" s="1636"/>
      <c r="CT84" s="1636"/>
      <c r="CU84" s="1636"/>
      <c r="CV84" s="1636"/>
      <c r="CW84" s="1636"/>
      <c r="CX84" s="1636"/>
      <c r="CY84" s="1636"/>
      <c r="CZ84" s="1636"/>
      <c r="DA84" s="1636"/>
      <c r="DB84" s="1683"/>
      <c r="DC84" s="1902"/>
      <c r="DD84" s="1903"/>
      <c r="DE84" s="1903"/>
      <c r="DF84" s="1903"/>
      <c r="DG84" s="1903"/>
      <c r="DH84" s="1903"/>
      <c r="DI84" s="1903"/>
      <c r="DJ84" s="1904"/>
      <c r="DK84" s="1837"/>
      <c r="DL84" s="1838"/>
      <c r="DM84" s="1838"/>
      <c r="DN84" s="1838"/>
      <c r="DO84" s="1838"/>
      <c r="DP84" s="1838"/>
      <c r="DQ84" s="1838"/>
      <c r="DR84" s="1838"/>
      <c r="DS84" s="1838"/>
      <c r="DT84" s="1838"/>
      <c r="DU84" s="1838"/>
      <c r="DV84" s="1838"/>
      <c r="DW84" s="1838"/>
      <c r="DX84" s="1838"/>
      <c r="DY84" s="1838"/>
      <c r="DZ84" s="1838"/>
      <c r="EA84" s="1838"/>
      <c r="EB84" s="1838"/>
      <c r="EC84" s="1838"/>
      <c r="ED84" s="1838"/>
      <c r="EE84" s="1838"/>
      <c r="EF84" s="1838"/>
      <c r="EG84" s="1838"/>
      <c r="EH84" s="1838"/>
      <c r="EI84" s="1838"/>
      <c r="EJ84" s="1838"/>
      <c r="EK84" s="1838"/>
      <c r="EL84" s="1838"/>
      <c r="EM84" s="1838"/>
      <c r="EN84" s="1838"/>
      <c r="EO84" s="1838"/>
      <c r="EP84" s="1838"/>
      <c r="EQ84" s="1838"/>
      <c r="ER84" s="1838"/>
      <c r="ES84" s="1838"/>
      <c r="ET84" s="1838"/>
      <c r="EU84" s="1838"/>
      <c r="EV84" s="1838"/>
      <c r="EW84" s="1838"/>
      <c r="EX84" s="1838"/>
      <c r="EY84" s="1838"/>
      <c r="EZ84" s="1838"/>
      <c r="FA84" s="1838"/>
      <c r="FB84" s="1838"/>
      <c r="FC84" s="1838"/>
      <c r="FD84" s="1838"/>
      <c r="FE84" s="1838"/>
      <c r="FF84" s="1838"/>
      <c r="FG84" s="1838"/>
      <c r="FH84" s="1839"/>
    </row>
    <row r="85" spans="1:164" ht="8.65" customHeight="1">
      <c r="A85" s="1514"/>
      <c r="B85" s="1915" t="s">
        <v>1563</v>
      </c>
      <c r="C85" s="1916"/>
      <c r="D85" s="1916"/>
      <c r="E85" s="1916"/>
      <c r="F85" s="1916"/>
      <c r="G85" s="1916"/>
      <c r="H85" s="1916"/>
      <c r="I85" s="1916"/>
      <c r="J85" s="1916"/>
      <c r="K85" s="1916"/>
      <c r="L85" s="1916"/>
      <c r="M85" s="1916"/>
      <c r="N85" s="1916"/>
      <c r="O85" s="1916"/>
      <c r="P85" s="1916"/>
      <c r="Q85" s="1916"/>
      <c r="R85" s="1916"/>
      <c r="S85" s="1916"/>
      <c r="T85" s="1916"/>
      <c r="U85" s="1916"/>
      <c r="V85" s="1916"/>
      <c r="W85" s="1916"/>
      <c r="X85" s="1916"/>
      <c r="Y85" s="1916"/>
      <c r="Z85" s="1916"/>
      <c r="AA85" s="1916"/>
      <c r="AB85" s="1916"/>
      <c r="AC85" s="1916"/>
      <c r="AD85" s="1916"/>
      <c r="AE85" s="1916"/>
      <c r="AF85" s="1916"/>
      <c r="AG85" s="1916"/>
      <c r="AH85" s="1916"/>
      <c r="AI85" s="1916"/>
      <c r="AJ85" s="1916"/>
      <c r="AK85" s="1916"/>
      <c r="AL85" s="1916"/>
      <c r="AM85" s="1916"/>
      <c r="AN85" s="1916"/>
      <c r="AO85" s="1916"/>
      <c r="AP85" s="1916"/>
      <c r="AQ85" s="1916"/>
      <c r="AR85" s="1916"/>
      <c r="AS85" s="1916"/>
      <c r="AT85" s="1916"/>
      <c r="AU85" s="1897"/>
      <c r="AV85" s="1898"/>
      <c r="AW85" s="1898"/>
      <c r="AX85" s="1898"/>
      <c r="AY85" s="1898"/>
      <c r="AZ85" s="1899"/>
      <c r="BA85" s="1900"/>
      <c r="BB85" s="1900"/>
      <c r="BC85" s="1900"/>
      <c r="BD85" s="1900"/>
      <c r="BE85" s="1900"/>
      <c r="BF85" s="1900"/>
      <c r="BG85" s="1900"/>
      <c r="BH85" s="1900"/>
      <c r="BI85" s="1900"/>
      <c r="BJ85" s="1900"/>
      <c r="BK85" s="1900"/>
      <c r="BL85" s="1900"/>
      <c r="BM85" s="1900"/>
      <c r="BN85" s="1900"/>
      <c r="BO85" s="1900"/>
      <c r="BP85" s="1900"/>
      <c r="BQ85" s="1900"/>
      <c r="BR85" s="1900"/>
      <c r="BS85" s="1900"/>
      <c r="BT85" s="1901"/>
      <c r="BU85" s="1873"/>
      <c r="BV85" s="1873"/>
      <c r="BW85" s="1873"/>
      <c r="BX85" s="1873"/>
      <c r="BY85" s="1874"/>
      <c r="BZ85" s="1678"/>
      <c r="CA85" s="1638"/>
      <c r="CB85" s="1638"/>
      <c r="CC85" s="1638"/>
      <c r="CD85" s="1638"/>
      <c r="CE85" s="1638"/>
      <c r="CF85" s="1638"/>
      <c r="CG85" s="1638"/>
      <c r="CH85" s="1638"/>
      <c r="CI85" s="1638"/>
      <c r="CJ85" s="1638"/>
      <c r="CK85" s="1638"/>
      <c r="CL85" s="1638"/>
      <c r="CM85" s="1638"/>
      <c r="CN85" s="1638"/>
      <c r="CO85" s="1638"/>
      <c r="CP85" s="1638"/>
      <c r="CQ85" s="1638"/>
      <c r="CR85" s="1638"/>
      <c r="CS85" s="1638"/>
      <c r="CT85" s="1638"/>
      <c r="CU85" s="1638"/>
      <c r="CV85" s="1638"/>
      <c r="CW85" s="1638"/>
      <c r="CX85" s="1638"/>
      <c r="CY85" s="1638"/>
      <c r="CZ85" s="1638"/>
      <c r="DA85" s="1638"/>
      <c r="DB85" s="1700"/>
      <c r="DC85" s="1905"/>
      <c r="DD85" s="1906"/>
      <c r="DE85" s="1906"/>
      <c r="DF85" s="1906"/>
      <c r="DG85" s="1906"/>
      <c r="DH85" s="1906"/>
      <c r="DI85" s="1906"/>
      <c r="DJ85" s="1907"/>
      <c r="DK85" s="1837"/>
      <c r="DL85" s="1838"/>
      <c r="DM85" s="1838"/>
      <c r="DN85" s="1838"/>
      <c r="DO85" s="1838"/>
      <c r="DP85" s="1838"/>
      <c r="DQ85" s="1838"/>
      <c r="DR85" s="1838"/>
      <c r="DS85" s="1838"/>
      <c r="DT85" s="1838"/>
      <c r="DU85" s="1838"/>
      <c r="DV85" s="1838"/>
      <c r="DW85" s="1838"/>
      <c r="DX85" s="1838"/>
      <c r="DY85" s="1838"/>
      <c r="DZ85" s="1838"/>
      <c r="EA85" s="1838"/>
      <c r="EB85" s="1838"/>
      <c r="EC85" s="1838"/>
      <c r="ED85" s="1838"/>
      <c r="EE85" s="1838"/>
      <c r="EF85" s="1838"/>
      <c r="EG85" s="1838"/>
      <c r="EH85" s="1838"/>
      <c r="EI85" s="1838"/>
      <c r="EJ85" s="1838"/>
      <c r="EK85" s="1838"/>
      <c r="EL85" s="1838"/>
      <c r="EM85" s="1838"/>
      <c r="EN85" s="1838"/>
      <c r="EO85" s="1838"/>
      <c r="EP85" s="1838"/>
      <c r="EQ85" s="1838"/>
      <c r="ER85" s="1838"/>
      <c r="ES85" s="1838"/>
      <c r="ET85" s="1838"/>
      <c r="EU85" s="1838"/>
      <c r="EV85" s="1838"/>
      <c r="EW85" s="1838"/>
      <c r="EX85" s="1838"/>
      <c r="EY85" s="1838"/>
      <c r="EZ85" s="1838"/>
      <c r="FA85" s="1838"/>
      <c r="FB85" s="1838"/>
      <c r="FC85" s="1838"/>
      <c r="FD85" s="1838"/>
      <c r="FE85" s="1838"/>
      <c r="FF85" s="1838"/>
      <c r="FG85" s="1838"/>
      <c r="FH85" s="1839"/>
    </row>
    <row r="86" spans="1:164" ht="8.65" customHeight="1">
      <c r="A86" s="1514"/>
      <c r="B86" s="1915"/>
      <c r="C86" s="1916"/>
      <c r="D86" s="1916"/>
      <c r="E86" s="1916"/>
      <c r="F86" s="1916"/>
      <c r="G86" s="1916"/>
      <c r="H86" s="1916"/>
      <c r="I86" s="1916"/>
      <c r="J86" s="1916"/>
      <c r="K86" s="1916"/>
      <c r="L86" s="1916"/>
      <c r="M86" s="1916"/>
      <c r="N86" s="1916"/>
      <c r="O86" s="1916"/>
      <c r="P86" s="1916"/>
      <c r="Q86" s="1916"/>
      <c r="R86" s="1916"/>
      <c r="S86" s="1916"/>
      <c r="T86" s="1916"/>
      <c r="U86" s="1916"/>
      <c r="V86" s="1916"/>
      <c r="W86" s="1916"/>
      <c r="X86" s="1916"/>
      <c r="Y86" s="1916"/>
      <c r="Z86" s="1916"/>
      <c r="AA86" s="1916"/>
      <c r="AB86" s="1916"/>
      <c r="AC86" s="1916"/>
      <c r="AD86" s="1916"/>
      <c r="AE86" s="1916"/>
      <c r="AF86" s="1916"/>
      <c r="AG86" s="1916"/>
      <c r="AH86" s="1916"/>
      <c r="AI86" s="1916"/>
      <c r="AJ86" s="1916"/>
      <c r="AK86" s="1916"/>
      <c r="AL86" s="1916"/>
      <c r="AM86" s="1916"/>
      <c r="AN86" s="1916"/>
      <c r="AO86" s="1916"/>
      <c r="AP86" s="1916"/>
      <c r="AQ86" s="1916"/>
      <c r="AR86" s="1916"/>
      <c r="AS86" s="1916"/>
      <c r="AT86" s="1916"/>
      <c r="AU86" s="1897"/>
      <c r="AV86" s="1898"/>
      <c r="AW86" s="1898"/>
      <c r="AX86" s="1898"/>
      <c r="AY86" s="1898"/>
      <c r="AZ86" s="1888" t="s">
        <v>1581</v>
      </c>
      <c r="BA86" s="1887"/>
      <c r="BB86" s="1887"/>
      <c r="BC86" s="1887"/>
      <c r="BD86" s="1887"/>
      <c r="BE86" s="1887"/>
      <c r="BF86" s="1887"/>
      <c r="BG86" s="1887"/>
      <c r="BH86" s="1887"/>
      <c r="BI86" s="1887"/>
      <c r="BJ86" s="1887"/>
      <c r="BK86" s="1887"/>
      <c r="BL86" s="1887"/>
      <c r="BM86" s="1887"/>
      <c r="BN86" s="1887"/>
      <c r="BO86" s="1887"/>
      <c r="BP86" s="1887"/>
      <c r="BQ86" s="1887"/>
      <c r="BR86" s="1887"/>
      <c r="BS86" s="1887"/>
      <c r="BT86" s="1889"/>
      <c r="BU86" s="2056">
        <v>0.8</v>
      </c>
      <c r="BV86" s="2056"/>
      <c r="BW86" s="2056"/>
      <c r="BX86" s="2056"/>
      <c r="BY86" s="2057"/>
      <c r="BZ86" s="1917" t="s">
        <v>1582</v>
      </c>
      <c r="CA86" s="1771"/>
      <c r="CB86" s="1771"/>
      <c r="CC86" s="1771"/>
      <c r="CD86" s="1771"/>
      <c r="CE86" s="1771"/>
      <c r="CF86" s="1771"/>
      <c r="CG86" s="1771"/>
      <c r="CH86" s="1771"/>
      <c r="CI86" s="1771"/>
      <c r="CJ86" s="1771"/>
      <c r="CK86" s="1771"/>
      <c r="CL86" s="1771"/>
      <c r="CM86" s="1771"/>
      <c r="CN86" s="1771"/>
      <c r="CO86" s="1771"/>
      <c r="CP86" s="1771"/>
      <c r="CQ86" s="1771"/>
      <c r="CR86" s="1771"/>
      <c r="CS86" s="1771"/>
      <c r="CT86" s="1771"/>
      <c r="CU86" s="1771"/>
      <c r="CV86" s="1771"/>
      <c r="CW86" s="1771"/>
      <c r="CX86" s="1771"/>
      <c r="CY86" s="1771"/>
      <c r="CZ86" s="1771"/>
      <c r="DA86" s="1771"/>
      <c r="DB86" s="1771"/>
      <c r="DC86" s="1771"/>
      <c r="DD86" s="1771"/>
      <c r="DE86" s="1771"/>
      <c r="DF86" s="1771"/>
      <c r="DG86" s="1771"/>
      <c r="DH86" s="1771"/>
      <c r="DI86" s="1771"/>
      <c r="DJ86" s="1772"/>
      <c r="DK86" s="1918" t="s">
        <v>1565</v>
      </c>
      <c r="DL86" s="1919"/>
      <c r="DM86" s="1919"/>
      <c r="DN86" s="1919"/>
      <c r="DO86" s="1919"/>
      <c r="DP86" s="1919"/>
      <c r="DQ86" s="1919"/>
      <c r="DR86" s="1919"/>
      <c r="DS86" s="1919"/>
      <c r="DT86" s="1919"/>
      <c r="DU86" s="1919"/>
      <c r="DV86" s="1919"/>
      <c r="DW86" s="1919"/>
      <c r="DX86" s="1919"/>
      <c r="DY86" s="1919"/>
      <c r="DZ86" s="1919"/>
      <c r="EA86" s="1919"/>
      <c r="EB86" s="1919"/>
      <c r="EC86" s="1919"/>
      <c r="ED86" s="1919"/>
      <c r="EE86" s="1919"/>
      <c r="EF86" s="1919"/>
      <c r="EG86" s="1919"/>
      <c r="EH86" s="1919"/>
      <c r="EI86" s="1919"/>
      <c r="EJ86" s="1919"/>
      <c r="EK86" s="1919"/>
      <c r="EL86" s="1919"/>
      <c r="EM86" s="1919"/>
      <c r="EN86" s="1919"/>
      <c r="EO86" s="1919"/>
      <c r="EP86" s="1919"/>
      <c r="EQ86" s="1919"/>
      <c r="ER86" s="1919"/>
      <c r="ES86" s="1919"/>
      <c r="ET86" s="1919"/>
      <c r="EU86" s="1919"/>
      <c r="EV86" s="1919"/>
      <c r="EW86" s="1919"/>
      <c r="EX86" s="1919"/>
      <c r="EY86" s="1919"/>
      <c r="EZ86" s="1919"/>
      <c r="FA86" s="1919"/>
      <c r="FB86" s="1919"/>
      <c r="FC86" s="1919"/>
      <c r="FD86" s="1919"/>
      <c r="FE86" s="1919"/>
      <c r="FF86" s="1919"/>
      <c r="FG86" s="1919"/>
      <c r="FH86" s="1920"/>
    </row>
    <row r="87" spans="1:164" ht="8.65" customHeight="1">
      <c r="A87" s="1514"/>
      <c r="B87" s="1915" t="s">
        <v>1566</v>
      </c>
      <c r="C87" s="1916"/>
      <c r="D87" s="1916"/>
      <c r="E87" s="1916"/>
      <c r="F87" s="1916"/>
      <c r="G87" s="1916"/>
      <c r="H87" s="1916"/>
      <c r="I87" s="1916"/>
      <c r="J87" s="1916"/>
      <c r="K87" s="1916"/>
      <c r="L87" s="1916"/>
      <c r="M87" s="1916"/>
      <c r="N87" s="1916"/>
      <c r="O87" s="1916"/>
      <c r="P87" s="1916"/>
      <c r="Q87" s="1916"/>
      <c r="R87" s="1916"/>
      <c r="S87" s="1916"/>
      <c r="T87" s="1916"/>
      <c r="U87" s="1916"/>
      <c r="V87" s="1916"/>
      <c r="W87" s="1916"/>
      <c r="X87" s="1916"/>
      <c r="Y87" s="1916"/>
      <c r="Z87" s="1916"/>
      <c r="AA87" s="1916"/>
      <c r="AB87" s="1916"/>
      <c r="AC87" s="1916"/>
      <c r="AD87" s="1916"/>
      <c r="AE87" s="1916"/>
      <c r="AF87" s="1916"/>
      <c r="AG87" s="1916"/>
      <c r="AH87" s="1916"/>
      <c r="AI87" s="1916"/>
      <c r="AJ87" s="1916"/>
      <c r="AK87" s="1916"/>
      <c r="AL87" s="1916"/>
      <c r="AM87" s="1916"/>
      <c r="AN87" s="1916"/>
      <c r="AO87" s="1916"/>
      <c r="AP87" s="1916"/>
      <c r="AQ87" s="1916"/>
      <c r="AR87" s="1916"/>
      <c r="AS87" s="1916"/>
      <c r="AT87" s="1916"/>
      <c r="AU87" s="1921"/>
      <c r="AV87" s="1900"/>
      <c r="AW87" s="1900"/>
      <c r="AX87" s="1900"/>
      <c r="AY87" s="1900"/>
      <c r="AZ87" s="1899"/>
      <c r="BA87" s="1900"/>
      <c r="BB87" s="1900"/>
      <c r="BC87" s="1900"/>
      <c r="BD87" s="1900"/>
      <c r="BE87" s="1900"/>
      <c r="BF87" s="1900"/>
      <c r="BG87" s="1900"/>
      <c r="BH87" s="1900"/>
      <c r="BI87" s="1900"/>
      <c r="BJ87" s="1900"/>
      <c r="BK87" s="1900"/>
      <c r="BL87" s="1900"/>
      <c r="BM87" s="1900"/>
      <c r="BN87" s="1900"/>
      <c r="BO87" s="1900"/>
      <c r="BP87" s="1900"/>
      <c r="BQ87" s="1900"/>
      <c r="BR87" s="1900"/>
      <c r="BS87" s="1900"/>
      <c r="BT87" s="1901"/>
      <c r="BU87" s="2056"/>
      <c r="BV87" s="2056"/>
      <c r="BW87" s="2056"/>
      <c r="BX87" s="2056"/>
      <c r="BY87" s="2057"/>
      <c r="BZ87" s="1917"/>
      <c r="CA87" s="1771"/>
      <c r="CB87" s="1771"/>
      <c r="CC87" s="1771"/>
      <c r="CD87" s="1771"/>
      <c r="CE87" s="1771"/>
      <c r="CF87" s="1771"/>
      <c r="CG87" s="1771"/>
      <c r="CH87" s="1771"/>
      <c r="CI87" s="1771"/>
      <c r="CJ87" s="1771"/>
      <c r="CK87" s="1771"/>
      <c r="CL87" s="1771"/>
      <c r="CM87" s="1771"/>
      <c r="CN87" s="1771"/>
      <c r="CO87" s="1771"/>
      <c r="CP87" s="1771"/>
      <c r="CQ87" s="1771"/>
      <c r="CR87" s="1771"/>
      <c r="CS87" s="1771"/>
      <c r="CT87" s="1771"/>
      <c r="CU87" s="1771"/>
      <c r="CV87" s="1771"/>
      <c r="CW87" s="1771"/>
      <c r="CX87" s="1771"/>
      <c r="CY87" s="1771"/>
      <c r="CZ87" s="1771"/>
      <c r="DA87" s="1771"/>
      <c r="DB87" s="1771"/>
      <c r="DC87" s="1771"/>
      <c r="DD87" s="1771"/>
      <c r="DE87" s="1771"/>
      <c r="DF87" s="1771"/>
      <c r="DG87" s="1771"/>
      <c r="DH87" s="1771"/>
      <c r="DI87" s="1771"/>
      <c r="DJ87" s="1772"/>
      <c r="DK87" s="1922"/>
      <c r="DL87" s="1919"/>
      <c r="DM87" s="1919"/>
      <c r="DN87" s="1919"/>
      <c r="DO87" s="1919"/>
      <c r="DP87" s="1919"/>
      <c r="DQ87" s="1919"/>
      <c r="DR87" s="1919"/>
      <c r="DS87" s="1919"/>
      <c r="DT87" s="1919"/>
      <c r="DU87" s="1919"/>
      <c r="DV87" s="1919"/>
      <c r="DW87" s="1919"/>
      <c r="DX87" s="1919"/>
      <c r="DY87" s="1919"/>
      <c r="DZ87" s="1919"/>
      <c r="EA87" s="1919"/>
      <c r="EB87" s="1919"/>
      <c r="EC87" s="1919"/>
      <c r="ED87" s="1919"/>
      <c r="EE87" s="1919"/>
      <c r="EF87" s="1919"/>
      <c r="EG87" s="1919"/>
      <c r="EH87" s="1919"/>
      <c r="EI87" s="1919"/>
      <c r="EJ87" s="1919"/>
      <c r="EK87" s="1919"/>
      <c r="EL87" s="1919"/>
      <c r="EM87" s="1919"/>
      <c r="EN87" s="1919"/>
      <c r="EO87" s="1919"/>
      <c r="EP87" s="1919"/>
      <c r="EQ87" s="1919"/>
      <c r="ER87" s="1919"/>
      <c r="ES87" s="1919"/>
      <c r="ET87" s="1919"/>
      <c r="EU87" s="1919"/>
      <c r="EV87" s="1919"/>
      <c r="EW87" s="1919"/>
      <c r="EX87" s="1919"/>
      <c r="EY87" s="1919"/>
      <c r="EZ87" s="1919"/>
      <c r="FA87" s="1919"/>
      <c r="FB87" s="1919"/>
      <c r="FC87" s="1919"/>
      <c r="FD87" s="1919"/>
      <c r="FE87" s="1919"/>
      <c r="FF87" s="1919"/>
      <c r="FG87" s="1919"/>
      <c r="FH87" s="1920"/>
    </row>
    <row r="88" spans="1:164" ht="8.65" customHeight="1">
      <c r="A88" s="1514"/>
      <c r="B88" s="1915"/>
      <c r="C88" s="1916"/>
      <c r="D88" s="1916"/>
      <c r="E88" s="1916"/>
      <c r="F88" s="1916"/>
      <c r="G88" s="1916"/>
      <c r="H88" s="1916"/>
      <c r="I88" s="1916"/>
      <c r="J88" s="1916"/>
      <c r="K88" s="1916"/>
      <c r="L88" s="1916"/>
      <c r="M88" s="1916"/>
      <c r="N88" s="1916"/>
      <c r="O88" s="1916"/>
      <c r="P88" s="1916"/>
      <c r="Q88" s="1916"/>
      <c r="R88" s="1916"/>
      <c r="S88" s="1916"/>
      <c r="T88" s="1916"/>
      <c r="U88" s="1916"/>
      <c r="V88" s="1916"/>
      <c r="W88" s="1916"/>
      <c r="X88" s="1916"/>
      <c r="Y88" s="1916"/>
      <c r="Z88" s="1916"/>
      <c r="AA88" s="1916"/>
      <c r="AB88" s="1916"/>
      <c r="AC88" s="1916"/>
      <c r="AD88" s="1916"/>
      <c r="AE88" s="1916"/>
      <c r="AF88" s="1916"/>
      <c r="AG88" s="1916"/>
      <c r="AH88" s="1916"/>
      <c r="AI88" s="1916"/>
      <c r="AJ88" s="1916"/>
      <c r="AK88" s="1916"/>
      <c r="AL88" s="1916"/>
      <c r="AM88" s="1916"/>
      <c r="AN88" s="1916"/>
      <c r="AO88" s="1916"/>
      <c r="AP88" s="1916"/>
      <c r="AQ88" s="1916"/>
      <c r="AR88" s="1916"/>
      <c r="AS88" s="1916"/>
      <c r="AT88" s="1916"/>
      <c r="AU88" s="1886" t="s">
        <v>1584</v>
      </c>
      <c r="AV88" s="1887"/>
      <c r="AW88" s="1887"/>
      <c r="AX88" s="1887"/>
      <c r="AY88" s="1889"/>
      <c r="AZ88" s="1888" t="s">
        <v>1584</v>
      </c>
      <c r="BA88" s="1887"/>
      <c r="BB88" s="1887"/>
      <c r="BC88" s="1887"/>
      <c r="BD88" s="1887"/>
      <c r="BE88" s="1887"/>
      <c r="BF88" s="1887"/>
      <c r="BG88" s="1887"/>
      <c r="BH88" s="1887"/>
      <c r="BI88" s="1887"/>
      <c r="BJ88" s="1887"/>
      <c r="BK88" s="1887"/>
      <c r="BL88" s="1887"/>
      <c r="BM88" s="1887"/>
      <c r="BN88" s="1887"/>
      <c r="BO88" s="1887"/>
      <c r="BP88" s="1887"/>
      <c r="BQ88" s="1887"/>
      <c r="BR88" s="1887"/>
      <c r="BS88" s="1887"/>
      <c r="BT88" s="1889"/>
      <c r="BU88" s="1873">
        <v>0.3</v>
      </c>
      <c r="BV88" s="1873"/>
      <c r="BW88" s="1873"/>
      <c r="BX88" s="1873"/>
      <c r="BY88" s="1874"/>
      <c r="BZ88" s="1923" t="s">
        <v>1585</v>
      </c>
      <c r="CA88" s="1924"/>
      <c r="CB88" s="1924"/>
      <c r="CC88" s="1924"/>
      <c r="CD88" s="1924"/>
      <c r="CE88" s="1924"/>
      <c r="CF88" s="1924"/>
      <c r="CG88" s="1924"/>
      <c r="CH88" s="1924"/>
      <c r="CI88" s="1924"/>
      <c r="CJ88" s="1924"/>
      <c r="CK88" s="1924"/>
      <c r="CL88" s="1924"/>
      <c r="CM88" s="1924"/>
      <c r="CN88" s="1924"/>
      <c r="CO88" s="1924"/>
      <c r="CP88" s="1924"/>
      <c r="CQ88" s="1924"/>
      <c r="CR88" s="1924"/>
      <c r="CS88" s="1924"/>
      <c r="CT88" s="1924"/>
      <c r="CU88" s="1924"/>
      <c r="CV88" s="1924"/>
      <c r="CW88" s="1924"/>
      <c r="CX88" s="1924"/>
      <c r="CY88" s="1924"/>
      <c r="CZ88" s="1924"/>
      <c r="DA88" s="1924"/>
      <c r="DB88" s="1924"/>
      <c r="DC88" s="1924"/>
      <c r="DD88" s="1924"/>
      <c r="DE88" s="1924"/>
      <c r="DF88" s="1924"/>
      <c r="DG88" s="1924"/>
      <c r="DH88" s="1924"/>
      <c r="DI88" s="1924"/>
      <c r="DJ88" s="1925"/>
      <c r="DK88" s="1922"/>
      <c r="DL88" s="1919"/>
      <c r="DM88" s="1919"/>
      <c r="DN88" s="1919"/>
      <c r="DO88" s="1919"/>
      <c r="DP88" s="1919"/>
      <c r="DQ88" s="1919"/>
      <c r="DR88" s="1919"/>
      <c r="DS88" s="1919"/>
      <c r="DT88" s="1919"/>
      <c r="DU88" s="1919"/>
      <c r="DV88" s="1919"/>
      <c r="DW88" s="1919"/>
      <c r="DX88" s="1919"/>
      <c r="DY88" s="1919"/>
      <c r="DZ88" s="1919"/>
      <c r="EA88" s="1919"/>
      <c r="EB88" s="1919"/>
      <c r="EC88" s="1919"/>
      <c r="ED88" s="1919"/>
      <c r="EE88" s="1919"/>
      <c r="EF88" s="1919"/>
      <c r="EG88" s="1919"/>
      <c r="EH88" s="1919"/>
      <c r="EI88" s="1919"/>
      <c r="EJ88" s="1919"/>
      <c r="EK88" s="1919"/>
      <c r="EL88" s="1919"/>
      <c r="EM88" s="1919"/>
      <c r="EN88" s="1919"/>
      <c r="EO88" s="1919"/>
      <c r="EP88" s="1919"/>
      <c r="EQ88" s="1919"/>
      <c r="ER88" s="1919"/>
      <c r="ES88" s="1919"/>
      <c r="ET88" s="1919"/>
      <c r="EU88" s="1919"/>
      <c r="EV88" s="1919"/>
      <c r="EW88" s="1919"/>
      <c r="EX88" s="1919"/>
      <c r="EY88" s="1919"/>
      <c r="EZ88" s="1919"/>
      <c r="FA88" s="1919"/>
      <c r="FB88" s="1919"/>
      <c r="FC88" s="1919"/>
      <c r="FD88" s="1919"/>
      <c r="FE88" s="1919"/>
      <c r="FF88" s="1919"/>
      <c r="FG88" s="1919"/>
      <c r="FH88" s="1920"/>
    </row>
    <row r="89" spans="1:164" ht="8.65" customHeight="1">
      <c r="A89" s="1514"/>
      <c r="B89" s="1926" t="s">
        <v>1549</v>
      </c>
      <c r="C89" s="1927"/>
      <c r="D89" s="1927"/>
      <c r="E89" s="1927"/>
      <c r="F89" s="1927"/>
      <c r="G89" s="1927"/>
      <c r="H89" s="1927"/>
      <c r="I89" s="1927"/>
      <c r="J89" s="1927"/>
      <c r="K89" s="1927"/>
      <c r="L89" s="1927"/>
      <c r="M89" s="1927"/>
      <c r="N89" s="1927"/>
      <c r="O89" s="1927"/>
      <c r="P89" s="1927"/>
      <c r="Q89" s="1927"/>
      <c r="R89" s="1927"/>
      <c r="S89" s="1927"/>
      <c r="T89" s="1927"/>
      <c r="U89" s="1927"/>
      <c r="V89" s="1927"/>
      <c r="W89" s="1927"/>
      <c r="X89" s="1927"/>
      <c r="Y89" s="1927"/>
      <c r="Z89" s="1927"/>
      <c r="AA89" s="1927"/>
      <c r="AB89" s="1927"/>
      <c r="AC89" s="1927"/>
      <c r="AD89" s="1927"/>
      <c r="AE89" s="1927"/>
      <c r="AF89" s="1927"/>
      <c r="AG89" s="1927"/>
      <c r="AH89" s="1927"/>
      <c r="AI89" s="1927"/>
      <c r="AJ89" s="1927"/>
      <c r="AK89" s="1927"/>
      <c r="AL89" s="1927"/>
      <c r="AM89" s="1927"/>
      <c r="AN89" s="1927"/>
      <c r="AO89" s="1927"/>
      <c r="AP89" s="1927"/>
      <c r="AQ89" s="1927"/>
      <c r="AR89" s="1927"/>
      <c r="AS89" s="1927"/>
      <c r="AT89" s="1927"/>
      <c r="AU89" s="1921"/>
      <c r="AV89" s="1900"/>
      <c r="AW89" s="1900"/>
      <c r="AX89" s="1900"/>
      <c r="AY89" s="1901"/>
      <c r="AZ89" s="1899"/>
      <c r="BA89" s="1900"/>
      <c r="BB89" s="1900"/>
      <c r="BC89" s="1900"/>
      <c r="BD89" s="1900"/>
      <c r="BE89" s="1900"/>
      <c r="BF89" s="1900"/>
      <c r="BG89" s="1900"/>
      <c r="BH89" s="1900"/>
      <c r="BI89" s="1900"/>
      <c r="BJ89" s="1900"/>
      <c r="BK89" s="1900"/>
      <c r="BL89" s="1900"/>
      <c r="BM89" s="1900"/>
      <c r="BN89" s="1900"/>
      <c r="BO89" s="1900"/>
      <c r="BP89" s="1900"/>
      <c r="BQ89" s="1900"/>
      <c r="BR89" s="1900"/>
      <c r="BS89" s="1900"/>
      <c r="BT89" s="1901"/>
      <c r="BU89" s="1873"/>
      <c r="BV89" s="1873"/>
      <c r="BW89" s="1873"/>
      <c r="BX89" s="1873"/>
      <c r="BY89" s="1874"/>
      <c r="BZ89" s="1923"/>
      <c r="CA89" s="1924"/>
      <c r="CB89" s="1924"/>
      <c r="CC89" s="1924"/>
      <c r="CD89" s="1924"/>
      <c r="CE89" s="1924"/>
      <c r="CF89" s="1924"/>
      <c r="CG89" s="1924"/>
      <c r="CH89" s="1924"/>
      <c r="CI89" s="1924"/>
      <c r="CJ89" s="1924"/>
      <c r="CK89" s="1924"/>
      <c r="CL89" s="1924"/>
      <c r="CM89" s="1924"/>
      <c r="CN89" s="1924"/>
      <c r="CO89" s="1924"/>
      <c r="CP89" s="1924"/>
      <c r="CQ89" s="1924"/>
      <c r="CR89" s="1924"/>
      <c r="CS89" s="1924"/>
      <c r="CT89" s="1924"/>
      <c r="CU89" s="1924"/>
      <c r="CV89" s="1924"/>
      <c r="CW89" s="1924"/>
      <c r="CX89" s="1924"/>
      <c r="CY89" s="1924"/>
      <c r="CZ89" s="1924"/>
      <c r="DA89" s="1924"/>
      <c r="DB89" s="1924"/>
      <c r="DC89" s="1924"/>
      <c r="DD89" s="1924"/>
      <c r="DE89" s="1924"/>
      <c r="DF89" s="1924"/>
      <c r="DG89" s="1924"/>
      <c r="DH89" s="1924"/>
      <c r="DI89" s="1924"/>
      <c r="DJ89" s="1925"/>
      <c r="DK89" s="1918" t="s">
        <v>1568</v>
      </c>
      <c r="DL89" s="1919"/>
      <c r="DM89" s="1919"/>
      <c r="DN89" s="1919"/>
      <c r="DO89" s="1919"/>
      <c r="DP89" s="1919"/>
      <c r="DQ89" s="1919"/>
      <c r="DR89" s="1919"/>
      <c r="DS89" s="1919"/>
      <c r="DT89" s="1919"/>
      <c r="DU89" s="1919"/>
      <c r="DV89" s="1919"/>
      <c r="DW89" s="1919"/>
      <c r="DX89" s="1919"/>
      <c r="DY89" s="1919"/>
      <c r="DZ89" s="1919"/>
      <c r="EA89" s="1919"/>
      <c r="EB89" s="1919"/>
      <c r="EC89" s="1919"/>
      <c r="ED89" s="1919"/>
      <c r="EE89" s="1919"/>
      <c r="EF89" s="1919"/>
      <c r="EG89" s="1919"/>
      <c r="EH89" s="1919"/>
      <c r="EI89" s="1919"/>
      <c r="EJ89" s="1919"/>
      <c r="EK89" s="1919"/>
      <c r="EL89" s="1919"/>
      <c r="EM89" s="1919"/>
      <c r="EN89" s="1919"/>
      <c r="EO89" s="1919"/>
      <c r="EP89" s="1919"/>
      <c r="EQ89" s="1919"/>
      <c r="ER89" s="1919"/>
      <c r="ES89" s="1919"/>
      <c r="ET89" s="1919"/>
      <c r="EU89" s="1919"/>
      <c r="EV89" s="1919"/>
      <c r="EW89" s="1919"/>
      <c r="EX89" s="1919"/>
      <c r="EY89" s="1919"/>
      <c r="EZ89" s="1919"/>
      <c r="FA89" s="1919"/>
      <c r="FB89" s="1919"/>
      <c r="FC89" s="1919"/>
      <c r="FD89" s="1919"/>
      <c r="FE89" s="1919"/>
      <c r="FF89" s="1919"/>
      <c r="FG89" s="1919"/>
      <c r="FH89" s="1920"/>
    </row>
    <row r="90" spans="1:164" ht="8.65" customHeight="1" thickBot="1">
      <c r="A90" s="1514"/>
      <c r="B90" s="1928"/>
      <c r="C90" s="1929"/>
      <c r="D90" s="1929"/>
      <c r="E90" s="1929"/>
      <c r="F90" s="1929"/>
      <c r="G90" s="1929"/>
      <c r="H90" s="1929"/>
      <c r="I90" s="1929"/>
      <c r="J90" s="1929"/>
      <c r="K90" s="1929"/>
      <c r="L90" s="1929"/>
      <c r="M90" s="1929"/>
      <c r="N90" s="1929"/>
      <c r="O90" s="1929"/>
      <c r="P90" s="1929"/>
      <c r="Q90" s="1929"/>
      <c r="R90" s="1929"/>
      <c r="S90" s="1929"/>
      <c r="T90" s="1929"/>
      <c r="U90" s="1929"/>
      <c r="V90" s="1929"/>
      <c r="W90" s="1929"/>
      <c r="X90" s="1929"/>
      <c r="Y90" s="1929"/>
      <c r="Z90" s="1929"/>
      <c r="AA90" s="1929"/>
      <c r="AB90" s="1929"/>
      <c r="AC90" s="1929"/>
      <c r="AD90" s="1929"/>
      <c r="AE90" s="1929"/>
      <c r="AF90" s="1929"/>
      <c r="AG90" s="1929"/>
      <c r="AH90" s="1929"/>
      <c r="AI90" s="1929"/>
      <c r="AJ90" s="1929"/>
      <c r="AK90" s="1929"/>
      <c r="AL90" s="1929"/>
      <c r="AM90" s="1929"/>
      <c r="AN90" s="1929"/>
      <c r="AO90" s="1929"/>
      <c r="AP90" s="1929"/>
      <c r="AQ90" s="1929"/>
      <c r="AR90" s="1929"/>
      <c r="AS90" s="1929"/>
      <c r="AT90" s="1929"/>
      <c r="AU90" s="1886" t="s">
        <v>1589</v>
      </c>
      <c r="AV90" s="1887"/>
      <c r="AW90" s="1887"/>
      <c r="AX90" s="1887"/>
      <c r="AY90" s="1887"/>
      <c r="AZ90" s="1888" t="s">
        <v>1590</v>
      </c>
      <c r="BA90" s="1887"/>
      <c r="BB90" s="1887"/>
      <c r="BC90" s="1887"/>
      <c r="BD90" s="1887"/>
      <c r="BE90" s="1887"/>
      <c r="BF90" s="1887"/>
      <c r="BG90" s="1887"/>
      <c r="BH90" s="1887"/>
      <c r="BI90" s="1887"/>
      <c r="BJ90" s="1887"/>
      <c r="BK90" s="1887"/>
      <c r="BL90" s="1887"/>
      <c r="BM90" s="1887"/>
      <c r="BN90" s="1887"/>
      <c r="BO90" s="1887"/>
      <c r="BP90" s="1887"/>
      <c r="BQ90" s="1887"/>
      <c r="BR90" s="1887"/>
      <c r="BS90" s="1887"/>
      <c r="BT90" s="1889"/>
      <c r="BU90" s="1873">
        <v>0.7</v>
      </c>
      <c r="BV90" s="1873"/>
      <c r="BW90" s="1873"/>
      <c r="BX90" s="1873"/>
      <c r="BY90" s="1874"/>
      <c r="BZ90" s="1923" t="s">
        <v>1591</v>
      </c>
      <c r="CA90" s="1924"/>
      <c r="CB90" s="1924"/>
      <c r="CC90" s="1924"/>
      <c r="CD90" s="1924"/>
      <c r="CE90" s="1924"/>
      <c r="CF90" s="1924"/>
      <c r="CG90" s="1924"/>
      <c r="CH90" s="1924"/>
      <c r="CI90" s="1924"/>
      <c r="CJ90" s="1924"/>
      <c r="CK90" s="1924"/>
      <c r="CL90" s="1924"/>
      <c r="CM90" s="1924"/>
      <c r="CN90" s="1924"/>
      <c r="CO90" s="1924"/>
      <c r="CP90" s="1924"/>
      <c r="CQ90" s="1924"/>
      <c r="CR90" s="1924"/>
      <c r="CS90" s="1924"/>
      <c r="CT90" s="1924"/>
      <c r="CU90" s="1924"/>
      <c r="CV90" s="1924"/>
      <c r="CW90" s="1924"/>
      <c r="CX90" s="1924"/>
      <c r="CY90" s="1924"/>
      <c r="CZ90" s="1924"/>
      <c r="DA90" s="1924"/>
      <c r="DB90" s="1924"/>
      <c r="DC90" s="1924"/>
      <c r="DD90" s="1924"/>
      <c r="DE90" s="1924"/>
      <c r="DF90" s="1924"/>
      <c r="DG90" s="1924"/>
      <c r="DH90" s="1924"/>
      <c r="DI90" s="1924"/>
      <c r="DJ90" s="1925"/>
      <c r="DK90" s="1922"/>
      <c r="DL90" s="1919"/>
      <c r="DM90" s="1919"/>
      <c r="DN90" s="1919"/>
      <c r="DO90" s="1919"/>
      <c r="DP90" s="1919"/>
      <c r="DQ90" s="1919"/>
      <c r="DR90" s="1919"/>
      <c r="DS90" s="1919"/>
      <c r="DT90" s="1919"/>
      <c r="DU90" s="1919"/>
      <c r="DV90" s="1919"/>
      <c r="DW90" s="1919"/>
      <c r="DX90" s="1919"/>
      <c r="DY90" s="1919"/>
      <c r="DZ90" s="1919"/>
      <c r="EA90" s="1919"/>
      <c r="EB90" s="1919"/>
      <c r="EC90" s="1919"/>
      <c r="ED90" s="1919"/>
      <c r="EE90" s="1919"/>
      <c r="EF90" s="1919"/>
      <c r="EG90" s="1919"/>
      <c r="EH90" s="1919"/>
      <c r="EI90" s="1919"/>
      <c r="EJ90" s="1919"/>
      <c r="EK90" s="1919"/>
      <c r="EL90" s="1919"/>
      <c r="EM90" s="1919"/>
      <c r="EN90" s="1919"/>
      <c r="EO90" s="1919"/>
      <c r="EP90" s="1919"/>
      <c r="EQ90" s="1919"/>
      <c r="ER90" s="1919"/>
      <c r="ES90" s="1919"/>
      <c r="ET90" s="1919"/>
      <c r="EU90" s="1919"/>
      <c r="EV90" s="1919"/>
      <c r="EW90" s="1919"/>
      <c r="EX90" s="1919"/>
      <c r="EY90" s="1919"/>
      <c r="EZ90" s="1919"/>
      <c r="FA90" s="1919"/>
      <c r="FB90" s="1919"/>
      <c r="FC90" s="1919"/>
      <c r="FD90" s="1919"/>
      <c r="FE90" s="1919"/>
      <c r="FF90" s="1919"/>
      <c r="FG90" s="1919"/>
      <c r="FH90" s="1920"/>
    </row>
    <row r="91" spans="1:164" ht="8.65" customHeight="1" thickTop="1" thickBot="1">
      <c r="A91" s="1514"/>
      <c r="B91" s="1529" t="s">
        <v>1570</v>
      </c>
      <c r="C91" s="1520"/>
      <c r="D91" s="1520"/>
      <c r="E91" s="1520"/>
      <c r="F91" s="1520"/>
      <c r="G91" s="1520"/>
      <c r="H91" s="1520"/>
      <c r="I91" s="1520"/>
      <c r="J91" s="1520"/>
      <c r="K91" s="1520"/>
      <c r="L91" s="1520"/>
      <c r="M91" s="1520"/>
      <c r="N91" s="1520"/>
      <c r="O91" s="1520"/>
      <c r="P91" s="1520"/>
      <c r="Q91" s="1520"/>
      <c r="R91" s="1520"/>
      <c r="S91" s="1520"/>
      <c r="T91" s="1520"/>
      <c r="U91" s="1520"/>
      <c r="V91" s="1520"/>
      <c r="W91" s="1520"/>
      <c r="X91" s="1520"/>
      <c r="Y91" s="1520"/>
      <c r="Z91" s="1520"/>
      <c r="AA91" s="1520"/>
      <c r="AB91" s="1520"/>
      <c r="AC91" s="1520"/>
      <c r="AD91" s="1520"/>
      <c r="AE91" s="1520"/>
      <c r="AF91" s="1520"/>
      <c r="AG91" s="1520"/>
      <c r="AH91" s="1520"/>
      <c r="AI91" s="1520"/>
      <c r="AJ91" s="1520"/>
      <c r="AK91" s="1520"/>
      <c r="AL91" s="1520"/>
      <c r="AM91" s="1520"/>
      <c r="AN91" s="1520"/>
      <c r="AO91" s="1520"/>
      <c r="AP91" s="1520"/>
      <c r="AQ91" s="1520"/>
      <c r="AR91" s="1520"/>
      <c r="AS91" s="1520"/>
      <c r="AT91" s="1520"/>
      <c r="AU91" s="1897"/>
      <c r="AV91" s="1898"/>
      <c r="AW91" s="1898"/>
      <c r="AX91" s="1898"/>
      <c r="AY91" s="1898"/>
      <c r="AZ91" s="1899"/>
      <c r="BA91" s="1900"/>
      <c r="BB91" s="1900"/>
      <c r="BC91" s="1900"/>
      <c r="BD91" s="1900"/>
      <c r="BE91" s="1900"/>
      <c r="BF91" s="1900"/>
      <c r="BG91" s="1900"/>
      <c r="BH91" s="1900"/>
      <c r="BI91" s="1900"/>
      <c r="BJ91" s="1900"/>
      <c r="BK91" s="1900"/>
      <c r="BL91" s="1900"/>
      <c r="BM91" s="1900"/>
      <c r="BN91" s="1900"/>
      <c r="BO91" s="1900"/>
      <c r="BP91" s="1900"/>
      <c r="BQ91" s="1900"/>
      <c r="BR91" s="1900"/>
      <c r="BS91" s="1900"/>
      <c r="BT91" s="1901"/>
      <c r="BU91" s="1873"/>
      <c r="BV91" s="1873"/>
      <c r="BW91" s="1873"/>
      <c r="BX91" s="1873"/>
      <c r="BY91" s="1874"/>
      <c r="BZ91" s="1930"/>
      <c r="CA91" s="1931"/>
      <c r="CB91" s="1931"/>
      <c r="CC91" s="1931"/>
      <c r="CD91" s="1931"/>
      <c r="CE91" s="1931"/>
      <c r="CF91" s="1931"/>
      <c r="CG91" s="1931"/>
      <c r="CH91" s="1931"/>
      <c r="CI91" s="1931"/>
      <c r="CJ91" s="1931"/>
      <c r="CK91" s="1931"/>
      <c r="CL91" s="1931"/>
      <c r="CM91" s="1931"/>
      <c r="CN91" s="1931"/>
      <c r="CO91" s="1931"/>
      <c r="CP91" s="1931"/>
      <c r="CQ91" s="1931"/>
      <c r="CR91" s="1931"/>
      <c r="CS91" s="1931"/>
      <c r="CT91" s="1931"/>
      <c r="CU91" s="1931"/>
      <c r="CV91" s="1931"/>
      <c r="CW91" s="1931"/>
      <c r="CX91" s="1931"/>
      <c r="CY91" s="1931"/>
      <c r="CZ91" s="1931"/>
      <c r="DA91" s="1931"/>
      <c r="DB91" s="1931"/>
      <c r="DC91" s="1931"/>
      <c r="DD91" s="1931"/>
      <c r="DE91" s="1931"/>
      <c r="DF91" s="1931"/>
      <c r="DG91" s="1931"/>
      <c r="DH91" s="1931"/>
      <c r="DI91" s="1931"/>
      <c r="DJ91" s="1932"/>
      <c r="DK91" s="1922"/>
      <c r="DL91" s="1919"/>
      <c r="DM91" s="1919"/>
      <c r="DN91" s="1919"/>
      <c r="DO91" s="1919"/>
      <c r="DP91" s="1919"/>
      <c r="DQ91" s="1919"/>
      <c r="DR91" s="1919"/>
      <c r="DS91" s="1919"/>
      <c r="DT91" s="1919"/>
      <c r="DU91" s="1919"/>
      <c r="DV91" s="1919"/>
      <c r="DW91" s="1919"/>
      <c r="DX91" s="1919"/>
      <c r="DY91" s="1919"/>
      <c r="DZ91" s="1919"/>
      <c r="EA91" s="1919"/>
      <c r="EB91" s="1919"/>
      <c r="EC91" s="1919"/>
      <c r="ED91" s="1919"/>
      <c r="EE91" s="1919"/>
      <c r="EF91" s="1919"/>
      <c r="EG91" s="1919"/>
      <c r="EH91" s="1919"/>
      <c r="EI91" s="1919"/>
      <c r="EJ91" s="1919"/>
      <c r="EK91" s="1919"/>
      <c r="EL91" s="1919"/>
      <c r="EM91" s="1919"/>
      <c r="EN91" s="1919"/>
      <c r="EO91" s="1919"/>
      <c r="EP91" s="1919"/>
      <c r="EQ91" s="1919"/>
      <c r="ER91" s="1919"/>
      <c r="ES91" s="1919"/>
      <c r="ET91" s="1919"/>
      <c r="EU91" s="1919"/>
      <c r="EV91" s="1919"/>
      <c r="EW91" s="1919"/>
      <c r="EX91" s="1919"/>
      <c r="EY91" s="1919"/>
      <c r="EZ91" s="1919"/>
      <c r="FA91" s="1919"/>
      <c r="FB91" s="1919"/>
      <c r="FC91" s="1919"/>
      <c r="FD91" s="1919"/>
      <c r="FE91" s="1919"/>
      <c r="FF91" s="1919"/>
      <c r="FG91" s="1919"/>
      <c r="FH91" s="1920"/>
    </row>
    <row r="92" spans="1:164" ht="8.65" customHeight="1" thickTop="1">
      <c r="A92" s="1514"/>
      <c r="B92" s="1545"/>
      <c r="C92" s="1536"/>
      <c r="D92" s="1536"/>
      <c r="E92" s="1536"/>
      <c r="F92" s="1536"/>
      <c r="G92" s="1536"/>
      <c r="H92" s="1536"/>
      <c r="I92" s="1536"/>
      <c r="J92" s="1536"/>
      <c r="K92" s="1536"/>
      <c r="L92" s="1536"/>
      <c r="M92" s="1536"/>
      <c r="N92" s="1536"/>
      <c r="O92" s="1536"/>
      <c r="P92" s="1536"/>
      <c r="Q92" s="1536"/>
      <c r="R92" s="1536"/>
      <c r="S92" s="1536"/>
      <c r="T92" s="1536"/>
      <c r="U92" s="1536"/>
      <c r="V92" s="1536"/>
      <c r="W92" s="1536"/>
      <c r="X92" s="1536"/>
      <c r="Y92" s="1536"/>
      <c r="Z92" s="1536"/>
      <c r="AA92" s="1536"/>
      <c r="AB92" s="1536"/>
      <c r="AC92" s="1536"/>
      <c r="AD92" s="1536"/>
      <c r="AE92" s="1536"/>
      <c r="AF92" s="1536"/>
      <c r="AG92" s="1536"/>
      <c r="AH92" s="1536"/>
      <c r="AI92" s="1536"/>
      <c r="AJ92" s="1536"/>
      <c r="AK92" s="1536"/>
      <c r="AL92" s="1536"/>
      <c r="AM92" s="1536"/>
      <c r="AN92" s="1536"/>
      <c r="AO92" s="1536"/>
      <c r="AP92" s="1536"/>
      <c r="AQ92" s="1536"/>
      <c r="AR92" s="1536"/>
      <c r="AS92" s="1536"/>
      <c r="AT92" s="1536"/>
      <c r="AU92" s="1897"/>
      <c r="AV92" s="1898"/>
      <c r="AW92" s="1898"/>
      <c r="AX92" s="1898"/>
      <c r="AY92" s="1898"/>
      <c r="AZ92" s="1888" t="s">
        <v>1594</v>
      </c>
      <c r="BA92" s="1887"/>
      <c r="BB92" s="1887"/>
      <c r="BC92" s="1887"/>
      <c r="BD92" s="1887"/>
      <c r="BE92" s="1887"/>
      <c r="BF92" s="1887"/>
      <c r="BG92" s="1887"/>
      <c r="BH92" s="1887"/>
      <c r="BI92" s="1887"/>
      <c r="BJ92" s="1887"/>
      <c r="BK92" s="1887"/>
      <c r="BL92" s="1887"/>
      <c r="BM92" s="1887"/>
      <c r="BN92" s="1887"/>
      <c r="BO92" s="1887"/>
      <c r="BP92" s="1887"/>
      <c r="BQ92" s="1887"/>
      <c r="BR92" s="1887"/>
      <c r="BS92" s="1887"/>
      <c r="BT92" s="1889"/>
      <c r="BU92" s="1873">
        <v>0.3</v>
      </c>
      <c r="BV92" s="1873"/>
      <c r="BW92" s="1873"/>
      <c r="BX92" s="1873"/>
      <c r="BY92" s="1874"/>
      <c r="BZ92" s="1933" t="s">
        <v>1678</v>
      </c>
      <c r="CA92" s="1934"/>
      <c r="CB92" s="1934"/>
      <c r="CC92" s="1934"/>
      <c r="CD92" s="1934"/>
      <c r="CE92" s="1934"/>
      <c r="CF92" s="1934"/>
      <c r="CG92" s="1934"/>
      <c r="CH92" s="1934"/>
      <c r="CI92" s="1934"/>
      <c r="CJ92" s="1934"/>
      <c r="CK92" s="1934"/>
      <c r="CL92" s="1934"/>
      <c r="CM92" s="1934"/>
      <c r="CN92" s="1934"/>
      <c r="CO92" s="1934"/>
      <c r="CP92" s="1934"/>
      <c r="CQ92" s="1934"/>
      <c r="CR92" s="1934"/>
      <c r="CS92" s="1934"/>
      <c r="CT92" s="1934"/>
      <c r="CU92" s="1934"/>
      <c r="CV92" s="1934"/>
      <c r="CW92" s="1934"/>
      <c r="CX92" s="1934"/>
      <c r="CY92" s="1934"/>
      <c r="CZ92" s="1934"/>
      <c r="DA92" s="1934"/>
      <c r="DB92" s="1934"/>
      <c r="DC92" s="1934"/>
      <c r="DD92" s="1934"/>
      <c r="DE92" s="1934"/>
      <c r="DF92" s="1934"/>
      <c r="DG92" s="1934"/>
      <c r="DH92" s="1934"/>
      <c r="DI92" s="1934"/>
      <c r="DJ92" s="1935"/>
      <c r="DK92" s="1918" t="s">
        <v>1573</v>
      </c>
      <c r="DL92" s="1919"/>
      <c r="DM92" s="1919"/>
      <c r="DN92" s="1919"/>
      <c r="DO92" s="1919"/>
      <c r="DP92" s="1919"/>
      <c r="DQ92" s="1919"/>
      <c r="DR92" s="1919"/>
      <c r="DS92" s="1919"/>
      <c r="DT92" s="1919"/>
      <c r="DU92" s="1919"/>
      <c r="DV92" s="1919"/>
      <c r="DW92" s="1919"/>
      <c r="DX92" s="1919"/>
      <c r="DY92" s="1919"/>
      <c r="DZ92" s="1919"/>
      <c r="EA92" s="1919"/>
      <c r="EB92" s="1919"/>
      <c r="EC92" s="1919"/>
      <c r="ED92" s="1919"/>
      <c r="EE92" s="1919"/>
      <c r="EF92" s="1919"/>
      <c r="EG92" s="1919"/>
      <c r="EH92" s="1919"/>
      <c r="EI92" s="1919"/>
      <c r="EJ92" s="1919"/>
      <c r="EK92" s="1919"/>
      <c r="EL92" s="1919"/>
      <c r="EM92" s="1919"/>
      <c r="EN92" s="1919"/>
      <c r="EO92" s="1919"/>
      <c r="EP92" s="1919"/>
      <c r="EQ92" s="1919"/>
      <c r="ER92" s="1919"/>
      <c r="ES92" s="1919"/>
      <c r="ET92" s="1919"/>
      <c r="EU92" s="1919"/>
      <c r="EV92" s="1919"/>
      <c r="EW92" s="1919"/>
      <c r="EX92" s="1919"/>
      <c r="EY92" s="1919"/>
      <c r="EZ92" s="1919"/>
      <c r="FA92" s="1919"/>
      <c r="FB92" s="1919"/>
      <c r="FC92" s="1919"/>
      <c r="FD92" s="1919"/>
      <c r="FE92" s="1919"/>
      <c r="FF92" s="1919"/>
      <c r="FG92" s="1919"/>
      <c r="FH92" s="1920"/>
    </row>
    <row r="93" spans="1:164" ht="8.65" customHeight="1">
      <c r="A93" s="1514"/>
      <c r="B93" s="1545"/>
      <c r="C93" s="1536"/>
      <c r="D93" s="1536"/>
      <c r="E93" s="1536"/>
      <c r="F93" s="1536"/>
      <c r="G93" s="1536"/>
      <c r="H93" s="1536"/>
      <c r="I93" s="1536"/>
      <c r="J93" s="1536"/>
      <c r="K93" s="1536"/>
      <c r="L93" s="1536"/>
      <c r="M93" s="1536"/>
      <c r="N93" s="1536"/>
      <c r="O93" s="1536"/>
      <c r="P93" s="1536"/>
      <c r="Q93" s="1536"/>
      <c r="R93" s="1536"/>
      <c r="S93" s="1536"/>
      <c r="T93" s="1536"/>
      <c r="U93" s="1536"/>
      <c r="V93" s="1536"/>
      <c r="W93" s="1536"/>
      <c r="X93" s="1536"/>
      <c r="Y93" s="1536"/>
      <c r="Z93" s="1536"/>
      <c r="AA93" s="1536"/>
      <c r="AB93" s="1536"/>
      <c r="AC93" s="1536"/>
      <c r="AD93" s="1536"/>
      <c r="AE93" s="1536"/>
      <c r="AF93" s="1536"/>
      <c r="AG93" s="1536"/>
      <c r="AH93" s="1536"/>
      <c r="AI93" s="1536"/>
      <c r="AJ93" s="1536"/>
      <c r="AK93" s="1536"/>
      <c r="AL93" s="1536"/>
      <c r="AM93" s="1536"/>
      <c r="AN93" s="1536"/>
      <c r="AO93" s="1536"/>
      <c r="AP93" s="1536"/>
      <c r="AQ93" s="1536"/>
      <c r="AR93" s="1536"/>
      <c r="AS93" s="1536"/>
      <c r="AT93" s="1536"/>
      <c r="AU93" s="1897"/>
      <c r="AV93" s="1898"/>
      <c r="AW93" s="1898"/>
      <c r="AX93" s="1898"/>
      <c r="AY93" s="1898"/>
      <c r="AZ93" s="1899"/>
      <c r="BA93" s="1900"/>
      <c r="BB93" s="1900"/>
      <c r="BC93" s="1900"/>
      <c r="BD93" s="1900"/>
      <c r="BE93" s="1900"/>
      <c r="BF93" s="1900"/>
      <c r="BG93" s="1900"/>
      <c r="BH93" s="1900"/>
      <c r="BI93" s="1900"/>
      <c r="BJ93" s="1900"/>
      <c r="BK93" s="1900"/>
      <c r="BL93" s="1900"/>
      <c r="BM93" s="1900"/>
      <c r="BN93" s="1900"/>
      <c r="BO93" s="1900"/>
      <c r="BP93" s="1900"/>
      <c r="BQ93" s="1900"/>
      <c r="BR93" s="1900"/>
      <c r="BS93" s="1900"/>
      <c r="BT93" s="1901"/>
      <c r="BU93" s="1873"/>
      <c r="BV93" s="1873"/>
      <c r="BW93" s="1873"/>
      <c r="BX93" s="1873"/>
      <c r="BY93" s="1874"/>
      <c r="BZ93" s="1936"/>
      <c r="CA93" s="1937"/>
      <c r="CB93" s="1937"/>
      <c r="CC93" s="1937"/>
      <c r="CD93" s="1937"/>
      <c r="CE93" s="1937"/>
      <c r="CF93" s="1937"/>
      <c r="CG93" s="1937"/>
      <c r="CH93" s="1937"/>
      <c r="CI93" s="1937"/>
      <c r="CJ93" s="1937"/>
      <c r="CK93" s="1937"/>
      <c r="CL93" s="1937"/>
      <c r="CM93" s="1937"/>
      <c r="CN93" s="1937"/>
      <c r="CO93" s="1937"/>
      <c r="CP93" s="1937"/>
      <c r="CQ93" s="1937"/>
      <c r="CR93" s="1937"/>
      <c r="CS93" s="1937"/>
      <c r="CT93" s="1937"/>
      <c r="CU93" s="1937"/>
      <c r="CV93" s="1937"/>
      <c r="CW93" s="1937"/>
      <c r="CX93" s="1937"/>
      <c r="CY93" s="1937"/>
      <c r="CZ93" s="1937"/>
      <c r="DA93" s="1937"/>
      <c r="DB93" s="1937"/>
      <c r="DC93" s="1937"/>
      <c r="DD93" s="1937"/>
      <c r="DE93" s="1937"/>
      <c r="DF93" s="1937"/>
      <c r="DG93" s="1937"/>
      <c r="DH93" s="1937"/>
      <c r="DI93" s="1937"/>
      <c r="DJ93" s="1938"/>
      <c r="DK93" s="1922"/>
      <c r="DL93" s="1919"/>
      <c r="DM93" s="1919"/>
      <c r="DN93" s="1919"/>
      <c r="DO93" s="1919"/>
      <c r="DP93" s="1919"/>
      <c r="DQ93" s="1919"/>
      <c r="DR93" s="1919"/>
      <c r="DS93" s="1919"/>
      <c r="DT93" s="1919"/>
      <c r="DU93" s="1919"/>
      <c r="DV93" s="1919"/>
      <c r="DW93" s="1919"/>
      <c r="DX93" s="1919"/>
      <c r="DY93" s="1919"/>
      <c r="DZ93" s="1919"/>
      <c r="EA93" s="1919"/>
      <c r="EB93" s="1919"/>
      <c r="EC93" s="1919"/>
      <c r="ED93" s="1919"/>
      <c r="EE93" s="1919"/>
      <c r="EF93" s="1919"/>
      <c r="EG93" s="1919"/>
      <c r="EH93" s="1919"/>
      <c r="EI93" s="1919"/>
      <c r="EJ93" s="1919"/>
      <c r="EK93" s="1919"/>
      <c r="EL93" s="1919"/>
      <c r="EM93" s="1919"/>
      <c r="EN93" s="1919"/>
      <c r="EO93" s="1919"/>
      <c r="EP93" s="1919"/>
      <c r="EQ93" s="1919"/>
      <c r="ER93" s="1919"/>
      <c r="ES93" s="1919"/>
      <c r="ET93" s="1919"/>
      <c r="EU93" s="1919"/>
      <c r="EV93" s="1919"/>
      <c r="EW93" s="1919"/>
      <c r="EX93" s="1919"/>
      <c r="EY93" s="1919"/>
      <c r="EZ93" s="1919"/>
      <c r="FA93" s="1919"/>
      <c r="FB93" s="1919"/>
      <c r="FC93" s="1919"/>
      <c r="FD93" s="1919"/>
      <c r="FE93" s="1919"/>
      <c r="FF93" s="1919"/>
      <c r="FG93" s="1919"/>
      <c r="FH93" s="1920"/>
    </row>
    <row r="94" spans="1:164" ht="8.65" customHeight="1">
      <c r="A94" s="1514"/>
      <c r="B94" s="1798"/>
      <c r="C94" s="1799"/>
      <c r="D94" s="1799"/>
      <c r="E94" s="1799"/>
      <c r="F94" s="1799"/>
      <c r="G94" s="1799"/>
      <c r="H94" s="1799"/>
      <c r="I94" s="1799"/>
      <c r="J94" s="1799"/>
      <c r="K94" s="1799"/>
      <c r="L94" s="1799"/>
      <c r="M94" s="1799"/>
      <c r="N94" s="1799"/>
      <c r="O94" s="1799"/>
      <c r="P94" s="1799"/>
      <c r="Q94" s="1799"/>
      <c r="R94" s="1799"/>
      <c r="S94" s="1799"/>
      <c r="T94" s="1799"/>
      <c r="U94" s="1799"/>
      <c r="V94" s="1799"/>
      <c r="W94" s="1799"/>
      <c r="X94" s="1799"/>
      <c r="Y94" s="1799"/>
      <c r="Z94" s="1799"/>
      <c r="AA94" s="1799"/>
      <c r="AB94" s="1799"/>
      <c r="AC94" s="1799"/>
      <c r="AD94" s="1799"/>
      <c r="AE94" s="1799"/>
      <c r="AF94" s="1799"/>
      <c r="AG94" s="1799"/>
      <c r="AH94" s="1799"/>
      <c r="AI94" s="1799"/>
      <c r="AJ94" s="1799"/>
      <c r="AK94" s="1799"/>
      <c r="AL94" s="1799"/>
      <c r="AM94" s="1799"/>
      <c r="AN94" s="1799"/>
      <c r="AO94" s="1799"/>
      <c r="AP94" s="1799"/>
      <c r="AQ94" s="1799"/>
      <c r="AR94" s="1799"/>
      <c r="AS94" s="1799"/>
      <c r="AT94" s="1799"/>
      <c r="AU94" s="1897"/>
      <c r="AV94" s="1898"/>
      <c r="AW94" s="1898"/>
      <c r="AX94" s="1898"/>
      <c r="AY94" s="1898"/>
      <c r="AZ94" s="1888" t="s">
        <v>1597</v>
      </c>
      <c r="BA94" s="1887"/>
      <c r="BB94" s="1887"/>
      <c r="BC94" s="1887"/>
      <c r="BD94" s="1887"/>
      <c r="BE94" s="1887"/>
      <c r="BF94" s="1887"/>
      <c r="BG94" s="1887"/>
      <c r="BH94" s="1887"/>
      <c r="BI94" s="1887"/>
      <c r="BJ94" s="1887"/>
      <c r="BK94" s="1887"/>
      <c r="BL94" s="1887"/>
      <c r="BM94" s="1887"/>
      <c r="BN94" s="1887"/>
      <c r="BO94" s="1887"/>
      <c r="BP94" s="1887"/>
      <c r="BQ94" s="1887"/>
      <c r="BR94" s="1887"/>
      <c r="BS94" s="1887"/>
      <c r="BT94" s="1889"/>
      <c r="BU94" s="1873">
        <v>0.5</v>
      </c>
      <c r="BV94" s="1873"/>
      <c r="BW94" s="1873"/>
      <c r="BX94" s="1873"/>
      <c r="BY94" s="1874"/>
      <c r="BZ94" s="1936"/>
      <c r="CA94" s="1937"/>
      <c r="CB94" s="1937"/>
      <c r="CC94" s="1937"/>
      <c r="CD94" s="1937"/>
      <c r="CE94" s="1937"/>
      <c r="CF94" s="1937"/>
      <c r="CG94" s="1937"/>
      <c r="CH94" s="1937"/>
      <c r="CI94" s="1937"/>
      <c r="CJ94" s="1937"/>
      <c r="CK94" s="1937"/>
      <c r="CL94" s="1937"/>
      <c r="CM94" s="1937"/>
      <c r="CN94" s="1937"/>
      <c r="CO94" s="1937"/>
      <c r="CP94" s="1937"/>
      <c r="CQ94" s="1937"/>
      <c r="CR94" s="1937"/>
      <c r="CS94" s="1937"/>
      <c r="CT94" s="1937"/>
      <c r="CU94" s="1937"/>
      <c r="CV94" s="1937"/>
      <c r="CW94" s="1937"/>
      <c r="CX94" s="1937"/>
      <c r="CY94" s="1937"/>
      <c r="CZ94" s="1937"/>
      <c r="DA94" s="1937"/>
      <c r="DB94" s="1937"/>
      <c r="DC94" s="1937"/>
      <c r="DD94" s="1937"/>
      <c r="DE94" s="1937"/>
      <c r="DF94" s="1937"/>
      <c r="DG94" s="1937"/>
      <c r="DH94" s="1937"/>
      <c r="DI94" s="1937"/>
      <c r="DJ94" s="1938"/>
      <c r="DK94" s="1922"/>
      <c r="DL94" s="1919"/>
      <c r="DM94" s="1919"/>
      <c r="DN94" s="1919"/>
      <c r="DO94" s="1919"/>
      <c r="DP94" s="1919"/>
      <c r="DQ94" s="1919"/>
      <c r="DR94" s="1919"/>
      <c r="DS94" s="1919"/>
      <c r="DT94" s="1919"/>
      <c r="DU94" s="1919"/>
      <c r="DV94" s="1919"/>
      <c r="DW94" s="1919"/>
      <c r="DX94" s="1919"/>
      <c r="DY94" s="1919"/>
      <c r="DZ94" s="1919"/>
      <c r="EA94" s="1919"/>
      <c r="EB94" s="1919"/>
      <c r="EC94" s="1919"/>
      <c r="ED94" s="1919"/>
      <c r="EE94" s="1919"/>
      <c r="EF94" s="1919"/>
      <c r="EG94" s="1919"/>
      <c r="EH94" s="1919"/>
      <c r="EI94" s="1919"/>
      <c r="EJ94" s="1919"/>
      <c r="EK94" s="1919"/>
      <c r="EL94" s="1919"/>
      <c r="EM94" s="1919"/>
      <c r="EN94" s="1919"/>
      <c r="EO94" s="1919"/>
      <c r="EP94" s="1919"/>
      <c r="EQ94" s="1919"/>
      <c r="ER94" s="1919"/>
      <c r="ES94" s="1919"/>
      <c r="ET94" s="1919"/>
      <c r="EU94" s="1919"/>
      <c r="EV94" s="1919"/>
      <c r="EW94" s="1919"/>
      <c r="EX94" s="1919"/>
      <c r="EY94" s="1919"/>
      <c r="EZ94" s="1919"/>
      <c r="FA94" s="1919"/>
      <c r="FB94" s="1919"/>
      <c r="FC94" s="1919"/>
      <c r="FD94" s="1919"/>
      <c r="FE94" s="1919"/>
      <c r="FF94" s="1919"/>
      <c r="FG94" s="1919"/>
      <c r="FH94" s="1920"/>
    </row>
    <row r="95" spans="1:164" ht="8.65" customHeight="1">
      <c r="A95" s="1514"/>
      <c r="B95" s="1939" t="s">
        <v>1575</v>
      </c>
      <c r="C95" s="1940"/>
      <c r="D95" s="1940"/>
      <c r="E95" s="1940"/>
      <c r="F95" s="1940"/>
      <c r="G95" s="1940"/>
      <c r="H95" s="1940"/>
      <c r="I95" s="1940"/>
      <c r="J95" s="1940"/>
      <c r="K95" s="1940"/>
      <c r="L95" s="1940"/>
      <c r="M95" s="1940"/>
      <c r="N95" s="1940"/>
      <c r="O95" s="1940"/>
      <c r="P95" s="1940" t="s">
        <v>1576</v>
      </c>
      <c r="Q95" s="1940"/>
      <c r="R95" s="1940"/>
      <c r="S95" s="1940"/>
      <c r="T95" s="1940"/>
      <c r="U95" s="1940"/>
      <c r="V95" s="1940"/>
      <c r="W95" s="1940"/>
      <c r="X95" s="1940"/>
      <c r="Y95" s="1940"/>
      <c r="Z95" s="1940"/>
      <c r="AA95" s="1940"/>
      <c r="AB95" s="1940"/>
      <c r="AC95" s="1940"/>
      <c r="AD95" s="1940"/>
      <c r="AE95" s="1940"/>
      <c r="AF95" s="1940"/>
      <c r="AG95" s="1940"/>
      <c r="AH95" s="1940"/>
      <c r="AI95" s="1940"/>
      <c r="AJ95" s="1940"/>
      <c r="AK95" s="1940"/>
      <c r="AL95" s="1940"/>
      <c r="AM95" s="1940"/>
      <c r="AN95" s="1940"/>
      <c r="AO95" s="1940"/>
      <c r="AP95" s="1940"/>
      <c r="AQ95" s="1940"/>
      <c r="AR95" s="1940"/>
      <c r="AS95" s="1940"/>
      <c r="AT95" s="1941"/>
      <c r="AU95" s="1921"/>
      <c r="AV95" s="1900"/>
      <c r="AW95" s="1900"/>
      <c r="AX95" s="1900"/>
      <c r="AY95" s="1900"/>
      <c r="AZ95" s="1899"/>
      <c r="BA95" s="1900"/>
      <c r="BB95" s="1900"/>
      <c r="BC95" s="1900"/>
      <c r="BD95" s="1900"/>
      <c r="BE95" s="1900"/>
      <c r="BF95" s="1900"/>
      <c r="BG95" s="1900"/>
      <c r="BH95" s="1900"/>
      <c r="BI95" s="1900"/>
      <c r="BJ95" s="1900"/>
      <c r="BK95" s="1900"/>
      <c r="BL95" s="1900"/>
      <c r="BM95" s="1900"/>
      <c r="BN95" s="1900"/>
      <c r="BO95" s="1900"/>
      <c r="BP95" s="1900"/>
      <c r="BQ95" s="1900"/>
      <c r="BR95" s="1900"/>
      <c r="BS95" s="1900"/>
      <c r="BT95" s="1901"/>
      <c r="BU95" s="1873"/>
      <c r="BV95" s="1873"/>
      <c r="BW95" s="1873"/>
      <c r="BX95" s="1873"/>
      <c r="BY95" s="1874"/>
      <c r="BZ95" s="1942"/>
      <c r="CA95" s="1943"/>
      <c r="CB95" s="1943"/>
      <c r="CC95" s="1943"/>
      <c r="CD95" s="1943"/>
      <c r="CE95" s="1943"/>
      <c r="CF95" s="1943"/>
      <c r="CG95" s="1943"/>
      <c r="CH95" s="1943"/>
      <c r="CI95" s="1943"/>
      <c r="CJ95" s="1943"/>
      <c r="CK95" s="1943"/>
      <c r="CL95" s="1943"/>
      <c r="CM95" s="1943"/>
      <c r="CN95" s="1943"/>
      <c r="CO95" s="1943"/>
      <c r="CP95" s="1943"/>
      <c r="CQ95" s="1943"/>
      <c r="CR95" s="1943"/>
      <c r="CS95" s="1943"/>
      <c r="CT95" s="1943"/>
      <c r="CU95" s="1943"/>
      <c r="CV95" s="1943"/>
      <c r="CW95" s="1943"/>
      <c r="CX95" s="1943"/>
      <c r="CY95" s="1943"/>
      <c r="CZ95" s="1943"/>
      <c r="DA95" s="1943"/>
      <c r="DB95" s="1943"/>
      <c r="DC95" s="1943"/>
      <c r="DD95" s="1943"/>
      <c r="DE95" s="1943"/>
      <c r="DF95" s="1943"/>
      <c r="DG95" s="1943"/>
      <c r="DH95" s="1943"/>
      <c r="DI95" s="1943"/>
      <c r="DJ95" s="1944"/>
      <c r="DK95" s="1918" t="s">
        <v>1577</v>
      </c>
      <c r="DL95" s="1919"/>
      <c r="DM95" s="1919"/>
      <c r="DN95" s="1919"/>
      <c r="DO95" s="1919"/>
      <c r="DP95" s="1919"/>
      <c r="DQ95" s="1919"/>
      <c r="DR95" s="1919"/>
      <c r="DS95" s="1919"/>
      <c r="DT95" s="1919"/>
      <c r="DU95" s="1919"/>
      <c r="DV95" s="1919"/>
      <c r="DW95" s="1919"/>
      <c r="DX95" s="1919"/>
      <c r="DY95" s="1919"/>
      <c r="DZ95" s="1919"/>
      <c r="EA95" s="1919"/>
      <c r="EB95" s="1919"/>
      <c r="EC95" s="1919"/>
      <c r="ED95" s="1919"/>
      <c r="EE95" s="1919"/>
      <c r="EF95" s="1919"/>
      <c r="EG95" s="1919"/>
      <c r="EH95" s="1919"/>
      <c r="EI95" s="1919"/>
      <c r="EJ95" s="1919"/>
      <c r="EK95" s="1919"/>
      <c r="EL95" s="1919"/>
      <c r="EM95" s="1919"/>
      <c r="EN95" s="1919"/>
      <c r="EO95" s="1919"/>
      <c r="EP95" s="1919"/>
      <c r="EQ95" s="1919"/>
      <c r="ER95" s="1919"/>
      <c r="ES95" s="1919"/>
      <c r="ET95" s="1919"/>
      <c r="EU95" s="1919"/>
      <c r="EV95" s="1919"/>
      <c r="EW95" s="1919"/>
      <c r="EX95" s="1919"/>
      <c r="EY95" s="1919"/>
      <c r="EZ95" s="1919"/>
      <c r="FA95" s="1919"/>
      <c r="FB95" s="1919"/>
      <c r="FC95" s="1919"/>
      <c r="FD95" s="1919"/>
      <c r="FE95" s="1919"/>
      <c r="FF95" s="1919"/>
      <c r="FG95" s="1919"/>
      <c r="FH95" s="1920"/>
    </row>
    <row r="96" spans="1:164" ht="8.65" customHeight="1">
      <c r="A96" s="1743"/>
      <c r="B96" s="1939"/>
      <c r="C96" s="1940"/>
      <c r="D96" s="1940"/>
      <c r="E96" s="1940"/>
      <c r="F96" s="1940"/>
      <c r="G96" s="1940"/>
      <c r="H96" s="1940"/>
      <c r="I96" s="1940"/>
      <c r="J96" s="1940"/>
      <c r="K96" s="1940"/>
      <c r="L96" s="1940"/>
      <c r="M96" s="1940"/>
      <c r="N96" s="1940"/>
      <c r="O96" s="1940"/>
      <c r="P96" s="1940"/>
      <c r="Q96" s="1940"/>
      <c r="R96" s="1940"/>
      <c r="S96" s="1940"/>
      <c r="T96" s="1940"/>
      <c r="U96" s="1940"/>
      <c r="V96" s="1940"/>
      <c r="W96" s="1940"/>
      <c r="X96" s="1940"/>
      <c r="Y96" s="1940"/>
      <c r="Z96" s="1940"/>
      <c r="AA96" s="1940"/>
      <c r="AB96" s="1940"/>
      <c r="AC96" s="1940"/>
      <c r="AD96" s="1940"/>
      <c r="AE96" s="1940"/>
      <c r="AF96" s="1940"/>
      <c r="AG96" s="1940"/>
      <c r="AH96" s="1940"/>
      <c r="AI96" s="1940"/>
      <c r="AJ96" s="1940"/>
      <c r="AK96" s="1940"/>
      <c r="AL96" s="1940"/>
      <c r="AM96" s="1940"/>
      <c r="AN96" s="1940"/>
      <c r="AO96" s="1940"/>
      <c r="AP96" s="1940"/>
      <c r="AQ96" s="1940"/>
      <c r="AR96" s="1940"/>
      <c r="AS96" s="1940"/>
      <c r="AT96" s="1941"/>
      <c r="AU96" s="1945" t="s">
        <v>1600</v>
      </c>
      <c r="AV96" s="1946"/>
      <c r="AW96" s="1946"/>
      <c r="AX96" s="1946"/>
      <c r="AY96" s="1946"/>
      <c r="AZ96" s="1946"/>
      <c r="BA96" s="1946"/>
      <c r="BB96" s="1946"/>
      <c r="BC96" s="1946"/>
      <c r="BD96" s="1946"/>
      <c r="BE96" s="1946"/>
      <c r="BF96" s="1946"/>
      <c r="BG96" s="1946"/>
      <c r="BH96" s="1946"/>
      <c r="BI96" s="1946"/>
      <c r="BJ96" s="1946"/>
      <c r="BK96" s="1946"/>
      <c r="BL96" s="1946"/>
      <c r="BM96" s="1946"/>
      <c r="BN96" s="1946"/>
      <c r="BO96" s="1946"/>
      <c r="BP96" s="1946"/>
      <c r="BQ96" s="1946"/>
      <c r="BR96" s="1946"/>
      <c r="BS96" s="1946"/>
      <c r="BT96" s="1946"/>
      <c r="BU96" s="1946"/>
      <c r="BV96" s="1946"/>
      <c r="BW96" s="1946"/>
      <c r="BX96" s="1946"/>
      <c r="BY96" s="1947"/>
      <c r="BZ96" s="1948" t="s">
        <v>1679</v>
      </c>
      <c r="CA96" s="1949"/>
      <c r="CB96" s="1949"/>
      <c r="CC96" s="1949"/>
      <c r="CD96" s="1949"/>
      <c r="CE96" s="1949"/>
      <c r="CF96" s="1949"/>
      <c r="CG96" s="1949"/>
      <c r="CH96" s="1949"/>
      <c r="CI96" s="1949"/>
      <c r="CJ96" s="1949"/>
      <c r="CK96" s="1949"/>
      <c r="CL96" s="1949"/>
      <c r="CM96" s="1949"/>
      <c r="CN96" s="1949"/>
      <c r="CO96" s="1949"/>
      <c r="CP96" s="1949"/>
      <c r="CQ96" s="1949"/>
      <c r="CR96" s="1949"/>
      <c r="CS96" s="1949" t="s">
        <v>1680</v>
      </c>
      <c r="CT96" s="1949"/>
      <c r="CU96" s="1949"/>
      <c r="CV96" s="1949"/>
      <c r="CW96" s="1949"/>
      <c r="CX96" s="1949"/>
      <c r="CY96" s="1949"/>
      <c r="CZ96" s="1949"/>
      <c r="DA96" s="1949"/>
      <c r="DB96" s="1949"/>
      <c r="DC96" s="1949"/>
      <c r="DD96" s="1949"/>
      <c r="DE96" s="1949"/>
      <c r="DF96" s="1949"/>
      <c r="DG96" s="1949"/>
      <c r="DH96" s="1949"/>
      <c r="DI96" s="1949"/>
      <c r="DJ96" s="1950"/>
      <c r="DK96" s="1922"/>
      <c r="DL96" s="1919"/>
      <c r="DM96" s="1919"/>
      <c r="DN96" s="1919"/>
      <c r="DO96" s="1919"/>
      <c r="DP96" s="1919"/>
      <c r="DQ96" s="1919"/>
      <c r="DR96" s="1919"/>
      <c r="DS96" s="1919"/>
      <c r="DT96" s="1919"/>
      <c r="DU96" s="1919"/>
      <c r="DV96" s="1919"/>
      <c r="DW96" s="1919"/>
      <c r="DX96" s="1919"/>
      <c r="DY96" s="1919"/>
      <c r="DZ96" s="1919"/>
      <c r="EA96" s="1919"/>
      <c r="EB96" s="1919"/>
      <c r="EC96" s="1919"/>
      <c r="ED96" s="1919"/>
      <c r="EE96" s="1919"/>
      <c r="EF96" s="1919"/>
      <c r="EG96" s="1919"/>
      <c r="EH96" s="1919"/>
      <c r="EI96" s="1919"/>
      <c r="EJ96" s="1919"/>
      <c r="EK96" s="1919"/>
      <c r="EL96" s="1919"/>
      <c r="EM96" s="1919"/>
      <c r="EN96" s="1919"/>
      <c r="EO96" s="1919"/>
      <c r="EP96" s="1919"/>
      <c r="EQ96" s="1919"/>
      <c r="ER96" s="1919"/>
      <c r="ES96" s="1919"/>
      <c r="ET96" s="1919"/>
      <c r="EU96" s="1919"/>
      <c r="EV96" s="1919"/>
      <c r="EW96" s="1919"/>
      <c r="EX96" s="1919"/>
      <c r="EY96" s="1919"/>
      <c r="EZ96" s="1919"/>
      <c r="FA96" s="1919"/>
      <c r="FB96" s="1919"/>
      <c r="FC96" s="1919"/>
      <c r="FD96" s="1919"/>
      <c r="FE96" s="1919"/>
      <c r="FF96" s="1919"/>
      <c r="FG96" s="1919"/>
      <c r="FH96" s="1920"/>
    </row>
    <row r="97" spans="1:164" ht="8.65" customHeight="1">
      <c r="A97" s="1743"/>
      <c r="B97" s="1939"/>
      <c r="C97" s="1940"/>
      <c r="D97" s="1940"/>
      <c r="E97" s="1940"/>
      <c r="F97" s="1940"/>
      <c r="G97" s="1940"/>
      <c r="H97" s="1940"/>
      <c r="I97" s="1940"/>
      <c r="J97" s="1940"/>
      <c r="K97" s="1940"/>
      <c r="L97" s="1940"/>
      <c r="M97" s="1940"/>
      <c r="N97" s="1940"/>
      <c r="O97" s="1940"/>
      <c r="P97" s="1940"/>
      <c r="Q97" s="1940"/>
      <c r="R97" s="1940"/>
      <c r="S97" s="1940"/>
      <c r="T97" s="1940"/>
      <c r="U97" s="1940"/>
      <c r="V97" s="1940"/>
      <c r="W97" s="1940"/>
      <c r="X97" s="1940"/>
      <c r="Y97" s="1940"/>
      <c r="Z97" s="1940"/>
      <c r="AA97" s="1940"/>
      <c r="AB97" s="1940"/>
      <c r="AC97" s="1940"/>
      <c r="AD97" s="1940"/>
      <c r="AE97" s="1940"/>
      <c r="AF97" s="1940"/>
      <c r="AG97" s="1940"/>
      <c r="AH97" s="1940"/>
      <c r="AI97" s="1940"/>
      <c r="AJ97" s="1940"/>
      <c r="AK97" s="1940"/>
      <c r="AL97" s="1940"/>
      <c r="AM97" s="1940"/>
      <c r="AN97" s="1940"/>
      <c r="AO97" s="1940"/>
      <c r="AP97" s="1940"/>
      <c r="AQ97" s="1940"/>
      <c r="AR97" s="1940"/>
      <c r="AS97" s="1940"/>
      <c r="AT97" s="1941"/>
      <c r="AU97" s="1837"/>
      <c r="AV97" s="1838"/>
      <c r="AW97" s="1838"/>
      <c r="AX97" s="1838"/>
      <c r="AY97" s="1838"/>
      <c r="AZ97" s="1838"/>
      <c r="BA97" s="1838"/>
      <c r="BB97" s="1838"/>
      <c r="BC97" s="1838"/>
      <c r="BD97" s="1838"/>
      <c r="BE97" s="1838"/>
      <c r="BF97" s="1838"/>
      <c r="BG97" s="1838"/>
      <c r="BH97" s="1838"/>
      <c r="BI97" s="1838"/>
      <c r="BJ97" s="1838"/>
      <c r="BK97" s="1838"/>
      <c r="BL97" s="1838"/>
      <c r="BM97" s="1838"/>
      <c r="BN97" s="1838"/>
      <c r="BO97" s="1838"/>
      <c r="BP97" s="1838"/>
      <c r="BQ97" s="1838"/>
      <c r="BR97" s="1838"/>
      <c r="BS97" s="1838"/>
      <c r="BT97" s="1838"/>
      <c r="BU97" s="1838"/>
      <c r="BV97" s="1838"/>
      <c r="BW97" s="1838"/>
      <c r="BX97" s="1838"/>
      <c r="BY97" s="1839"/>
      <c r="BZ97" s="1951"/>
      <c r="CA97" s="1952"/>
      <c r="CB97" s="1952"/>
      <c r="CC97" s="1952"/>
      <c r="CD97" s="1952"/>
      <c r="CE97" s="1952"/>
      <c r="CF97" s="1952"/>
      <c r="CG97" s="1952"/>
      <c r="CH97" s="1952"/>
      <c r="CI97" s="1952"/>
      <c r="CJ97" s="1952"/>
      <c r="CK97" s="1952"/>
      <c r="CL97" s="1952"/>
      <c r="CM97" s="1952"/>
      <c r="CN97" s="1952"/>
      <c r="CO97" s="1952"/>
      <c r="CP97" s="1952"/>
      <c r="CQ97" s="1952"/>
      <c r="CR97" s="1952"/>
      <c r="CS97" s="1952"/>
      <c r="CT97" s="1952"/>
      <c r="CU97" s="1952"/>
      <c r="CV97" s="1952"/>
      <c r="CW97" s="1952"/>
      <c r="CX97" s="1952"/>
      <c r="CY97" s="1952"/>
      <c r="CZ97" s="1952"/>
      <c r="DA97" s="1952"/>
      <c r="DB97" s="1952"/>
      <c r="DC97" s="1952"/>
      <c r="DD97" s="1952"/>
      <c r="DE97" s="1952"/>
      <c r="DF97" s="1952"/>
      <c r="DG97" s="1952"/>
      <c r="DH97" s="1952"/>
      <c r="DI97" s="1952"/>
      <c r="DJ97" s="1953"/>
      <c r="DK97" s="1922"/>
      <c r="DL97" s="1919"/>
      <c r="DM97" s="1919"/>
      <c r="DN97" s="1919"/>
      <c r="DO97" s="1919"/>
      <c r="DP97" s="1919"/>
      <c r="DQ97" s="1919"/>
      <c r="DR97" s="1919"/>
      <c r="DS97" s="1919"/>
      <c r="DT97" s="1919"/>
      <c r="DU97" s="1919"/>
      <c r="DV97" s="1919"/>
      <c r="DW97" s="1919"/>
      <c r="DX97" s="1919"/>
      <c r="DY97" s="1919"/>
      <c r="DZ97" s="1919"/>
      <c r="EA97" s="1919"/>
      <c r="EB97" s="1919"/>
      <c r="EC97" s="1919"/>
      <c r="ED97" s="1919"/>
      <c r="EE97" s="1919"/>
      <c r="EF97" s="1919"/>
      <c r="EG97" s="1919"/>
      <c r="EH97" s="1919"/>
      <c r="EI97" s="1919"/>
      <c r="EJ97" s="1919"/>
      <c r="EK97" s="1919"/>
      <c r="EL97" s="1919"/>
      <c r="EM97" s="1919"/>
      <c r="EN97" s="1919"/>
      <c r="EO97" s="1919"/>
      <c r="EP97" s="1919"/>
      <c r="EQ97" s="1919"/>
      <c r="ER97" s="1919"/>
      <c r="ES97" s="1919"/>
      <c r="ET97" s="1919"/>
      <c r="EU97" s="1919"/>
      <c r="EV97" s="1919"/>
      <c r="EW97" s="1919"/>
      <c r="EX97" s="1919"/>
      <c r="EY97" s="1919"/>
      <c r="EZ97" s="1919"/>
      <c r="FA97" s="1919"/>
      <c r="FB97" s="1919"/>
      <c r="FC97" s="1919"/>
      <c r="FD97" s="1919"/>
      <c r="FE97" s="1919"/>
      <c r="FF97" s="1919"/>
      <c r="FG97" s="1919"/>
      <c r="FH97" s="1920"/>
    </row>
    <row r="98" spans="1:164" ht="8.65" customHeight="1">
      <c r="A98" s="1514"/>
      <c r="B98" s="1954" t="s">
        <v>1579</v>
      </c>
      <c r="C98" s="1955"/>
      <c r="D98" s="1955"/>
      <c r="E98" s="1955"/>
      <c r="F98" s="1955"/>
      <c r="G98" s="1955"/>
      <c r="H98" s="1955"/>
      <c r="I98" s="1955"/>
      <c r="J98" s="1955"/>
      <c r="K98" s="1955"/>
      <c r="L98" s="1955"/>
      <c r="M98" s="1955"/>
      <c r="N98" s="1955"/>
      <c r="O98" s="1955"/>
      <c r="P98" s="1956" t="s">
        <v>1580</v>
      </c>
      <c r="Q98" s="1956"/>
      <c r="R98" s="1956"/>
      <c r="S98" s="1956"/>
      <c r="T98" s="1956"/>
      <c r="U98" s="1956"/>
      <c r="V98" s="1956"/>
      <c r="W98" s="1956"/>
      <c r="X98" s="1956"/>
      <c r="Y98" s="1956"/>
      <c r="Z98" s="1956"/>
      <c r="AA98" s="1956"/>
      <c r="AB98" s="1956"/>
      <c r="AC98" s="1956"/>
      <c r="AD98" s="1956"/>
      <c r="AE98" s="1956"/>
      <c r="AF98" s="1956"/>
      <c r="AG98" s="1956"/>
      <c r="AH98" s="1956"/>
      <c r="AI98" s="1956"/>
      <c r="AJ98" s="1956"/>
      <c r="AK98" s="1956"/>
      <c r="AL98" s="1956"/>
      <c r="AM98" s="1956"/>
      <c r="AN98" s="1956"/>
      <c r="AO98" s="1956"/>
      <c r="AP98" s="1956"/>
      <c r="AQ98" s="1956"/>
      <c r="AR98" s="1956"/>
      <c r="AS98" s="1956"/>
      <c r="AT98" s="1957"/>
      <c r="AU98" s="1837"/>
      <c r="AV98" s="1838"/>
      <c r="AW98" s="1838"/>
      <c r="AX98" s="1838"/>
      <c r="AY98" s="1838"/>
      <c r="AZ98" s="1838"/>
      <c r="BA98" s="1838"/>
      <c r="BB98" s="1838"/>
      <c r="BC98" s="1838"/>
      <c r="BD98" s="1838"/>
      <c r="BE98" s="1838"/>
      <c r="BF98" s="1838"/>
      <c r="BG98" s="1838"/>
      <c r="BH98" s="1838"/>
      <c r="BI98" s="1838"/>
      <c r="BJ98" s="1838"/>
      <c r="BK98" s="1838"/>
      <c r="BL98" s="1838"/>
      <c r="BM98" s="1838"/>
      <c r="BN98" s="1838"/>
      <c r="BO98" s="1838"/>
      <c r="BP98" s="1838"/>
      <c r="BQ98" s="1838"/>
      <c r="BR98" s="1838"/>
      <c r="BS98" s="1838"/>
      <c r="BT98" s="1838"/>
      <c r="BU98" s="1838"/>
      <c r="BV98" s="1838"/>
      <c r="BW98" s="1838"/>
      <c r="BX98" s="1838"/>
      <c r="BY98" s="1839"/>
      <c r="BZ98" s="1951"/>
      <c r="CA98" s="1952"/>
      <c r="CB98" s="1952"/>
      <c r="CC98" s="1952"/>
      <c r="CD98" s="1952"/>
      <c r="CE98" s="1952"/>
      <c r="CF98" s="1952"/>
      <c r="CG98" s="1952"/>
      <c r="CH98" s="1952"/>
      <c r="CI98" s="1952"/>
      <c r="CJ98" s="1952"/>
      <c r="CK98" s="1952"/>
      <c r="CL98" s="1952"/>
      <c r="CM98" s="1952"/>
      <c r="CN98" s="1952"/>
      <c r="CO98" s="1952"/>
      <c r="CP98" s="1952"/>
      <c r="CQ98" s="1952"/>
      <c r="CR98" s="1952"/>
      <c r="CS98" s="1952"/>
      <c r="CT98" s="1952"/>
      <c r="CU98" s="1952"/>
      <c r="CV98" s="1952"/>
      <c r="CW98" s="1952"/>
      <c r="CX98" s="1952"/>
      <c r="CY98" s="1952"/>
      <c r="CZ98" s="1952"/>
      <c r="DA98" s="1952"/>
      <c r="DB98" s="1952"/>
      <c r="DC98" s="1952"/>
      <c r="DD98" s="1952"/>
      <c r="DE98" s="1952"/>
      <c r="DF98" s="1952"/>
      <c r="DG98" s="1952"/>
      <c r="DH98" s="1952"/>
      <c r="DI98" s="1952"/>
      <c r="DJ98" s="1953"/>
      <c r="DK98" s="1893" t="s">
        <v>1583</v>
      </c>
      <c r="DL98" s="1894"/>
      <c r="DM98" s="1894"/>
      <c r="DN98" s="1894"/>
      <c r="DO98" s="1894"/>
      <c r="DP98" s="1894"/>
      <c r="DQ98" s="1894"/>
      <c r="DR98" s="1894"/>
      <c r="DS98" s="1894"/>
      <c r="DT98" s="1894"/>
      <c r="DU98" s="1894"/>
      <c r="DV98" s="1894"/>
      <c r="DW98" s="1894"/>
      <c r="DX98" s="1894"/>
      <c r="DY98" s="1894"/>
      <c r="DZ98" s="1894"/>
      <c r="EA98" s="1894"/>
      <c r="EB98" s="1894"/>
      <c r="EC98" s="1894"/>
      <c r="ED98" s="1894"/>
      <c r="EE98" s="1894"/>
      <c r="EF98" s="1894"/>
      <c r="EG98" s="1894"/>
      <c r="EH98" s="1894"/>
      <c r="EI98" s="1894"/>
      <c r="EJ98" s="1894"/>
      <c r="EK98" s="1894"/>
      <c r="EL98" s="1894"/>
      <c r="EM98" s="1894"/>
      <c r="EN98" s="1894"/>
      <c r="EO98" s="1894"/>
      <c r="EP98" s="1894"/>
      <c r="EQ98" s="1894"/>
      <c r="ER98" s="1894"/>
      <c r="ES98" s="1894"/>
      <c r="ET98" s="1894"/>
      <c r="EU98" s="1894"/>
      <c r="EV98" s="1894"/>
      <c r="EW98" s="1894"/>
      <c r="EX98" s="1894"/>
      <c r="EY98" s="1894"/>
      <c r="EZ98" s="1894"/>
      <c r="FA98" s="1894"/>
      <c r="FB98" s="1894"/>
      <c r="FC98" s="1894"/>
      <c r="FD98" s="1894"/>
      <c r="FE98" s="1894"/>
      <c r="FF98" s="1894"/>
      <c r="FG98" s="1894"/>
      <c r="FH98" s="1895"/>
    </row>
    <row r="99" spans="1:164" ht="8.65" customHeight="1">
      <c r="A99" s="1514"/>
      <c r="B99" s="1954"/>
      <c r="C99" s="1955"/>
      <c r="D99" s="1955"/>
      <c r="E99" s="1955"/>
      <c r="F99" s="1955"/>
      <c r="G99" s="1955"/>
      <c r="H99" s="1955"/>
      <c r="I99" s="1955"/>
      <c r="J99" s="1955"/>
      <c r="K99" s="1955"/>
      <c r="L99" s="1955"/>
      <c r="M99" s="1955"/>
      <c r="N99" s="1955"/>
      <c r="O99" s="1955"/>
      <c r="P99" s="1956"/>
      <c r="Q99" s="1956"/>
      <c r="R99" s="1956"/>
      <c r="S99" s="1956"/>
      <c r="T99" s="1956"/>
      <c r="U99" s="1956"/>
      <c r="V99" s="1956"/>
      <c r="W99" s="1956"/>
      <c r="X99" s="1956"/>
      <c r="Y99" s="1956"/>
      <c r="Z99" s="1956"/>
      <c r="AA99" s="1956"/>
      <c r="AB99" s="1956"/>
      <c r="AC99" s="1956"/>
      <c r="AD99" s="1956"/>
      <c r="AE99" s="1956"/>
      <c r="AF99" s="1956"/>
      <c r="AG99" s="1956"/>
      <c r="AH99" s="1956"/>
      <c r="AI99" s="1956"/>
      <c r="AJ99" s="1956"/>
      <c r="AK99" s="1956"/>
      <c r="AL99" s="1956"/>
      <c r="AM99" s="1956"/>
      <c r="AN99" s="1956"/>
      <c r="AO99" s="1956"/>
      <c r="AP99" s="1956"/>
      <c r="AQ99" s="1956"/>
      <c r="AR99" s="1956"/>
      <c r="AS99" s="1956"/>
      <c r="AT99" s="1957"/>
      <c r="AU99" s="1837" t="s">
        <v>1605</v>
      </c>
      <c r="AV99" s="1838"/>
      <c r="AW99" s="1838"/>
      <c r="AX99" s="1838"/>
      <c r="AY99" s="1838"/>
      <c r="AZ99" s="1838"/>
      <c r="BA99" s="1838"/>
      <c r="BB99" s="1838"/>
      <c r="BC99" s="1838"/>
      <c r="BD99" s="1838"/>
      <c r="BE99" s="1838"/>
      <c r="BF99" s="1838"/>
      <c r="BG99" s="1838"/>
      <c r="BH99" s="1838"/>
      <c r="BI99" s="1838"/>
      <c r="BJ99" s="1838"/>
      <c r="BK99" s="1838"/>
      <c r="BL99" s="1838"/>
      <c r="BM99" s="1838"/>
      <c r="BN99" s="1838"/>
      <c r="BO99" s="1838"/>
      <c r="BP99" s="1838"/>
      <c r="BQ99" s="1838"/>
      <c r="BR99" s="1838"/>
      <c r="BS99" s="1838"/>
      <c r="BT99" s="1838"/>
      <c r="BU99" s="1838"/>
      <c r="BV99" s="1838"/>
      <c r="BW99" s="1838"/>
      <c r="BX99" s="1838"/>
      <c r="BY99" s="1839"/>
      <c r="BZ99" s="1958" t="s">
        <v>1681</v>
      </c>
      <c r="CA99" s="1959"/>
      <c r="CB99" s="1959"/>
      <c r="CC99" s="1959"/>
      <c r="CD99" s="1959"/>
      <c r="CE99" s="1959"/>
      <c r="CF99" s="1959"/>
      <c r="CG99" s="1959"/>
      <c r="CH99" s="1959"/>
      <c r="CI99" s="1959"/>
      <c r="CJ99" s="1959"/>
      <c r="CK99" s="1959"/>
      <c r="CL99" s="1959"/>
      <c r="CM99" s="1959"/>
      <c r="CN99" s="1959"/>
      <c r="CO99" s="1959"/>
      <c r="CP99" s="1959"/>
      <c r="CQ99" s="1959"/>
      <c r="CR99" s="1959"/>
      <c r="CS99" s="1960" t="s">
        <v>1682</v>
      </c>
      <c r="CT99" s="1959"/>
      <c r="CU99" s="1959"/>
      <c r="CV99" s="1959"/>
      <c r="CW99" s="1959"/>
      <c r="CX99" s="1959"/>
      <c r="CY99" s="1959"/>
      <c r="CZ99" s="1959"/>
      <c r="DA99" s="1959"/>
      <c r="DB99" s="1959"/>
      <c r="DC99" s="1959"/>
      <c r="DD99" s="1959"/>
      <c r="DE99" s="1959"/>
      <c r="DF99" s="1959"/>
      <c r="DG99" s="1959"/>
      <c r="DH99" s="1959"/>
      <c r="DI99" s="1959"/>
      <c r="DJ99" s="1961"/>
      <c r="DK99" s="1893"/>
      <c r="DL99" s="1894"/>
      <c r="DM99" s="1894"/>
      <c r="DN99" s="1894"/>
      <c r="DO99" s="1894"/>
      <c r="DP99" s="1894"/>
      <c r="DQ99" s="1894"/>
      <c r="DR99" s="1894"/>
      <c r="DS99" s="1894"/>
      <c r="DT99" s="1894"/>
      <c r="DU99" s="1894"/>
      <c r="DV99" s="1894"/>
      <c r="DW99" s="1894"/>
      <c r="DX99" s="1894"/>
      <c r="DY99" s="1894"/>
      <c r="DZ99" s="1894"/>
      <c r="EA99" s="1894"/>
      <c r="EB99" s="1894"/>
      <c r="EC99" s="1894"/>
      <c r="ED99" s="1894"/>
      <c r="EE99" s="1894"/>
      <c r="EF99" s="1894"/>
      <c r="EG99" s="1894"/>
      <c r="EH99" s="1894"/>
      <c r="EI99" s="1894"/>
      <c r="EJ99" s="1894"/>
      <c r="EK99" s="1894"/>
      <c r="EL99" s="1894"/>
      <c r="EM99" s="1894"/>
      <c r="EN99" s="1894"/>
      <c r="EO99" s="1894"/>
      <c r="EP99" s="1894"/>
      <c r="EQ99" s="1894"/>
      <c r="ER99" s="1894"/>
      <c r="ES99" s="1894"/>
      <c r="ET99" s="1894"/>
      <c r="EU99" s="1894"/>
      <c r="EV99" s="1894"/>
      <c r="EW99" s="1894"/>
      <c r="EX99" s="1894"/>
      <c r="EY99" s="1894"/>
      <c r="EZ99" s="1894"/>
      <c r="FA99" s="1894"/>
      <c r="FB99" s="1894"/>
      <c r="FC99" s="1894"/>
      <c r="FD99" s="1894"/>
      <c r="FE99" s="1894"/>
      <c r="FF99" s="1894"/>
      <c r="FG99" s="1894"/>
      <c r="FH99" s="1895"/>
    </row>
    <row r="100" spans="1:164" ht="8.65" customHeight="1">
      <c r="A100" s="1514"/>
      <c r="B100" s="1954"/>
      <c r="C100" s="1955"/>
      <c r="D100" s="1955"/>
      <c r="E100" s="1955"/>
      <c r="F100" s="1955"/>
      <c r="G100" s="1955"/>
      <c r="H100" s="1955"/>
      <c r="I100" s="1955"/>
      <c r="J100" s="1955"/>
      <c r="K100" s="1955"/>
      <c r="L100" s="1955"/>
      <c r="M100" s="1955"/>
      <c r="N100" s="1955"/>
      <c r="O100" s="1955"/>
      <c r="P100" s="1956"/>
      <c r="Q100" s="1956"/>
      <c r="R100" s="1956"/>
      <c r="S100" s="1956"/>
      <c r="T100" s="1956"/>
      <c r="U100" s="1956"/>
      <c r="V100" s="1956"/>
      <c r="W100" s="1956"/>
      <c r="X100" s="1956"/>
      <c r="Y100" s="1956"/>
      <c r="Z100" s="1956"/>
      <c r="AA100" s="1956"/>
      <c r="AB100" s="1956"/>
      <c r="AC100" s="1956"/>
      <c r="AD100" s="1956"/>
      <c r="AE100" s="1956"/>
      <c r="AF100" s="1956"/>
      <c r="AG100" s="1956"/>
      <c r="AH100" s="1956"/>
      <c r="AI100" s="1956"/>
      <c r="AJ100" s="1956"/>
      <c r="AK100" s="1956"/>
      <c r="AL100" s="1956"/>
      <c r="AM100" s="1956"/>
      <c r="AN100" s="1956"/>
      <c r="AO100" s="1956"/>
      <c r="AP100" s="1956"/>
      <c r="AQ100" s="1956"/>
      <c r="AR100" s="1956"/>
      <c r="AS100" s="1956"/>
      <c r="AT100" s="1957"/>
      <c r="AU100" s="1837"/>
      <c r="AV100" s="1838"/>
      <c r="AW100" s="1838"/>
      <c r="AX100" s="1838"/>
      <c r="AY100" s="1838"/>
      <c r="AZ100" s="1838"/>
      <c r="BA100" s="1838"/>
      <c r="BB100" s="1838"/>
      <c r="BC100" s="1838"/>
      <c r="BD100" s="1838"/>
      <c r="BE100" s="1838"/>
      <c r="BF100" s="1838"/>
      <c r="BG100" s="1838"/>
      <c r="BH100" s="1838"/>
      <c r="BI100" s="1838"/>
      <c r="BJ100" s="1838"/>
      <c r="BK100" s="1838"/>
      <c r="BL100" s="1838"/>
      <c r="BM100" s="1838"/>
      <c r="BN100" s="1838"/>
      <c r="BO100" s="1838"/>
      <c r="BP100" s="1838"/>
      <c r="BQ100" s="1838"/>
      <c r="BR100" s="1838"/>
      <c r="BS100" s="1838"/>
      <c r="BT100" s="1838"/>
      <c r="BU100" s="1838"/>
      <c r="BV100" s="1838"/>
      <c r="BW100" s="1838"/>
      <c r="BX100" s="1838"/>
      <c r="BY100" s="1839"/>
      <c r="BZ100" s="1962"/>
      <c r="CA100" s="1963"/>
      <c r="CB100" s="1963"/>
      <c r="CC100" s="1963"/>
      <c r="CD100" s="1963"/>
      <c r="CE100" s="1963"/>
      <c r="CF100" s="1963"/>
      <c r="CG100" s="1963"/>
      <c r="CH100" s="1963"/>
      <c r="CI100" s="1963"/>
      <c r="CJ100" s="1963"/>
      <c r="CK100" s="1963"/>
      <c r="CL100" s="1963"/>
      <c r="CM100" s="1963"/>
      <c r="CN100" s="1963"/>
      <c r="CO100" s="1963"/>
      <c r="CP100" s="1963"/>
      <c r="CQ100" s="1963"/>
      <c r="CR100" s="1963"/>
      <c r="CS100" s="1963"/>
      <c r="CT100" s="1963"/>
      <c r="CU100" s="1963"/>
      <c r="CV100" s="1963"/>
      <c r="CW100" s="1963"/>
      <c r="CX100" s="1963"/>
      <c r="CY100" s="1963"/>
      <c r="CZ100" s="1963"/>
      <c r="DA100" s="1963"/>
      <c r="DB100" s="1963"/>
      <c r="DC100" s="1963"/>
      <c r="DD100" s="1963"/>
      <c r="DE100" s="1963"/>
      <c r="DF100" s="1963"/>
      <c r="DG100" s="1963"/>
      <c r="DH100" s="1963"/>
      <c r="DI100" s="1963"/>
      <c r="DJ100" s="1964"/>
      <c r="DK100" s="1893"/>
      <c r="DL100" s="1894"/>
      <c r="DM100" s="1894"/>
      <c r="DN100" s="1894"/>
      <c r="DO100" s="1894"/>
      <c r="DP100" s="1894"/>
      <c r="DQ100" s="1894"/>
      <c r="DR100" s="1894"/>
      <c r="DS100" s="1894"/>
      <c r="DT100" s="1894"/>
      <c r="DU100" s="1894"/>
      <c r="DV100" s="1894"/>
      <c r="DW100" s="1894"/>
      <c r="DX100" s="1894"/>
      <c r="DY100" s="1894"/>
      <c r="DZ100" s="1894"/>
      <c r="EA100" s="1894"/>
      <c r="EB100" s="1894"/>
      <c r="EC100" s="1894"/>
      <c r="ED100" s="1894"/>
      <c r="EE100" s="1894"/>
      <c r="EF100" s="1894"/>
      <c r="EG100" s="1894"/>
      <c r="EH100" s="1894"/>
      <c r="EI100" s="1894"/>
      <c r="EJ100" s="1894"/>
      <c r="EK100" s="1894"/>
      <c r="EL100" s="1894"/>
      <c r="EM100" s="1894"/>
      <c r="EN100" s="1894"/>
      <c r="EO100" s="1894"/>
      <c r="EP100" s="1894"/>
      <c r="EQ100" s="1894"/>
      <c r="ER100" s="1894"/>
      <c r="ES100" s="1894"/>
      <c r="ET100" s="1894"/>
      <c r="EU100" s="1894"/>
      <c r="EV100" s="1894"/>
      <c r="EW100" s="1894"/>
      <c r="EX100" s="1894"/>
      <c r="EY100" s="1894"/>
      <c r="EZ100" s="1894"/>
      <c r="FA100" s="1894"/>
      <c r="FB100" s="1894"/>
      <c r="FC100" s="1894"/>
      <c r="FD100" s="1894"/>
      <c r="FE100" s="1894"/>
      <c r="FF100" s="1894"/>
      <c r="FG100" s="1894"/>
      <c r="FH100" s="1895"/>
    </row>
    <row r="101" spans="1:164" ht="8.65" customHeight="1">
      <c r="A101" s="1514"/>
      <c r="B101" s="1954" t="s">
        <v>1586</v>
      </c>
      <c r="C101" s="1955"/>
      <c r="D101" s="1955"/>
      <c r="E101" s="1955"/>
      <c r="F101" s="1955"/>
      <c r="G101" s="1955"/>
      <c r="H101" s="1955"/>
      <c r="I101" s="1955"/>
      <c r="J101" s="1955"/>
      <c r="K101" s="1955"/>
      <c r="L101" s="1955"/>
      <c r="M101" s="1955"/>
      <c r="N101" s="1955"/>
      <c r="O101" s="1955"/>
      <c r="P101" s="1956" t="s">
        <v>1587</v>
      </c>
      <c r="Q101" s="1956"/>
      <c r="R101" s="1956"/>
      <c r="S101" s="1956"/>
      <c r="T101" s="1956"/>
      <c r="U101" s="1956"/>
      <c r="V101" s="1956"/>
      <c r="W101" s="1956"/>
      <c r="X101" s="1956"/>
      <c r="Y101" s="1956"/>
      <c r="Z101" s="1956"/>
      <c r="AA101" s="1956"/>
      <c r="AB101" s="1956"/>
      <c r="AC101" s="1956"/>
      <c r="AD101" s="1956"/>
      <c r="AE101" s="1956"/>
      <c r="AF101" s="1956"/>
      <c r="AG101" s="1956"/>
      <c r="AH101" s="1956"/>
      <c r="AI101" s="1956"/>
      <c r="AJ101" s="1956"/>
      <c r="AK101" s="1956"/>
      <c r="AL101" s="1956"/>
      <c r="AM101" s="1956"/>
      <c r="AN101" s="1956"/>
      <c r="AO101" s="1956"/>
      <c r="AP101" s="1956"/>
      <c r="AQ101" s="1956"/>
      <c r="AR101" s="1956"/>
      <c r="AS101" s="1956"/>
      <c r="AT101" s="1957"/>
      <c r="AU101" s="1834" t="s">
        <v>1607</v>
      </c>
      <c r="AV101" s="1835"/>
      <c r="AW101" s="1835"/>
      <c r="AX101" s="1835"/>
      <c r="AY101" s="1835"/>
      <c r="AZ101" s="1835"/>
      <c r="BA101" s="1835"/>
      <c r="BB101" s="1835"/>
      <c r="BC101" s="1835"/>
      <c r="BD101" s="1835"/>
      <c r="BE101" s="1835"/>
      <c r="BF101" s="1835"/>
      <c r="BG101" s="1835"/>
      <c r="BH101" s="1835"/>
      <c r="BI101" s="1835"/>
      <c r="BJ101" s="1835"/>
      <c r="BK101" s="1835"/>
      <c r="BL101" s="1835"/>
      <c r="BM101" s="1835"/>
      <c r="BN101" s="1835"/>
      <c r="BO101" s="1835"/>
      <c r="BP101" s="1835"/>
      <c r="BQ101" s="1835"/>
      <c r="BR101" s="1835"/>
      <c r="BS101" s="1835"/>
      <c r="BT101" s="1835"/>
      <c r="BU101" s="1835"/>
      <c r="BV101" s="1835"/>
      <c r="BW101" s="1835"/>
      <c r="BX101" s="1835"/>
      <c r="BY101" s="1836"/>
      <c r="BZ101" s="1965"/>
      <c r="CA101" s="1966"/>
      <c r="CB101" s="1966"/>
      <c r="CC101" s="1966"/>
      <c r="CD101" s="1966"/>
      <c r="CE101" s="1966"/>
      <c r="CF101" s="1966"/>
      <c r="CG101" s="1966"/>
      <c r="CH101" s="1966"/>
      <c r="CI101" s="1966"/>
      <c r="CJ101" s="1966"/>
      <c r="CK101" s="1966"/>
      <c r="CL101" s="1966"/>
      <c r="CM101" s="1966"/>
      <c r="CN101" s="1966"/>
      <c r="CO101" s="1966"/>
      <c r="CP101" s="1966"/>
      <c r="CQ101" s="1966"/>
      <c r="CR101" s="1966"/>
      <c r="CS101" s="1966"/>
      <c r="CT101" s="1966"/>
      <c r="CU101" s="1966"/>
      <c r="CV101" s="1966"/>
      <c r="CW101" s="1966"/>
      <c r="CX101" s="1966"/>
      <c r="CY101" s="1966"/>
      <c r="CZ101" s="1966"/>
      <c r="DA101" s="1966"/>
      <c r="DB101" s="1966"/>
      <c r="DC101" s="1966"/>
      <c r="DD101" s="1966"/>
      <c r="DE101" s="1966"/>
      <c r="DF101" s="1966"/>
      <c r="DG101" s="1966"/>
      <c r="DH101" s="1966"/>
      <c r="DI101" s="1966"/>
      <c r="DJ101" s="1967"/>
      <c r="DK101" s="1968" t="s">
        <v>1588</v>
      </c>
      <c r="DL101" s="1969"/>
      <c r="DM101" s="1969"/>
      <c r="DN101" s="1969"/>
      <c r="DO101" s="1969"/>
      <c r="DP101" s="1969"/>
      <c r="DQ101" s="1969"/>
      <c r="DR101" s="1969"/>
      <c r="DS101" s="1969"/>
      <c r="DT101" s="1969"/>
      <c r="DU101" s="1969"/>
      <c r="DV101" s="1969"/>
      <c r="DW101" s="1969"/>
      <c r="DX101" s="1969"/>
      <c r="DY101" s="1969"/>
      <c r="DZ101" s="1969"/>
      <c r="EA101" s="1969"/>
      <c r="EB101" s="1969"/>
      <c r="EC101" s="1969"/>
      <c r="ED101" s="1969"/>
      <c r="EE101" s="1969"/>
      <c r="EF101" s="1969"/>
      <c r="EG101" s="1969"/>
      <c r="EH101" s="1969"/>
      <c r="EI101" s="1969"/>
      <c r="EJ101" s="1969"/>
      <c r="EK101" s="1969"/>
      <c r="EL101" s="1969"/>
      <c r="EM101" s="1969"/>
      <c r="EN101" s="1969"/>
      <c r="EO101" s="1969"/>
      <c r="EP101" s="1969"/>
      <c r="EQ101" s="1969"/>
      <c r="ER101" s="1969"/>
      <c r="ES101" s="1969"/>
      <c r="ET101" s="1969"/>
      <c r="EU101" s="1969"/>
      <c r="EV101" s="1969"/>
      <c r="EW101" s="1969"/>
      <c r="EX101" s="1969"/>
      <c r="EY101" s="1969"/>
      <c r="EZ101" s="1969"/>
      <c r="FA101" s="1969"/>
      <c r="FB101" s="1969"/>
      <c r="FC101" s="1969"/>
      <c r="FD101" s="1969"/>
      <c r="FE101" s="1969"/>
      <c r="FF101" s="1969"/>
      <c r="FG101" s="1969"/>
      <c r="FH101" s="1970"/>
    </row>
    <row r="102" spans="1:164" ht="8.65" customHeight="1">
      <c r="A102" s="1514"/>
      <c r="B102" s="1954"/>
      <c r="C102" s="1955"/>
      <c r="D102" s="1955"/>
      <c r="E102" s="1955"/>
      <c r="F102" s="1955"/>
      <c r="G102" s="1955"/>
      <c r="H102" s="1955"/>
      <c r="I102" s="1955"/>
      <c r="J102" s="1955"/>
      <c r="K102" s="1955"/>
      <c r="L102" s="1955"/>
      <c r="M102" s="1955"/>
      <c r="N102" s="1955"/>
      <c r="O102" s="1955"/>
      <c r="P102" s="1956"/>
      <c r="Q102" s="1956"/>
      <c r="R102" s="1956"/>
      <c r="S102" s="1956"/>
      <c r="T102" s="1956"/>
      <c r="U102" s="1956"/>
      <c r="V102" s="1956"/>
      <c r="W102" s="1956"/>
      <c r="X102" s="1956"/>
      <c r="Y102" s="1956"/>
      <c r="Z102" s="1956"/>
      <c r="AA102" s="1956"/>
      <c r="AB102" s="1956"/>
      <c r="AC102" s="1956"/>
      <c r="AD102" s="1956"/>
      <c r="AE102" s="1956"/>
      <c r="AF102" s="1956"/>
      <c r="AG102" s="1956"/>
      <c r="AH102" s="1956"/>
      <c r="AI102" s="1956"/>
      <c r="AJ102" s="1956"/>
      <c r="AK102" s="1956"/>
      <c r="AL102" s="1956"/>
      <c r="AM102" s="1956"/>
      <c r="AN102" s="1956"/>
      <c r="AO102" s="1956"/>
      <c r="AP102" s="1956"/>
      <c r="AQ102" s="1956"/>
      <c r="AR102" s="1956"/>
      <c r="AS102" s="1956"/>
      <c r="AT102" s="1957"/>
      <c r="AU102" s="1837"/>
      <c r="AV102" s="1838"/>
      <c r="AW102" s="1838"/>
      <c r="AX102" s="1838"/>
      <c r="AY102" s="1838"/>
      <c r="AZ102" s="1838"/>
      <c r="BA102" s="1838"/>
      <c r="BB102" s="1838"/>
      <c r="BC102" s="1838"/>
      <c r="BD102" s="1838"/>
      <c r="BE102" s="1838"/>
      <c r="BF102" s="1838"/>
      <c r="BG102" s="1838"/>
      <c r="BH102" s="1838"/>
      <c r="BI102" s="1838"/>
      <c r="BJ102" s="1838"/>
      <c r="BK102" s="1838"/>
      <c r="BL102" s="1838"/>
      <c r="BM102" s="1838"/>
      <c r="BN102" s="1838"/>
      <c r="BO102" s="1838"/>
      <c r="BP102" s="1838"/>
      <c r="BQ102" s="1838"/>
      <c r="BR102" s="1838"/>
      <c r="BS102" s="1838"/>
      <c r="BT102" s="1838"/>
      <c r="BU102" s="1838"/>
      <c r="BV102" s="1838"/>
      <c r="BW102" s="1838"/>
      <c r="BX102" s="1838"/>
      <c r="BY102" s="1839"/>
      <c r="BZ102" s="1971" t="s">
        <v>1683</v>
      </c>
      <c r="CA102" s="1972"/>
      <c r="CB102" s="1972"/>
      <c r="CC102" s="1972"/>
      <c r="CD102" s="1972"/>
      <c r="CE102" s="1972"/>
      <c r="CF102" s="1972"/>
      <c r="CG102" s="1972"/>
      <c r="CH102" s="1972"/>
      <c r="CI102" s="1972"/>
      <c r="CJ102" s="1972"/>
      <c r="CK102" s="1972"/>
      <c r="CL102" s="1972"/>
      <c r="CM102" s="1972"/>
      <c r="CN102" s="1972"/>
      <c r="CO102" s="1972"/>
      <c r="CP102" s="1972"/>
      <c r="CQ102" s="1972"/>
      <c r="CR102" s="1972"/>
      <c r="CS102" s="1972"/>
      <c r="CT102" s="1972"/>
      <c r="CU102" s="1972"/>
      <c r="CV102" s="1972"/>
      <c r="CW102" s="1972"/>
      <c r="CX102" s="1972"/>
      <c r="CY102" s="1972"/>
      <c r="CZ102" s="1972"/>
      <c r="DA102" s="1972"/>
      <c r="DB102" s="1972"/>
      <c r="DC102" s="1972"/>
      <c r="DD102" s="1972"/>
      <c r="DE102" s="1972"/>
      <c r="DF102" s="1972"/>
      <c r="DG102" s="1972"/>
      <c r="DH102" s="1972"/>
      <c r="DI102" s="1972"/>
      <c r="DJ102" s="1973"/>
      <c r="DK102" s="1974"/>
      <c r="DL102" s="1969"/>
      <c r="DM102" s="1969"/>
      <c r="DN102" s="1969"/>
      <c r="DO102" s="1969"/>
      <c r="DP102" s="1969"/>
      <c r="DQ102" s="1969"/>
      <c r="DR102" s="1969"/>
      <c r="DS102" s="1969"/>
      <c r="DT102" s="1969"/>
      <c r="DU102" s="1969"/>
      <c r="DV102" s="1969"/>
      <c r="DW102" s="1969"/>
      <c r="DX102" s="1969"/>
      <c r="DY102" s="1969"/>
      <c r="DZ102" s="1969"/>
      <c r="EA102" s="1969"/>
      <c r="EB102" s="1969"/>
      <c r="EC102" s="1969"/>
      <c r="ED102" s="1969"/>
      <c r="EE102" s="1969"/>
      <c r="EF102" s="1969"/>
      <c r="EG102" s="1969"/>
      <c r="EH102" s="1969"/>
      <c r="EI102" s="1969"/>
      <c r="EJ102" s="1969"/>
      <c r="EK102" s="1969"/>
      <c r="EL102" s="1969"/>
      <c r="EM102" s="1969"/>
      <c r="EN102" s="1969"/>
      <c r="EO102" s="1969"/>
      <c r="EP102" s="1969"/>
      <c r="EQ102" s="1969"/>
      <c r="ER102" s="1969"/>
      <c r="ES102" s="1969"/>
      <c r="ET102" s="1969"/>
      <c r="EU102" s="1969"/>
      <c r="EV102" s="1969"/>
      <c r="EW102" s="1969"/>
      <c r="EX102" s="1969"/>
      <c r="EY102" s="1969"/>
      <c r="EZ102" s="1969"/>
      <c r="FA102" s="1969"/>
      <c r="FB102" s="1969"/>
      <c r="FC102" s="1969"/>
      <c r="FD102" s="1969"/>
      <c r="FE102" s="1969"/>
      <c r="FF102" s="1969"/>
      <c r="FG102" s="1969"/>
      <c r="FH102" s="1970"/>
    </row>
    <row r="103" spans="1:164" ht="8.65" customHeight="1">
      <c r="A103" s="1514"/>
      <c r="B103" s="1954"/>
      <c r="C103" s="1955"/>
      <c r="D103" s="1955"/>
      <c r="E103" s="1955"/>
      <c r="F103" s="1955"/>
      <c r="G103" s="1955"/>
      <c r="H103" s="1955"/>
      <c r="I103" s="1955"/>
      <c r="J103" s="1955"/>
      <c r="K103" s="1955"/>
      <c r="L103" s="1955"/>
      <c r="M103" s="1955"/>
      <c r="N103" s="1955"/>
      <c r="O103" s="1955"/>
      <c r="P103" s="1956"/>
      <c r="Q103" s="1956"/>
      <c r="R103" s="1956"/>
      <c r="S103" s="1956"/>
      <c r="T103" s="1956"/>
      <c r="U103" s="1956"/>
      <c r="V103" s="1956"/>
      <c r="W103" s="1956"/>
      <c r="X103" s="1956"/>
      <c r="Y103" s="1956"/>
      <c r="Z103" s="1956"/>
      <c r="AA103" s="1956"/>
      <c r="AB103" s="1956"/>
      <c r="AC103" s="1956"/>
      <c r="AD103" s="1956"/>
      <c r="AE103" s="1956"/>
      <c r="AF103" s="1956"/>
      <c r="AG103" s="1956"/>
      <c r="AH103" s="1956"/>
      <c r="AI103" s="1956"/>
      <c r="AJ103" s="1956"/>
      <c r="AK103" s="1956"/>
      <c r="AL103" s="1956"/>
      <c r="AM103" s="1956"/>
      <c r="AN103" s="1956"/>
      <c r="AO103" s="1956"/>
      <c r="AP103" s="1956"/>
      <c r="AQ103" s="1956"/>
      <c r="AR103" s="1956"/>
      <c r="AS103" s="1956"/>
      <c r="AT103" s="1957"/>
      <c r="AU103" s="1837"/>
      <c r="AV103" s="1838"/>
      <c r="AW103" s="1838"/>
      <c r="AX103" s="1838"/>
      <c r="AY103" s="1838"/>
      <c r="AZ103" s="1838"/>
      <c r="BA103" s="1838"/>
      <c r="BB103" s="1838"/>
      <c r="BC103" s="1838"/>
      <c r="BD103" s="1838"/>
      <c r="BE103" s="1838"/>
      <c r="BF103" s="1838"/>
      <c r="BG103" s="1838"/>
      <c r="BH103" s="1838"/>
      <c r="BI103" s="1838"/>
      <c r="BJ103" s="1838"/>
      <c r="BK103" s="1838"/>
      <c r="BL103" s="1838"/>
      <c r="BM103" s="1838"/>
      <c r="BN103" s="1838"/>
      <c r="BO103" s="1838"/>
      <c r="BP103" s="1838"/>
      <c r="BQ103" s="1838"/>
      <c r="BR103" s="1838"/>
      <c r="BS103" s="1838"/>
      <c r="BT103" s="1838"/>
      <c r="BU103" s="1838"/>
      <c r="BV103" s="1838"/>
      <c r="BW103" s="1838"/>
      <c r="BX103" s="1838"/>
      <c r="BY103" s="1839"/>
      <c r="BZ103" s="1975"/>
      <c r="CA103" s="1976"/>
      <c r="CB103" s="1976"/>
      <c r="CC103" s="1976"/>
      <c r="CD103" s="1976"/>
      <c r="CE103" s="1976"/>
      <c r="CF103" s="1976"/>
      <c r="CG103" s="1976"/>
      <c r="CH103" s="1976"/>
      <c r="CI103" s="1976"/>
      <c r="CJ103" s="1976"/>
      <c r="CK103" s="1976"/>
      <c r="CL103" s="1976"/>
      <c r="CM103" s="1976"/>
      <c r="CN103" s="1976"/>
      <c r="CO103" s="1976"/>
      <c r="CP103" s="1976"/>
      <c r="CQ103" s="1976"/>
      <c r="CR103" s="1976"/>
      <c r="CS103" s="1976"/>
      <c r="CT103" s="1976"/>
      <c r="CU103" s="1976"/>
      <c r="CV103" s="1976"/>
      <c r="CW103" s="1976"/>
      <c r="CX103" s="1976"/>
      <c r="CY103" s="1976"/>
      <c r="CZ103" s="1976"/>
      <c r="DA103" s="1976"/>
      <c r="DB103" s="1976"/>
      <c r="DC103" s="1976"/>
      <c r="DD103" s="1976"/>
      <c r="DE103" s="1976"/>
      <c r="DF103" s="1976"/>
      <c r="DG103" s="1976"/>
      <c r="DH103" s="1976"/>
      <c r="DI103" s="1976"/>
      <c r="DJ103" s="1977"/>
      <c r="DK103" s="1974"/>
      <c r="DL103" s="1969"/>
      <c r="DM103" s="1969"/>
      <c r="DN103" s="1969"/>
      <c r="DO103" s="1969"/>
      <c r="DP103" s="1969"/>
      <c r="DQ103" s="1969"/>
      <c r="DR103" s="1969"/>
      <c r="DS103" s="1969"/>
      <c r="DT103" s="1969"/>
      <c r="DU103" s="1969"/>
      <c r="DV103" s="1969"/>
      <c r="DW103" s="1969"/>
      <c r="DX103" s="1969"/>
      <c r="DY103" s="1969"/>
      <c r="DZ103" s="1969"/>
      <c r="EA103" s="1969"/>
      <c r="EB103" s="1969"/>
      <c r="EC103" s="1969"/>
      <c r="ED103" s="1969"/>
      <c r="EE103" s="1969"/>
      <c r="EF103" s="1969"/>
      <c r="EG103" s="1969"/>
      <c r="EH103" s="1969"/>
      <c r="EI103" s="1969"/>
      <c r="EJ103" s="1969"/>
      <c r="EK103" s="1969"/>
      <c r="EL103" s="1969"/>
      <c r="EM103" s="1969"/>
      <c r="EN103" s="1969"/>
      <c r="EO103" s="1969"/>
      <c r="EP103" s="1969"/>
      <c r="EQ103" s="1969"/>
      <c r="ER103" s="1969"/>
      <c r="ES103" s="1969"/>
      <c r="ET103" s="1969"/>
      <c r="EU103" s="1969"/>
      <c r="EV103" s="1969"/>
      <c r="EW103" s="1969"/>
      <c r="EX103" s="1969"/>
      <c r="EY103" s="1969"/>
      <c r="EZ103" s="1969"/>
      <c r="FA103" s="1969"/>
      <c r="FB103" s="1969"/>
      <c r="FC103" s="1969"/>
      <c r="FD103" s="1969"/>
      <c r="FE103" s="1969"/>
      <c r="FF103" s="1969"/>
      <c r="FG103" s="1969"/>
      <c r="FH103" s="1970"/>
    </row>
    <row r="104" spans="1:164" ht="8.65" customHeight="1">
      <c r="A104" s="1514"/>
      <c r="B104" s="1954" t="s">
        <v>1592</v>
      </c>
      <c r="C104" s="1955"/>
      <c r="D104" s="1955"/>
      <c r="E104" s="1955"/>
      <c r="F104" s="1955"/>
      <c r="G104" s="1955"/>
      <c r="H104" s="1955"/>
      <c r="I104" s="1955"/>
      <c r="J104" s="1955"/>
      <c r="K104" s="1955"/>
      <c r="L104" s="1955"/>
      <c r="M104" s="1955"/>
      <c r="N104" s="1955"/>
      <c r="O104" s="1955"/>
      <c r="P104" s="1956" t="s">
        <v>1593</v>
      </c>
      <c r="Q104" s="1956"/>
      <c r="R104" s="1956"/>
      <c r="S104" s="1956"/>
      <c r="T104" s="1956"/>
      <c r="U104" s="1956"/>
      <c r="V104" s="1956"/>
      <c r="W104" s="1956"/>
      <c r="X104" s="1956"/>
      <c r="Y104" s="1956"/>
      <c r="Z104" s="1956"/>
      <c r="AA104" s="1956"/>
      <c r="AB104" s="1956"/>
      <c r="AC104" s="1956"/>
      <c r="AD104" s="1956"/>
      <c r="AE104" s="1956"/>
      <c r="AF104" s="1956"/>
      <c r="AG104" s="1956"/>
      <c r="AH104" s="1956"/>
      <c r="AI104" s="1956"/>
      <c r="AJ104" s="1956"/>
      <c r="AK104" s="1956"/>
      <c r="AL104" s="1956"/>
      <c r="AM104" s="1956"/>
      <c r="AN104" s="1956"/>
      <c r="AO104" s="1956"/>
      <c r="AP104" s="1956"/>
      <c r="AQ104" s="1956"/>
      <c r="AR104" s="1956"/>
      <c r="AS104" s="1956"/>
      <c r="AT104" s="1957"/>
      <c r="AU104" s="1837" t="s">
        <v>1610</v>
      </c>
      <c r="AV104" s="1838"/>
      <c r="AW104" s="1838"/>
      <c r="AX104" s="1838"/>
      <c r="AY104" s="1838"/>
      <c r="AZ104" s="1838"/>
      <c r="BA104" s="1838"/>
      <c r="BB104" s="1838"/>
      <c r="BC104" s="1838"/>
      <c r="BD104" s="1838"/>
      <c r="BE104" s="1838"/>
      <c r="BF104" s="1838"/>
      <c r="BG104" s="1838"/>
      <c r="BH104" s="1838"/>
      <c r="BI104" s="1838"/>
      <c r="BJ104" s="1838"/>
      <c r="BK104" s="1838"/>
      <c r="BL104" s="1838"/>
      <c r="BM104" s="1838"/>
      <c r="BN104" s="1838"/>
      <c r="BO104" s="1838"/>
      <c r="BP104" s="1838"/>
      <c r="BQ104" s="1838"/>
      <c r="BR104" s="1838"/>
      <c r="BS104" s="1838"/>
      <c r="BT104" s="1838"/>
      <c r="BU104" s="1838"/>
      <c r="BV104" s="1838"/>
      <c r="BW104" s="1838"/>
      <c r="BX104" s="1838"/>
      <c r="BY104" s="1839"/>
      <c r="BZ104" s="1975" t="s">
        <v>1684</v>
      </c>
      <c r="CA104" s="1976"/>
      <c r="CB104" s="1976"/>
      <c r="CC104" s="1976"/>
      <c r="CD104" s="1976"/>
      <c r="CE104" s="1976"/>
      <c r="CF104" s="1976"/>
      <c r="CG104" s="1976"/>
      <c r="CH104" s="1976"/>
      <c r="CI104" s="1976"/>
      <c r="CJ104" s="1976"/>
      <c r="CK104" s="1976"/>
      <c r="CL104" s="1976"/>
      <c r="CM104" s="1976"/>
      <c r="CN104" s="1976"/>
      <c r="CO104" s="1976"/>
      <c r="CP104" s="1976"/>
      <c r="CQ104" s="1976"/>
      <c r="CR104" s="1976"/>
      <c r="CS104" s="1976"/>
      <c r="CT104" s="1976"/>
      <c r="CU104" s="1976"/>
      <c r="CV104" s="1976"/>
      <c r="CW104" s="1976"/>
      <c r="CX104" s="1976"/>
      <c r="CY104" s="1976"/>
      <c r="CZ104" s="1976"/>
      <c r="DA104" s="1976"/>
      <c r="DB104" s="1976"/>
      <c r="DC104" s="1976"/>
      <c r="DD104" s="1976"/>
      <c r="DE104" s="1976"/>
      <c r="DF104" s="1976"/>
      <c r="DG104" s="1976"/>
      <c r="DH104" s="1976"/>
      <c r="DI104" s="1976"/>
      <c r="DJ104" s="1977"/>
      <c r="DK104" s="1918" t="s">
        <v>1595</v>
      </c>
      <c r="DL104" s="1919"/>
      <c r="DM104" s="1919"/>
      <c r="DN104" s="1919"/>
      <c r="DO104" s="1919"/>
      <c r="DP104" s="1919"/>
      <c r="DQ104" s="1919"/>
      <c r="DR104" s="1919"/>
      <c r="DS104" s="1919"/>
      <c r="DT104" s="1919"/>
      <c r="DU104" s="1919"/>
      <c r="DV104" s="1919"/>
      <c r="DW104" s="1919"/>
      <c r="DX104" s="1919"/>
      <c r="DY104" s="1919"/>
      <c r="DZ104" s="1919"/>
      <c r="EA104" s="1919"/>
      <c r="EB104" s="1919"/>
      <c r="EC104" s="1919"/>
      <c r="ED104" s="1919"/>
      <c r="EE104" s="1919"/>
      <c r="EF104" s="1919"/>
      <c r="EG104" s="1919"/>
      <c r="EH104" s="1919"/>
      <c r="EI104" s="1919"/>
      <c r="EJ104" s="1919"/>
      <c r="EK104" s="1919"/>
      <c r="EL104" s="1919"/>
      <c r="EM104" s="1919"/>
      <c r="EN104" s="1919"/>
      <c r="EO104" s="1919"/>
      <c r="EP104" s="1919"/>
      <c r="EQ104" s="1919"/>
      <c r="ER104" s="1919"/>
      <c r="ES104" s="1919"/>
      <c r="ET104" s="1919"/>
      <c r="EU104" s="1919"/>
      <c r="EV104" s="1919"/>
      <c r="EW104" s="1919"/>
      <c r="EX104" s="1919"/>
      <c r="EY104" s="1919"/>
      <c r="EZ104" s="1919"/>
      <c r="FA104" s="1919"/>
      <c r="FB104" s="1919"/>
      <c r="FC104" s="1919"/>
      <c r="FD104" s="1919"/>
      <c r="FE104" s="1919"/>
      <c r="FF104" s="1919"/>
      <c r="FG104" s="1919"/>
      <c r="FH104" s="1920"/>
    </row>
    <row r="105" spans="1:164" ht="8.65" customHeight="1" thickBot="1">
      <c r="A105" s="1514"/>
      <c r="B105" s="1954"/>
      <c r="C105" s="1955"/>
      <c r="D105" s="1955"/>
      <c r="E105" s="1955"/>
      <c r="F105" s="1955"/>
      <c r="G105" s="1955"/>
      <c r="H105" s="1955"/>
      <c r="I105" s="1955"/>
      <c r="J105" s="1955"/>
      <c r="K105" s="1955"/>
      <c r="L105" s="1955"/>
      <c r="M105" s="1955"/>
      <c r="N105" s="1955"/>
      <c r="O105" s="1955"/>
      <c r="P105" s="1956"/>
      <c r="Q105" s="1956"/>
      <c r="R105" s="1956"/>
      <c r="S105" s="1956"/>
      <c r="T105" s="1956"/>
      <c r="U105" s="1956"/>
      <c r="V105" s="1956"/>
      <c r="W105" s="1956"/>
      <c r="X105" s="1956"/>
      <c r="Y105" s="1956"/>
      <c r="Z105" s="1956"/>
      <c r="AA105" s="1956"/>
      <c r="AB105" s="1956"/>
      <c r="AC105" s="1956"/>
      <c r="AD105" s="1956"/>
      <c r="AE105" s="1956"/>
      <c r="AF105" s="1956"/>
      <c r="AG105" s="1956"/>
      <c r="AH105" s="1956"/>
      <c r="AI105" s="1956"/>
      <c r="AJ105" s="1956"/>
      <c r="AK105" s="1956"/>
      <c r="AL105" s="1956"/>
      <c r="AM105" s="1956"/>
      <c r="AN105" s="1956"/>
      <c r="AO105" s="1956"/>
      <c r="AP105" s="1956"/>
      <c r="AQ105" s="1956"/>
      <c r="AR105" s="1956"/>
      <c r="AS105" s="1956"/>
      <c r="AT105" s="1957"/>
      <c r="AU105" s="1978"/>
      <c r="AV105" s="1979"/>
      <c r="AW105" s="1979"/>
      <c r="AX105" s="1979"/>
      <c r="AY105" s="1979"/>
      <c r="AZ105" s="1979"/>
      <c r="BA105" s="1979"/>
      <c r="BB105" s="1979"/>
      <c r="BC105" s="1979"/>
      <c r="BD105" s="1979"/>
      <c r="BE105" s="1979"/>
      <c r="BF105" s="1979"/>
      <c r="BG105" s="1979"/>
      <c r="BH105" s="1979"/>
      <c r="BI105" s="1979"/>
      <c r="BJ105" s="1979"/>
      <c r="BK105" s="1979"/>
      <c r="BL105" s="1979"/>
      <c r="BM105" s="1979"/>
      <c r="BN105" s="1979"/>
      <c r="BO105" s="1979"/>
      <c r="BP105" s="1979"/>
      <c r="BQ105" s="1979"/>
      <c r="BR105" s="1979"/>
      <c r="BS105" s="1979"/>
      <c r="BT105" s="1979"/>
      <c r="BU105" s="1979"/>
      <c r="BV105" s="1979"/>
      <c r="BW105" s="1979"/>
      <c r="BX105" s="1979"/>
      <c r="BY105" s="1980"/>
      <c r="BZ105" s="1975"/>
      <c r="CA105" s="1976"/>
      <c r="CB105" s="1976"/>
      <c r="CC105" s="1976"/>
      <c r="CD105" s="1976"/>
      <c r="CE105" s="1976"/>
      <c r="CF105" s="1976"/>
      <c r="CG105" s="1976"/>
      <c r="CH105" s="1976"/>
      <c r="CI105" s="1976"/>
      <c r="CJ105" s="1976"/>
      <c r="CK105" s="1976"/>
      <c r="CL105" s="1976"/>
      <c r="CM105" s="1976"/>
      <c r="CN105" s="1976"/>
      <c r="CO105" s="1976"/>
      <c r="CP105" s="1976"/>
      <c r="CQ105" s="1976"/>
      <c r="CR105" s="1976"/>
      <c r="CS105" s="1976"/>
      <c r="CT105" s="1976"/>
      <c r="CU105" s="1976"/>
      <c r="CV105" s="1976"/>
      <c r="CW105" s="1976"/>
      <c r="CX105" s="1976"/>
      <c r="CY105" s="1976"/>
      <c r="CZ105" s="1976"/>
      <c r="DA105" s="1976"/>
      <c r="DB105" s="1976"/>
      <c r="DC105" s="1976"/>
      <c r="DD105" s="1976"/>
      <c r="DE105" s="1976"/>
      <c r="DF105" s="1976"/>
      <c r="DG105" s="1976"/>
      <c r="DH105" s="1976"/>
      <c r="DI105" s="1976"/>
      <c r="DJ105" s="1977"/>
      <c r="DK105" s="1922"/>
      <c r="DL105" s="1919"/>
      <c r="DM105" s="1919"/>
      <c r="DN105" s="1919"/>
      <c r="DO105" s="1919"/>
      <c r="DP105" s="1919"/>
      <c r="DQ105" s="1919"/>
      <c r="DR105" s="1919"/>
      <c r="DS105" s="1919"/>
      <c r="DT105" s="1919"/>
      <c r="DU105" s="1919"/>
      <c r="DV105" s="1919"/>
      <c r="DW105" s="1919"/>
      <c r="DX105" s="1919"/>
      <c r="DY105" s="1919"/>
      <c r="DZ105" s="1919"/>
      <c r="EA105" s="1919"/>
      <c r="EB105" s="1919"/>
      <c r="EC105" s="1919"/>
      <c r="ED105" s="1919"/>
      <c r="EE105" s="1919"/>
      <c r="EF105" s="1919"/>
      <c r="EG105" s="1919"/>
      <c r="EH105" s="1919"/>
      <c r="EI105" s="1919"/>
      <c r="EJ105" s="1919"/>
      <c r="EK105" s="1919"/>
      <c r="EL105" s="1919"/>
      <c r="EM105" s="1919"/>
      <c r="EN105" s="1919"/>
      <c r="EO105" s="1919"/>
      <c r="EP105" s="1919"/>
      <c r="EQ105" s="1919"/>
      <c r="ER105" s="1919"/>
      <c r="ES105" s="1919"/>
      <c r="ET105" s="1919"/>
      <c r="EU105" s="1919"/>
      <c r="EV105" s="1919"/>
      <c r="EW105" s="1919"/>
      <c r="EX105" s="1919"/>
      <c r="EY105" s="1919"/>
      <c r="EZ105" s="1919"/>
      <c r="FA105" s="1919"/>
      <c r="FB105" s="1919"/>
      <c r="FC105" s="1919"/>
      <c r="FD105" s="1919"/>
      <c r="FE105" s="1919"/>
      <c r="FF105" s="1919"/>
      <c r="FG105" s="1919"/>
      <c r="FH105" s="1920"/>
    </row>
    <row r="106" spans="1:164" ht="8.65" customHeight="1" thickTop="1">
      <c r="A106" s="1514"/>
      <c r="B106" s="1954"/>
      <c r="C106" s="1955"/>
      <c r="D106" s="1955"/>
      <c r="E106" s="1955"/>
      <c r="F106" s="1955"/>
      <c r="G106" s="1955"/>
      <c r="H106" s="1955"/>
      <c r="I106" s="1955"/>
      <c r="J106" s="1955"/>
      <c r="K106" s="1955"/>
      <c r="L106" s="1955"/>
      <c r="M106" s="1955"/>
      <c r="N106" s="1955"/>
      <c r="O106" s="1955"/>
      <c r="P106" s="1956"/>
      <c r="Q106" s="1956"/>
      <c r="R106" s="1956"/>
      <c r="S106" s="1956"/>
      <c r="T106" s="1956"/>
      <c r="U106" s="1956"/>
      <c r="V106" s="1956"/>
      <c r="W106" s="1956"/>
      <c r="X106" s="1956"/>
      <c r="Y106" s="1956"/>
      <c r="Z106" s="1956"/>
      <c r="AA106" s="1956"/>
      <c r="AB106" s="1956"/>
      <c r="AC106" s="1956"/>
      <c r="AD106" s="1956"/>
      <c r="AE106" s="1956"/>
      <c r="AF106" s="1956"/>
      <c r="AG106" s="1956"/>
      <c r="AH106" s="1956"/>
      <c r="AI106" s="1956"/>
      <c r="AJ106" s="1956"/>
      <c r="AK106" s="1956"/>
      <c r="AL106" s="1956"/>
      <c r="AM106" s="1956"/>
      <c r="AN106" s="1956"/>
      <c r="AO106" s="1956"/>
      <c r="AP106" s="1956"/>
      <c r="AQ106" s="1956"/>
      <c r="AR106" s="1956"/>
      <c r="AS106" s="1956"/>
      <c r="AT106" s="1957"/>
      <c r="AU106" s="1858" t="s">
        <v>1596</v>
      </c>
      <c r="AV106" s="1859"/>
      <c r="AW106" s="1859"/>
      <c r="AX106" s="1859"/>
      <c r="AY106" s="1859"/>
      <c r="AZ106" s="1859"/>
      <c r="BA106" s="1859"/>
      <c r="BB106" s="1859"/>
      <c r="BC106" s="1859"/>
      <c r="BD106" s="1859"/>
      <c r="BE106" s="1859"/>
      <c r="BF106" s="1859"/>
      <c r="BG106" s="1859"/>
      <c r="BH106" s="1859"/>
      <c r="BI106" s="1859"/>
      <c r="BJ106" s="1859"/>
      <c r="BK106" s="1859"/>
      <c r="BL106" s="1859"/>
      <c r="BM106" s="1859"/>
      <c r="BN106" s="1859"/>
      <c r="BO106" s="1859"/>
      <c r="BP106" s="1859"/>
      <c r="BQ106" s="1859"/>
      <c r="BR106" s="1859"/>
      <c r="BS106" s="1859"/>
      <c r="BT106" s="1859"/>
      <c r="BU106" s="1859"/>
      <c r="BV106" s="1859"/>
      <c r="BW106" s="1859"/>
      <c r="BX106" s="1859"/>
      <c r="BY106" s="1860"/>
      <c r="BZ106" s="1975"/>
      <c r="CA106" s="1976"/>
      <c r="CB106" s="1976"/>
      <c r="CC106" s="1976"/>
      <c r="CD106" s="1976"/>
      <c r="CE106" s="1976"/>
      <c r="CF106" s="1976"/>
      <c r="CG106" s="1976"/>
      <c r="CH106" s="1976"/>
      <c r="CI106" s="1976"/>
      <c r="CJ106" s="1976"/>
      <c r="CK106" s="1976"/>
      <c r="CL106" s="1976"/>
      <c r="CM106" s="1976"/>
      <c r="CN106" s="1976"/>
      <c r="CO106" s="1976"/>
      <c r="CP106" s="1976"/>
      <c r="CQ106" s="1976"/>
      <c r="CR106" s="1976"/>
      <c r="CS106" s="1976"/>
      <c r="CT106" s="1976"/>
      <c r="CU106" s="1976"/>
      <c r="CV106" s="1976"/>
      <c r="CW106" s="1976"/>
      <c r="CX106" s="1976"/>
      <c r="CY106" s="1976"/>
      <c r="CZ106" s="1976"/>
      <c r="DA106" s="1976"/>
      <c r="DB106" s="1976"/>
      <c r="DC106" s="1976"/>
      <c r="DD106" s="1976"/>
      <c r="DE106" s="1976"/>
      <c r="DF106" s="1976"/>
      <c r="DG106" s="1976"/>
      <c r="DH106" s="1976"/>
      <c r="DI106" s="1976"/>
      <c r="DJ106" s="1977"/>
      <c r="DK106" s="1922"/>
      <c r="DL106" s="1919"/>
      <c r="DM106" s="1919"/>
      <c r="DN106" s="1919"/>
      <c r="DO106" s="1919"/>
      <c r="DP106" s="1919"/>
      <c r="DQ106" s="1919"/>
      <c r="DR106" s="1919"/>
      <c r="DS106" s="1919"/>
      <c r="DT106" s="1919"/>
      <c r="DU106" s="1919"/>
      <c r="DV106" s="1919"/>
      <c r="DW106" s="1919"/>
      <c r="DX106" s="1919"/>
      <c r="DY106" s="1919"/>
      <c r="DZ106" s="1919"/>
      <c r="EA106" s="1919"/>
      <c r="EB106" s="1919"/>
      <c r="EC106" s="1919"/>
      <c r="ED106" s="1919"/>
      <c r="EE106" s="1919"/>
      <c r="EF106" s="1919"/>
      <c r="EG106" s="1919"/>
      <c r="EH106" s="1919"/>
      <c r="EI106" s="1919"/>
      <c r="EJ106" s="1919"/>
      <c r="EK106" s="1919"/>
      <c r="EL106" s="1919"/>
      <c r="EM106" s="1919"/>
      <c r="EN106" s="1919"/>
      <c r="EO106" s="1919"/>
      <c r="EP106" s="1919"/>
      <c r="EQ106" s="1919"/>
      <c r="ER106" s="1919"/>
      <c r="ES106" s="1919"/>
      <c r="ET106" s="1919"/>
      <c r="EU106" s="1919"/>
      <c r="EV106" s="1919"/>
      <c r="EW106" s="1919"/>
      <c r="EX106" s="1919"/>
      <c r="EY106" s="1919"/>
      <c r="EZ106" s="1919"/>
      <c r="FA106" s="1919"/>
      <c r="FB106" s="1919"/>
      <c r="FC106" s="1919"/>
      <c r="FD106" s="1919"/>
      <c r="FE106" s="1919"/>
      <c r="FF106" s="1919"/>
      <c r="FG106" s="1919"/>
      <c r="FH106" s="1920"/>
    </row>
    <row r="107" spans="1:164" ht="8.65" customHeight="1">
      <c r="A107" s="1514"/>
      <c r="B107" s="1981" t="s">
        <v>1100</v>
      </c>
      <c r="C107" s="1982"/>
      <c r="D107" s="1982"/>
      <c r="E107" s="1982"/>
      <c r="F107" s="1982"/>
      <c r="G107" s="1982"/>
      <c r="H107" s="1982"/>
      <c r="I107" s="1982"/>
      <c r="J107" s="1982"/>
      <c r="K107" s="1982"/>
      <c r="L107" s="1982"/>
      <c r="M107" s="1982"/>
      <c r="N107" s="1982"/>
      <c r="O107" s="1982"/>
      <c r="P107" s="1873" t="s">
        <v>1598</v>
      </c>
      <c r="Q107" s="1873"/>
      <c r="R107" s="1873"/>
      <c r="S107" s="1873"/>
      <c r="T107" s="1873"/>
      <c r="U107" s="1873"/>
      <c r="V107" s="1873"/>
      <c r="W107" s="1873"/>
      <c r="X107" s="1873"/>
      <c r="Y107" s="1873"/>
      <c r="Z107" s="1873"/>
      <c r="AA107" s="1873"/>
      <c r="AB107" s="1873"/>
      <c r="AC107" s="1873"/>
      <c r="AD107" s="1873"/>
      <c r="AE107" s="1873"/>
      <c r="AF107" s="1873"/>
      <c r="AG107" s="1873"/>
      <c r="AH107" s="1873"/>
      <c r="AI107" s="1873"/>
      <c r="AJ107" s="1873"/>
      <c r="AK107" s="1873"/>
      <c r="AL107" s="1873"/>
      <c r="AM107" s="1873"/>
      <c r="AN107" s="1873"/>
      <c r="AO107" s="1873"/>
      <c r="AP107" s="1873"/>
      <c r="AQ107" s="1873"/>
      <c r="AR107" s="1873"/>
      <c r="AS107" s="1873"/>
      <c r="AT107" s="1874"/>
      <c r="AU107" s="1861"/>
      <c r="AV107" s="1862"/>
      <c r="AW107" s="1862"/>
      <c r="AX107" s="1862"/>
      <c r="AY107" s="1862"/>
      <c r="AZ107" s="1862"/>
      <c r="BA107" s="1862"/>
      <c r="BB107" s="1862"/>
      <c r="BC107" s="1862"/>
      <c r="BD107" s="1862"/>
      <c r="BE107" s="1862"/>
      <c r="BF107" s="1862"/>
      <c r="BG107" s="1862"/>
      <c r="BH107" s="1862"/>
      <c r="BI107" s="1862"/>
      <c r="BJ107" s="1862"/>
      <c r="BK107" s="1862"/>
      <c r="BL107" s="1862"/>
      <c r="BM107" s="1862"/>
      <c r="BN107" s="1862"/>
      <c r="BO107" s="1862"/>
      <c r="BP107" s="1862"/>
      <c r="BQ107" s="1862"/>
      <c r="BR107" s="1862"/>
      <c r="BS107" s="1862"/>
      <c r="BT107" s="1862"/>
      <c r="BU107" s="1862"/>
      <c r="BV107" s="1862"/>
      <c r="BW107" s="1862"/>
      <c r="BX107" s="1862"/>
      <c r="BY107" s="1863"/>
      <c r="BZ107" s="1983" t="s">
        <v>1685</v>
      </c>
      <c r="CA107" s="1984"/>
      <c r="CB107" s="1984"/>
      <c r="CC107" s="1984"/>
      <c r="CD107" s="1984"/>
      <c r="CE107" s="1984"/>
      <c r="CF107" s="1984"/>
      <c r="CG107" s="1984"/>
      <c r="CH107" s="1984"/>
      <c r="CI107" s="1984"/>
      <c r="CJ107" s="1984"/>
      <c r="CK107" s="1984"/>
      <c r="CL107" s="1984"/>
      <c r="CM107" s="1984"/>
      <c r="CN107" s="1984"/>
      <c r="CO107" s="1984"/>
      <c r="CP107" s="1984"/>
      <c r="CQ107" s="1984"/>
      <c r="CR107" s="1984"/>
      <c r="CS107" s="1984"/>
      <c r="CT107" s="1984"/>
      <c r="CU107" s="1984"/>
      <c r="CV107" s="1984"/>
      <c r="CW107" s="1984"/>
      <c r="CX107" s="1984"/>
      <c r="CY107" s="1984"/>
      <c r="CZ107" s="1984"/>
      <c r="DA107" s="1984"/>
      <c r="DB107" s="1984"/>
      <c r="DC107" s="1984"/>
      <c r="DD107" s="1984"/>
      <c r="DE107" s="1984"/>
      <c r="DF107" s="1984"/>
      <c r="DG107" s="1984"/>
      <c r="DH107" s="1984"/>
      <c r="DI107" s="1984"/>
      <c r="DJ107" s="1985"/>
      <c r="DK107" s="1986" t="s">
        <v>1599</v>
      </c>
      <c r="DL107" s="1987"/>
      <c r="DM107" s="1987"/>
      <c r="DN107" s="1987"/>
      <c r="DO107" s="1987"/>
      <c r="DP107" s="1987"/>
      <c r="DQ107" s="1987"/>
      <c r="DR107" s="1987"/>
      <c r="DS107" s="1987"/>
      <c r="DT107" s="1987"/>
      <c r="DU107" s="1987"/>
      <c r="DV107" s="1987"/>
      <c r="DW107" s="1987"/>
      <c r="DX107" s="1987"/>
      <c r="DY107" s="1987"/>
      <c r="DZ107" s="1987"/>
      <c r="EA107" s="1987"/>
      <c r="EB107" s="1987"/>
      <c r="EC107" s="1987"/>
      <c r="ED107" s="1987"/>
      <c r="EE107" s="1987"/>
      <c r="EF107" s="1987"/>
      <c r="EG107" s="1987"/>
      <c r="EH107" s="1987"/>
      <c r="EI107" s="1987"/>
      <c r="EJ107" s="1987"/>
      <c r="EK107" s="1987"/>
      <c r="EL107" s="1987"/>
      <c r="EM107" s="1987"/>
      <c r="EN107" s="1987"/>
      <c r="EO107" s="1987"/>
      <c r="EP107" s="1987"/>
      <c r="EQ107" s="1987"/>
      <c r="ER107" s="1987"/>
      <c r="ES107" s="1987"/>
      <c r="ET107" s="1987"/>
      <c r="EU107" s="1987"/>
      <c r="EV107" s="1987"/>
      <c r="EW107" s="1987"/>
      <c r="EX107" s="1987"/>
      <c r="EY107" s="1987"/>
      <c r="EZ107" s="1987"/>
      <c r="FA107" s="1987"/>
      <c r="FB107" s="1987"/>
      <c r="FC107" s="1987"/>
      <c r="FD107" s="1987"/>
      <c r="FE107" s="1987"/>
      <c r="FF107" s="1987"/>
      <c r="FG107" s="1987"/>
      <c r="FH107" s="1988"/>
    </row>
    <row r="108" spans="1:164" ht="8.65" customHeight="1">
      <c r="A108" s="1514"/>
      <c r="B108" s="1981"/>
      <c r="C108" s="1982"/>
      <c r="D108" s="1982"/>
      <c r="E108" s="1982"/>
      <c r="F108" s="1982"/>
      <c r="G108" s="1982"/>
      <c r="H108" s="1982"/>
      <c r="I108" s="1982"/>
      <c r="J108" s="1982"/>
      <c r="K108" s="1982"/>
      <c r="L108" s="1982"/>
      <c r="M108" s="1982"/>
      <c r="N108" s="1982"/>
      <c r="O108" s="1982"/>
      <c r="P108" s="1873"/>
      <c r="Q108" s="1873"/>
      <c r="R108" s="1873"/>
      <c r="S108" s="1873"/>
      <c r="T108" s="1873"/>
      <c r="U108" s="1873"/>
      <c r="V108" s="1873"/>
      <c r="W108" s="1873"/>
      <c r="X108" s="1873"/>
      <c r="Y108" s="1873"/>
      <c r="Z108" s="1873"/>
      <c r="AA108" s="1873"/>
      <c r="AB108" s="1873"/>
      <c r="AC108" s="1873"/>
      <c r="AD108" s="1873"/>
      <c r="AE108" s="1873"/>
      <c r="AF108" s="1873"/>
      <c r="AG108" s="1873"/>
      <c r="AH108" s="1873"/>
      <c r="AI108" s="1873"/>
      <c r="AJ108" s="1873"/>
      <c r="AK108" s="1873"/>
      <c r="AL108" s="1873"/>
      <c r="AM108" s="1873"/>
      <c r="AN108" s="1873"/>
      <c r="AO108" s="1873"/>
      <c r="AP108" s="1873"/>
      <c r="AQ108" s="1873"/>
      <c r="AR108" s="1873"/>
      <c r="AS108" s="1873"/>
      <c r="AT108" s="1874"/>
      <c r="AU108" s="1861"/>
      <c r="AV108" s="1862"/>
      <c r="AW108" s="1862"/>
      <c r="AX108" s="1862"/>
      <c r="AY108" s="1862"/>
      <c r="AZ108" s="1862"/>
      <c r="BA108" s="1862"/>
      <c r="BB108" s="1862"/>
      <c r="BC108" s="1862"/>
      <c r="BD108" s="1862"/>
      <c r="BE108" s="1862"/>
      <c r="BF108" s="1862"/>
      <c r="BG108" s="1862"/>
      <c r="BH108" s="1862"/>
      <c r="BI108" s="1862"/>
      <c r="BJ108" s="1862"/>
      <c r="BK108" s="1862"/>
      <c r="BL108" s="1862"/>
      <c r="BM108" s="1862"/>
      <c r="BN108" s="1862"/>
      <c r="BO108" s="1862"/>
      <c r="BP108" s="1862"/>
      <c r="BQ108" s="1862"/>
      <c r="BR108" s="1862"/>
      <c r="BS108" s="1862"/>
      <c r="BT108" s="1862"/>
      <c r="BU108" s="1862"/>
      <c r="BV108" s="1862"/>
      <c r="BW108" s="1862"/>
      <c r="BX108" s="1862"/>
      <c r="BY108" s="1863"/>
      <c r="BZ108" s="1983"/>
      <c r="CA108" s="1984"/>
      <c r="CB108" s="1984"/>
      <c r="CC108" s="1984"/>
      <c r="CD108" s="1984"/>
      <c r="CE108" s="1984"/>
      <c r="CF108" s="1984"/>
      <c r="CG108" s="1984"/>
      <c r="CH108" s="1984"/>
      <c r="CI108" s="1984"/>
      <c r="CJ108" s="1984"/>
      <c r="CK108" s="1984"/>
      <c r="CL108" s="1984"/>
      <c r="CM108" s="1984"/>
      <c r="CN108" s="1984"/>
      <c r="CO108" s="1984"/>
      <c r="CP108" s="1984"/>
      <c r="CQ108" s="1984"/>
      <c r="CR108" s="1984"/>
      <c r="CS108" s="1984"/>
      <c r="CT108" s="1984"/>
      <c r="CU108" s="1984"/>
      <c r="CV108" s="1984"/>
      <c r="CW108" s="1984"/>
      <c r="CX108" s="1984"/>
      <c r="CY108" s="1984"/>
      <c r="CZ108" s="1984"/>
      <c r="DA108" s="1984"/>
      <c r="DB108" s="1984"/>
      <c r="DC108" s="1984"/>
      <c r="DD108" s="1984"/>
      <c r="DE108" s="1984"/>
      <c r="DF108" s="1984"/>
      <c r="DG108" s="1984"/>
      <c r="DH108" s="1984"/>
      <c r="DI108" s="1984"/>
      <c r="DJ108" s="1985"/>
      <c r="DK108" s="1989"/>
      <c r="DL108" s="1987"/>
      <c r="DM108" s="1987"/>
      <c r="DN108" s="1987"/>
      <c r="DO108" s="1987"/>
      <c r="DP108" s="1987"/>
      <c r="DQ108" s="1987"/>
      <c r="DR108" s="1987"/>
      <c r="DS108" s="1987"/>
      <c r="DT108" s="1987"/>
      <c r="DU108" s="1987"/>
      <c r="DV108" s="1987"/>
      <c r="DW108" s="1987"/>
      <c r="DX108" s="1987"/>
      <c r="DY108" s="1987"/>
      <c r="DZ108" s="1987"/>
      <c r="EA108" s="1987"/>
      <c r="EB108" s="1987"/>
      <c r="EC108" s="1987"/>
      <c r="ED108" s="1987"/>
      <c r="EE108" s="1987"/>
      <c r="EF108" s="1987"/>
      <c r="EG108" s="1987"/>
      <c r="EH108" s="1987"/>
      <c r="EI108" s="1987"/>
      <c r="EJ108" s="1987"/>
      <c r="EK108" s="1987"/>
      <c r="EL108" s="1987"/>
      <c r="EM108" s="1987"/>
      <c r="EN108" s="1987"/>
      <c r="EO108" s="1987"/>
      <c r="EP108" s="1987"/>
      <c r="EQ108" s="1987"/>
      <c r="ER108" s="1987"/>
      <c r="ES108" s="1987"/>
      <c r="ET108" s="1987"/>
      <c r="EU108" s="1987"/>
      <c r="EV108" s="1987"/>
      <c r="EW108" s="1987"/>
      <c r="EX108" s="1987"/>
      <c r="EY108" s="1987"/>
      <c r="EZ108" s="1987"/>
      <c r="FA108" s="1987"/>
      <c r="FB108" s="1987"/>
      <c r="FC108" s="1987"/>
      <c r="FD108" s="1987"/>
      <c r="FE108" s="1987"/>
      <c r="FF108" s="1987"/>
      <c r="FG108" s="1987"/>
      <c r="FH108" s="1988"/>
    </row>
    <row r="109" spans="1:164" ht="8.65" customHeight="1">
      <c r="A109" s="1514"/>
      <c r="B109" s="1981"/>
      <c r="C109" s="1982"/>
      <c r="D109" s="1982"/>
      <c r="E109" s="1982"/>
      <c r="F109" s="1982"/>
      <c r="G109" s="1982"/>
      <c r="H109" s="1982"/>
      <c r="I109" s="1982"/>
      <c r="J109" s="1982"/>
      <c r="K109" s="1982"/>
      <c r="L109" s="1982"/>
      <c r="M109" s="1982"/>
      <c r="N109" s="1982"/>
      <c r="O109" s="1982"/>
      <c r="P109" s="1873"/>
      <c r="Q109" s="1873"/>
      <c r="R109" s="1873"/>
      <c r="S109" s="1873"/>
      <c r="T109" s="1873"/>
      <c r="U109" s="1873"/>
      <c r="V109" s="1873"/>
      <c r="W109" s="1873"/>
      <c r="X109" s="1873"/>
      <c r="Y109" s="1873"/>
      <c r="Z109" s="1873"/>
      <c r="AA109" s="1873"/>
      <c r="AB109" s="1873"/>
      <c r="AC109" s="1873"/>
      <c r="AD109" s="1873"/>
      <c r="AE109" s="1873"/>
      <c r="AF109" s="1873"/>
      <c r="AG109" s="1873"/>
      <c r="AH109" s="1873"/>
      <c r="AI109" s="1873"/>
      <c r="AJ109" s="1873"/>
      <c r="AK109" s="1873"/>
      <c r="AL109" s="1873"/>
      <c r="AM109" s="1873"/>
      <c r="AN109" s="1873"/>
      <c r="AO109" s="1873"/>
      <c r="AP109" s="1873"/>
      <c r="AQ109" s="1873"/>
      <c r="AR109" s="1873"/>
      <c r="AS109" s="1873"/>
      <c r="AT109" s="1874"/>
      <c r="AU109" s="1990"/>
      <c r="AV109" s="1991"/>
      <c r="AW109" s="1991"/>
      <c r="AX109" s="1991"/>
      <c r="AY109" s="1991"/>
      <c r="AZ109" s="1991"/>
      <c r="BA109" s="1991"/>
      <c r="BB109" s="1991"/>
      <c r="BC109" s="1991"/>
      <c r="BD109" s="1862"/>
      <c r="BE109" s="1862"/>
      <c r="BF109" s="1862"/>
      <c r="BG109" s="1862"/>
      <c r="BH109" s="1862"/>
      <c r="BI109" s="1862"/>
      <c r="BJ109" s="1862"/>
      <c r="BK109" s="1862"/>
      <c r="BL109" s="1862"/>
      <c r="BM109" s="1862"/>
      <c r="BN109" s="1862"/>
      <c r="BO109" s="1991"/>
      <c r="BP109" s="1991"/>
      <c r="BQ109" s="1991"/>
      <c r="BR109" s="1991"/>
      <c r="BS109" s="1991"/>
      <c r="BT109" s="1991"/>
      <c r="BU109" s="1991"/>
      <c r="BV109" s="1991"/>
      <c r="BW109" s="1862"/>
      <c r="BX109" s="1862"/>
      <c r="BY109" s="1863"/>
      <c r="BZ109" s="1983"/>
      <c r="CA109" s="1984"/>
      <c r="CB109" s="1984"/>
      <c r="CC109" s="1984"/>
      <c r="CD109" s="1984"/>
      <c r="CE109" s="1984"/>
      <c r="CF109" s="1984"/>
      <c r="CG109" s="1984"/>
      <c r="CH109" s="1984"/>
      <c r="CI109" s="1984"/>
      <c r="CJ109" s="1984"/>
      <c r="CK109" s="1984"/>
      <c r="CL109" s="1984"/>
      <c r="CM109" s="1984"/>
      <c r="CN109" s="1984"/>
      <c r="CO109" s="1984"/>
      <c r="CP109" s="1984"/>
      <c r="CQ109" s="1984"/>
      <c r="CR109" s="1984"/>
      <c r="CS109" s="1984"/>
      <c r="CT109" s="1984"/>
      <c r="CU109" s="1984"/>
      <c r="CV109" s="1984"/>
      <c r="CW109" s="1984"/>
      <c r="CX109" s="1984"/>
      <c r="CY109" s="1984"/>
      <c r="CZ109" s="1984"/>
      <c r="DA109" s="1984"/>
      <c r="DB109" s="1984"/>
      <c r="DC109" s="1984"/>
      <c r="DD109" s="1984"/>
      <c r="DE109" s="1984"/>
      <c r="DF109" s="1984"/>
      <c r="DG109" s="1984"/>
      <c r="DH109" s="1984"/>
      <c r="DI109" s="1984"/>
      <c r="DJ109" s="1985"/>
      <c r="DK109" s="1989"/>
      <c r="DL109" s="1987"/>
      <c r="DM109" s="1987"/>
      <c r="DN109" s="1987"/>
      <c r="DO109" s="1987"/>
      <c r="DP109" s="1987"/>
      <c r="DQ109" s="1987"/>
      <c r="DR109" s="1987"/>
      <c r="DS109" s="1987"/>
      <c r="DT109" s="1987"/>
      <c r="DU109" s="1987"/>
      <c r="DV109" s="1987"/>
      <c r="DW109" s="1987"/>
      <c r="DX109" s="1987"/>
      <c r="DY109" s="1987"/>
      <c r="DZ109" s="1987"/>
      <c r="EA109" s="1987"/>
      <c r="EB109" s="1987"/>
      <c r="EC109" s="1987"/>
      <c r="ED109" s="1987"/>
      <c r="EE109" s="1987"/>
      <c r="EF109" s="1987"/>
      <c r="EG109" s="1987"/>
      <c r="EH109" s="1987"/>
      <c r="EI109" s="1987"/>
      <c r="EJ109" s="1987"/>
      <c r="EK109" s="1987"/>
      <c r="EL109" s="1987"/>
      <c r="EM109" s="1987"/>
      <c r="EN109" s="1987"/>
      <c r="EO109" s="1987"/>
      <c r="EP109" s="1987"/>
      <c r="EQ109" s="1987"/>
      <c r="ER109" s="1987"/>
      <c r="ES109" s="1987"/>
      <c r="ET109" s="1987"/>
      <c r="EU109" s="1987"/>
      <c r="EV109" s="1987"/>
      <c r="EW109" s="1987"/>
      <c r="EX109" s="1987"/>
      <c r="EY109" s="1987"/>
      <c r="EZ109" s="1987"/>
      <c r="FA109" s="1987"/>
      <c r="FB109" s="1987"/>
      <c r="FC109" s="1987"/>
      <c r="FD109" s="1987"/>
      <c r="FE109" s="1987"/>
      <c r="FF109" s="1987"/>
      <c r="FG109" s="1987"/>
      <c r="FH109" s="1988"/>
    </row>
    <row r="110" spans="1:164" ht="8.65" customHeight="1">
      <c r="A110" s="1514"/>
      <c r="B110" s="1981" t="s">
        <v>1602</v>
      </c>
      <c r="C110" s="1982"/>
      <c r="D110" s="1982"/>
      <c r="E110" s="1982"/>
      <c r="F110" s="1982"/>
      <c r="G110" s="1982"/>
      <c r="H110" s="1982"/>
      <c r="I110" s="1982"/>
      <c r="J110" s="1982"/>
      <c r="K110" s="1982"/>
      <c r="L110" s="1982"/>
      <c r="M110" s="1982"/>
      <c r="N110" s="1982"/>
      <c r="O110" s="1982"/>
      <c r="P110" s="1956" t="s">
        <v>1603</v>
      </c>
      <c r="Q110" s="1956"/>
      <c r="R110" s="1956"/>
      <c r="S110" s="1956"/>
      <c r="T110" s="1956"/>
      <c r="U110" s="1956"/>
      <c r="V110" s="1956"/>
      <c r="W110" s="1956"/>
      <c r="X110" s="1956"/>
      <c r="Y110" s="1956"/>
      <c r="Z110" s="1956"/>
      <c r="AA110" s="1956"/>
      <c r="AB110" s="1956"/>
      <c r="AC110" s="1956"/>
      <c r="AD110" s="1956"/>
      <c r="AE110" s="1956"/>
      <c r="AF110" s="1956"/>
      <c r="AG110" s="1956"/>
      <c r="AH110" s="1956"/>
      <c r="AI110" s="1956"/>
      <c r="AJ110" s="1956"/>
      <c r="AK110" s="1956"/>
      <c r="AL110" s="1956"/>
      <c r="AM110" s="1956"/>
      <c r="AN110" s="1956"/>
      <c r="AO110" s="1956"/>
      <c r="AP110" s="1956"/>
      <c r="AQ110" s="1956"/>
      <c r="AR110" s="1956"/>
      <c r="AS110" s="1956"/>
      <c r="AT110" s="1957"/>
      <c r="AU110" s="1992" t="s">
        <v>1601</v>
      </c>
      <c r="AV110" s="1993"/>
      <c r="AW110" s="1993"/>
      <c r="AX110" s="1993"/>
      <c r="AY110" s="1993"/>
      <c r="AZ110" s="1993"/>
      <c r="BA110" s="1993"/>
      <c r="BB110" s="1993"/>
      <c r="BC110" s="1993"/>
      <c r="BD110" s="1993"/>
      <c r="BE110" s="1993"/>
      <c r="BF110" s="1993"/>
      <c r="BG110" s="1993"/>
      <c r="BH110" s="1993"/>
      <c r="BI110" s="1993"/>
      <c r="BJ110" s="1993"/>
      <c r="BK110" s="1993"/>
      <c r="BL110" s="1993"/>
      <c r="BM110" s="1993"/>
      <c r="BN110" s="1993"/>
      <c r="BO110" s="1993"/>
      <c r="BP110" s="1993"/>
      <c r="BQ110" s="1993"/>
      <c r="BR110" s="1993"/>
      <c r="BS110" s="1993"/>
      <c r="BT110" s="1993"/>
      <c r="BU110" s="1993"/>
      <c r="BV110" s="1993"/>
      <c r="BW110" s="1993"/>
      <c r="BX110" s="1993"/>
      <c r="BY110" s="1994"/>
      <c r="BZ110" s="1995"/>
      <c r="CA110" s="1996"/>
      <c r="CB110" s="1996"/>
      <c r="CC110" s="1996"/>
      <c r="CD110" s="1996"/>
      <c r="CE110" s="1996"/>
      <c r="CF110" s="1996"/>
      <c r="CG110" s="1996"/>
      <c r="CH110" s="1996"/>
      <c r="CI110" s="1996"/>
      <c r="CJ110" s="1996"/>
      <c r="CK110" s="1996"/>
      <c r="CL110" s="1996"/>
      <c r="CM110" s="1996"/>
      <c r="CN110" s="1996"/>
      <c r="CO110" s="1996"/>
      <c r="CP110" s="1996"/>
      <c r="CQ110" s="1996"/>
      <c r="CR110" s="1997"/>
      <c r="CS110" s="1997"/>
      <c r="CT110" s="1997"/>
      <c r="CU110" s="1997"/>
      <c r="CV110" s="1997"/>
      <c r="CW110" s="1997"/>
      <c r="CX110" s="1997"/>
      <c r="CY110" s="1997"/>
      <c r="CZ110" s="1997"/>
      <c r="DA110" s="1997"/>
      <c r="DB110" s="1997"/>
      <c r="DC110" s="1997"/>
      <c r="DD110" s="1997"/>
      <c r="DE110" s="1997"/>
      <c r="DF110" s="1997"/>
      <c r="DG110" s="1997"/>
      <c r="DH110" s="1997"/>
      <c r="DI110" s="1997"/>
      <c r="DJ110" s="1998"/>
      <c r="DK110" s="1986" t="s">
        <v>1604</v>
      </c>
      <c r="DL110" s="1987"/>
      <c r="DM110" s="1987"/>
      <c r="DN110" s="1987"/>
      <c r="DO110" s="1987"/>
      <c r="DP110" s="1987"/>
      <c r="DQ110" s="1987"/>
      <c r="DR110" s="1987"/>
      <c r="DS110" s="1987"/>
      <c r="DT110" s="1987"/>
      <c r="DU110" s="1987"/>
      <c r="DV110" s="1987"/>
      <c r="DW110" s="1987"/>
      <c r="DX110" s="1987"/>
      <c r="DY110" s="1987"/>
      <c r="DZ110" s="1987"/>
      <c r="EA110" s="1987"/>
      <c r="EB110" s="1987"/>
      <c r="EC110" s="1987"/>
      <c r="ED110" s="1987"/>
      <c r="EE110" s="1987"/>
      <c r="EF110" s="1987"/>
      <c r="EG110" s="1987"/>
      <c r="EH110" s="1987"/>
      <c r="EI110" s="1987"/>
      <c r="EJ110" s="1987"/>
      <c r="EK110" s="1987"/>
      <c r="EL110" s="1987"/>
      <c r="EM110" s="1987"/>
      <c r="EN110" s="1987"/>
      <c r="EO110" s="1987"/>
      <c r="EP110" s="1987"/>
      <c r="EQ110" s="1987"/>
      <c r="ER110" s="1987"/>
      <c r="ES110" s="1987"/>
      <c r="ET110" s="1987"/>
      <c r="EU110" s="1987"/>
      <c r="EV110" s="1987"/>
      <c r="EW110" s="1987"/>
      <c r="EX110" s="1987"/>
      <c r="EY110" s="1987"/>
      <c r="EZ110" s="1987"/>
      <c r="FA110" s="1987"/>
      <c r="FB110" s="1987"/>
      <c r="FC110" s="1987"/>
      <c r="FD110" s="1987"/>
      <c r="FE110" s="1987"/>
      <c r="FF110" s="1987"/>
      <c r="FG110" s="1987"/>
      <c r="FH110" s="1988"/>
    </row>
    <row r="111" spans="1:164" ht="8.65" customHeight="1">
      <c r="A111" s="1514"/>
      <c r="B111" s="1981"/>
      <c r="C111" s="1982"/>
      <c r="D111" s="1982"/>
      <c r="E111" s="1982"/>
      <c r="F111" s="1982"/>
      <c r="G111" s="1982"/>
      <c r="H111" s="1982"/>
      <c r="I111" s="1982"/>
      <c r="J111" s="1982"/>
      <c r="K111" s="1982"/>
      <c r="L111" s="1982"/>
      <c r="M111" s="1982"/>
      <c r="N111" s="1982"/>
      <c r="O111" s="1982"/>
      <c r="P111" s="1956"/>
      <c r="Q111" s="1956"/>
      <c r="R111" s="1956"/>
      <c r="S111" s="1956"/>
      <c r="T111" s="1956"/>
      <c r="U111" s="1956"/>
      <c r="V111" s="1956"/>
      <c r="W111" s="1956"/>
      <c r="X111" s="1956"/>
      <c r="Y111" s="1956"/>
      <c r="Z111" s="1956"/>
      <c r="AA111" s="1956"/>
      <c r="AB111" s="1956"/>
      <c r="AC111" s="1956"/>
      <c r="AD111" s="1956"/>
      <c r="AE111" s="1956"/>
      <c r="AF111" s="1956"/>
      <c r="AG111" s="1956"/>
      <c r="AH111" s="1956"/>
      <c r="AI111" s="1956"/>
      <c r="AJ111" s="1956"/>
      <c r="AK111" s="1956"/>
      <c r="AL111" s="1956"/>
      <c r="AM111" s="1956"/>
      <c r="AN111" s="1956"/>
      <c r="AO111" s="1956"/>
      <c r="AP111" s="1956"/>
      <c r="AQ111" s="1956"/>
      <c r="AR111" s="1956"/>
      <c r="AS111" s="1956"/>
      <c r="AT111" s="1957"/>
      <c r="AU111" s="1999"/>
      <c r="AV111" s="2000"/>
      <c r="AW111" s="2000"/>
      <c r="AX111" s="2000"/>
      <c r="AY111" s="2000"/>
      <c r="AZ111" s="2000"/>
      <c r="BA111" s="2000"/>
      <c r="BB111" s="2000"/>
      <c r="BC111" s="2000"/>
      <c r="BD111" s="2000"/>
      <c r="BE111" s="2000"/>
      <c r="BF111" s="2000"/>
      <c r="BG111" s="2000"/>
      <c r="BH111" s="2000"/>
      <c r="BI111" s="2000"/>
      <c r="BJ111" s="2000"/>
      <c r="BK111" s="2000"/>
      <c r="BL111" s="2000"/>
      <c r="BM111" s="2000"/>
      <c r="BN111" s="2000"/>
      <c r="BO111" s="2000"/>
      <c r="BP111" s="2000"/>
      <c r="BQ111" s="2000"/>
      <c r="BR111" s="2000"/>
      <c r="BS111" s="2000"/>
      <c r="BT111" s="2000"/>
      <c r="BU111" s="2000"/>
      <c r="BV111" s="2000"/>
      <c r="BW111" s="2000"/>
      <c r="BX111" s="2000"/>
      <c r="BY111" s="2001"/>
      <c r="BZ111" s="1995"/>
      <c r="CA111" s="1996"/>
      <c r="CB111" s="1996"/>
      <c r="CC111" s="1996"/>
      <c r="CD111" s="1996"/>
      <c r="CE111" s="1996"/>
      <c r="CF111" s="1996"/>
      <c r="CG111" s="1996"/>
      <c r="CH111" s="1996"/>
      <c r="CI111" s="1996"/>
      <c r="CJ111" s="1996"/>
      <c r="CK111" s="1996"/>
      <c r="CL111" s="1996"/>
      <c r="CM111" s="1996"/>
      <c r="CN111" s="1996"/>
      <c r="CO111" s="1996"/>
      <c r="CP111" s="1996"/>
      <c r="CQ111" s="1996"/>
      <c r="CR111" s="1997"/>
      <c r="CS111" s="1997"/>
      <c r="CT111" s="1997"/>
      <c r="CU111" s="1997"/>
      <c r="CV111" s="1997"/>
      <c r="CW111" s="1997"/>
      <c r="CX111" s="1997"/>
      <c r="CY111" s="1997"/>
      <c r="CZ111" s="1997"/>
      <c r="DA111" s="1997"/>
      <c r="DB111" s="1997"/>
      <c r="DC111" s="1997"/>
      <c r="DD111" s="1997"/>
      <c r="DE111" s="1997"/>
      <c r="DF111" s="1997"/>
      <c r="DG111" s="1997"/>
      <c r="DH111" s="1997"/>
      <c r="DI111" s="1997"/>
      <c r="DJ111" s="1998"/>
      <c r="DK111" s="1989"/>
      <c r="DL111" s="1987"/>
      <c r="DM111" s="1987"/>
      <c r="DN111" s="1987"/>
      <c r="DO111" s="1987"/>
      <c r="DP111" s="1987"/>
      <c r="DQ111" s="1987"/>
      <c r="DR111" s="1987"/>
      <c r="DS111" s="1987"/>
      <c r="DT111" s="1987"/>
      <c r="DU111" s="1987"/>
      <c r="DV111" s="1987"/>
      <c r="DW111" s="1987"/>
      <c r="DX111" s="1987"/>
      <c r="DY111" s="1987"/>
      <c r="DZ111" s="1987"/>
      <c r="EA111" s="1987"/>
      <c r="EB111" s="1987"/>
      <c r="EC111" s="1987"/>
      <c r="ED111" s="1987"/>
      <c r="EE111" s="1987"/>
      <c r="EF111" s="1987"/>
      <c r="EG111" s="1987"/>
      <c r="EH111" s="1987"/>
      <c r="EI111" s="1987"/>
      <c r="EJ111" s="1987"/>
      <c r="EK111" s="1987"/>
      <c r="EL111" s="1987"/>
      <c r="EM111" s="1987"/>
      <c r="EN111" s="1987"/>
      <c r="EO111" s="1987"/>
      <c r="EP111" s="1987"/>
      <c r="EQ111" s="1987"/>
      <c r="ER111" s="1987"/>
      <c r="ES111" s="1987"/>
      <c r="ET111" s="1987"/>
      <c r="EU111" s="1987"/>
      <c r="EV111" s="1987"/>
      <c r="EW111" s="1987"/>
      <c r="EX111" s="1987"/>
      <c r="EY111" s="1987"/>
      <c r="EZ111" s="1987"/>
      <c r="FA111" s="1987"/>
      <c r="FB111" s="1987"/>
      <c r="FC111" s="1987"/>
      <c r="FD111" s="1987"/>
      <c r="FE111" s="1987"/>
      <c r="FF111" s="1987"/>
      <c r="FG111" s="1987"/>
      <c r="FH111" s="1988"/>
    </row>
    <row r="112" spans="1:164" ht="8.65" customHeight="1">
      <c r="A112" s="1514"/>
      <c r="B112" s="1981"/>
      <c r="C112" s="1982"/>
      <c r="D112" s="1982"/>
      <c r="E112" s="1982"/>
      <c r="F112" s="1982"/>
      <c r="G112" s="1982"/>
      <c r="H112" s="1982"/>
      <c r="I112" s="1982"/>
      <c r="J112" s="1982"/>
      <c r="K112" s="1982"/>
      <c r="L112" s="1982"/>
      <c r="M112" s="1982"/>
      <c r="N112" s="1982"/>
      <c r="O112" s="1982"/>
      <c r="P112" s="1956"/>
      <c r="Q112" s="1956"/>
      <c r="R112" s="1956"/>
      <c r="S112" s="1956"/>
      <c r="T112" s="1956"/>
      <c r="U112" s="1956"/>
      <c r="V112" s="1956"/>
      <c r="W112" s="1956"/>
      <c r="X112" s="1956"/>
      <c r="Y112" s="1956"/>
      <c r="Z112" s="1956"/>
      <c r="AA112" s="1956"/>
      <c r="AB112" s="1956"/>
      <c r="AC112" s="1956"/>
      <c r="AD112" s="1956"/>
      <c r="AE112" s="1956"/>
      <c r="AF112" s="1956"/>
      <c r="AG112" s="1956"/>
      <c r="AH112" s="1956"/>
      <c r="AI112" s="1956"/>
      <c r="AJ112" s="1956"/>
      <c r="AK112" s="1956"/>
      <c r="AL112" s="1956"/>
      <c r="AM112" s="1956"/>
      <c r="AN112" s="1956"/>
      <c r="AO112" s="1956"/>
      <c r="AP112" s="1956"/>
      <c r="AQ112" s="1956"/>
      <c r="AR112" s="1956"/>
      <c r="AS112" s="1956"/>
      <c r="AT112" s="1957"/>
      <c r="AU112" s="2002"/>
      <c r="AV112" s="2003"/>
      <c r="AW112" s="2003"/>
      <c r="AX112" s="2003"/>
      <c r="AY112" s="2003"/>
      <c r="AZ112" s="2003"/>
      <c r="BA112" s="2003"/>
      <c r="BB112" s="2003"/>
      <c r="BC112" s="2003"/>
      <c r="BD112" s="2003"/>
      <c r="BE112" s="2003"/>
      <c r="BF112" s="2003"/>
      <c r="BG112" s="2003"/>
      <c r="BH112" s="2003"/>
      <c r="BI112" s="2003"/>
      <c r="BJ112" s="2003"/>
      <c r="BK112" s="2003"/>
      <c r="BL112" s="2003"/>
      <c r="BM112" s="2003"/>
      <c r="BN112" s="2003"/>
      <c r="BO112" s="2003"/>
      <c r="BP112" s="2003"/>
      <c r="BQ112" s="2003"/>
      <c r="BR112" s="2003"/>
      <c r="BS112" s="2003"/>
      <c r="BT112" s="2003"/>
      <c r="BU112" s="2003"/>
      <c r="BV112" s="2003"/>
      <c r="BW112" s="2003"/>
      <c r="BX112" s="2003"/>
      <c r="BY112" s="2004"/>
      <c r="BZ112" s="2005"/>
      <c r="CA112" s="1997"/>
      <c r="CB112" s="1997"/>
      <c r="CC112" s="1997"/>
      <c r="CD112" s="1997"/>
      <c r="CE112" s="1997"/>
      <c r="CF112" s="1997"/>
      <c r="CG112" s="1997"/>
      <c r="CH112" s="1997"/>
      <c r="CI112" s="1997"/>
      <c r="CJ112" s="1997"/>
      <c r="CK112" s="1997"/>
      <c r="CL112" s="1997"/>
      <c r="CM112" s="1997"/>
      <c r="CN112" s="1997"/>
      <c r="CO112" s="1997"/>
      <c r="CP112" s="1997"/>
      <c r="CQ112" s="1997"/>
      <c r="CR112" s="1997"/>
      <c r="CS112" s="1997"/>
      <c r="CT112" s="1997"/>
      <c r="CU112" s="1997"/>
      <c r="CV112" s="1997"/>
      <c r="CW112" s="1997"/>
      <c r="CX112" s="1997"/>
      <c r="CY112" s="1997"/>
      <c r="CZ112" s="1997"/>
      <c r="DA112" s="1997"/>
      <c r="DB112" s="1997"/>
      <c r="DC112" s="1997"/>
      <c r="DD112" s="1997"/>
      <c r="DE112" s="1997"/>
      <c r="DF112" s="1997"/>
      <c r="DG112" s="1997"/>
      <c r="DH112" s="1997"/>
      <c r="DI112" s="1997"/>
      <c r="DJ112" s="1998"/>
      <c r="DK112" s="2006"/>
      <c r="DL112" s="2007"/>
      <c r="DM112" s="2007"/>
      <c r="DN112" s="2007"/>
      <c r="DO112" s="2007"/>
      <c r="DP112" s="2007"/>
      <c r="DQ112" s="2007"/>
      <c r="DR112" s="2007"/>
      <c r="DS112" s="2007"/>
      <c r="DT112" s="2007"/>
      <c r="DU112" s="2007"/>
      <c r="DV112" s="2007"/>
      <c r="DW112" s="2007"/>
      <c r="DX112" s="2007"/>
      <c r="DY112" s="2007"/>
      <c r="DZ112" s="2007"/>
      <c r="EA112" s="2007"/>
      <c r="EB112" s="2007"/>
      <c r="EC112" s="2007"/>
      <c r="ED112" s="2007"/>
      <c r="EE112" s="2007"/>
      <c r="EF112" s="2007"/>
      <c r="EG112" s="2007"/>
      <c r="EH112" s="2007"/>
      <c r="EI112" s="2007"/>
      <c r="EJ112" s="2007"/>
      <c r="EK112" s="2007"/>
      <c r="EL112" s="2007"/>
      <c r="EM112" s="2007"/>
      <c r="EN112" s="2007"/>
      <c r="EO112" s="2007"/>
      <c r="EP112" s="2007"/>
      <c r="EQ112" s="2007"/>
      <c r="ER112" s="2007"/>
      <c r="ES112" s="2007"/>
      <c r="ET112" s="2007"/>
      <c r="EU112" s="2007"/>
      <c r="EV112" s="2007"/>
      <c r="EW112" s="2007"/>
      <c r="EX112" s="2007"/>
      <c r="EY112" s="2007"/>
      <c r="EZ112" s="2007"/>
      <c r="FA112" s="2007"/>
      <c r="FB112" s="2007"/>
      <c r="FC112" s="2007"/>
      <c r="FD112" s="2007"/>
      <c r="FE112" s="2007"/>
      <c r="FF112" s="2007"/>
      <c r="FG112" s="2007"/>
      <c r="FH112" s="2008"/>
    </row>
    <row r="113" spans="1:189" ht="8.65" customHeight="1">
      <c r="A113" s="1514"/>
      <c r="B113" s="1945" t="s">
        <v>1606</v>
      </c>
      <c r="C113" s="1946"/>
      <c r="D113" s="1946"/>
      <c r="E113" s="1946"/>
      <c r="F113" s="1946"/>
      <c r="G113" s="1946"/>
      <c r="H113" s="1946"/>
      <c r="I113" s="1946"/>
      <c r="J113" s="1946"/>
      <c r="K113" s="1946"/>
      <c r="L113" s="1946"/>
      <c r="M113" s="1946"/>
      <c r="N113" s="1946"/>
      <c r="O113" s="1946"/>
      <c r="P113" s="1946"/>
      <c r="Q113" s="1946"/>
      <c r="R113" s="1946"/>
      <c r="S113" s="1946"/>
      <c r="T113" s="1946"/>
      <c r="U113" s="1946"/>
      <c r="V113" s="1946"/>
      <c r="W113" s="1946"/>
      <c r="X113" s="1946"/>
      <c r="Y113" s="1946"/>
      <c r="Z113" s="1946"/>
      <c r="AA113" s="1946"/>
      <c r="AB113" s="1946"/>
      <c r="AC113" s="1946"/>
      <c r="AD113" s="1946"/>
      <c r="AE113" s="1946"/>
      <c r="AF113" s="1946"/>
      <c r="AG113" s="1946"/>
      <c r="AH113" s="1946"/>
      <c r="AI113" s="1946"/>
      <c r="AJ113" s="1946"/>
      <c r="AK113" s="1946"/>
      <c r="AL113" s="1946"/>
      <c r="AM113" s="1946"/>
      <c r="AN113" s="1946"/>
      <c r="AO113" s="1946"/>
      <c r="AP113" s="1946"/>
      <c r="AQ113" s="1946"/>
      <c r="AR113" s="1946"/>
      <c r="AS113" s="1946"/>
      <c r="AT113" s="1947"/>
      <c r="AU113" s="2009" t="s">
        <v>1686</v>
      </c>
      <c r="AV113" s="2010"/>
      <c r="AW113" s="2010"/>
      <c r="AX113" s="2010"/>
      <c r="AY113" s="2010"/>
      <c r="AZ113" s="2010"/>
      <c r="BA113" s="2010"/>
      <c r="BB113" s="2010"/>
      <c r="BC113" s="2010"/>
      <c r="BD113" s="2010"/>
      <c r="BE113" s="2010"/>
      <c r="BF113" s="2010"/>
      <c r="BG113" s="2010"/>
      <c r="BH113" s="2010"/>
      <c r="BI113" s="2010"/>
      <c r="BJ113" s="2010"/>
      <c r="BK113" s="2010"/>
      <c r="BL113" s="2010"/>
      <c r="BM113" s="2010"/>
      <c r="BN113" s="2010"/>
      <c r="BO113" s="2010"/>
      <c r="BP113" s="2010"/>
      <c r="BQ113" s="2010"/>
      <c r="BR113" s="2010"/>
      <c r="BS113" s="2010"/>
      <c r="BT113" s="2010"/>
      <c r="BU113" s="2010"/>
      <c r="BV113" s="2010"/>
      <c r="BW113" s="2010"/>
      <c r="BX113" s="2010"/>
      <c r="BY113" s="2011"/>
      <c r="BZ113" s="2005"/>
      <c r="CA113" s="1997"/>
      <c r="CB113" s="1997"/>
      <c r="CC113" s="1997"/>
      <c r="CD113" s="1997"/>
      <c r="CE113" s="1997"/>
      <c r="CF113" s="1997"/>
      <c r="CG113" s="1997"/>
      <c r="CH113" s="1997"/>
      <c r="CI113" s="1997"/>
      <c r="CJ113" s="1997"/>
      <c r="CK113" s="1997"/>
      <c r="CL113" s="1997"/>
      <c r="CM113" s="1997"/>
      <c r="CN113" s="1997"/>
      <c r="CO113" s="1997"/>
      <c r="CP113" s="1997"/>
      <c r="CQ113" s="1997"/>
      <c r="CR113" s="1997"/>
      <c r="CS113" s="1997"/>
      <c r="CT113" s="1997"/>
      <c r="CU113" s="1997"/>
      <c r="CV113" s="1997"/>
      <c r="CW113" s="1997"/>
      <c r="CX113" s="1997"/>
      <c r="CY113" s="1997"/>
      <c r="CZ113" s="1997"/>
      <c r="DA113" s="1997"/>
      <c r="DB113" s="1997"/>
      <c r="DC113" s="1997"/>
      <c r="DD113" s="1997"/>
      <c r="DE113" s="1997"/>
      <c r="DF113" s="1997"/>
      <c r="DG113" s="1997"/>
      <c r="DH113" s="1997"/>
      <c r="DI113" s="1997"/>
      <c r="DJ113" s="1998"/>
      <c r="DK113" s="2012" t="s">
        <v>1687</v>
      </c>
      <c r="DL113" s="2012"/>
      <c r="DM113" s="2012"/>
      <c r="DN113" s="2012"/>
      <c r="DO113" s="2012"/>
      <c r="DP113" s="2012"/>
      <c r="DQ113" s="2012"/>
      <c r="DR113" s="2012"/>
      <c r="DS113" s="2012"/>
      <c r="DT113" s="2012"/>
      <c r="DU113" s="2012"/>
      <c r="DV113" s="2012"/>
      <c r="DW113" s="2012"/>
      <c r="DX113" s="2012"/>
      <c r="DY113" s="2012"/>
      <c r="DZ113" s="2012"/>
      <c r="EA113" s="2012"/>
      <c r="EB113" s="2012"/>
      <c r="EC113" s="2012"/>
      <c r="ED113" s="2012"/>
      <c r="EE113" s="2012"/>
      <c r="EF113" s="2012"/>
      <c r="EG113" s="2012"/>
      <c r="EH113" s="2012"/>
      <c r="EI113" s="2012"/>
      <c r="EJ113" s="2012"/>
      <c r="EK113" s="2012"/>
      <c r="EL113" s="2012"/>
      <c r="EM113" s="2012"/>
      <c r="EN113" s="2012"/>
      <c r="EO113" s="2012"/>
      <c r="EP113" s="2012"/>
      <c r="EQ113" s="2012"/>
      <c r="ER113" s="2012"/>
      <c r="ES113" s="2012"/>
      <c r="ET113" s="2012"/>
      <c r="EU113" s="2012"/>
      <c r="EV113" s="2012"/>
      <c r="EW113" s="2012"/>
      <c r="EX113" s="2012"/>
      <c r="EY113" s="2012"/>
      <c r="EZ113" s="2012"/>
      <c r="FA113" s="2012"/>
      <c r="FB113" s="2012"/>
      <c r="FC113" s="2012"/>
      <c r="FD113" s="2012"/>
      <c r="FE113" s="2012"/>
      <c r="FF113" s="2012"/>
      <c r="FG113" s="2012"/>
      <c r="FH113" s="2013"/>
    </row>
    <row r="114" spans="1:189" ht="8.65" customHeight="1">
      <c r="A114" s="1514"/>
      <c r="B114" s="1837"/>
      <c r="C114" s="1838"/>
      <c r="D114" s="1838"/>
      <c r="E114" s="1838"/>
      <c r="F114" s="1838"/>
      <c r="G114" s="1838"/>
      <c r="H114" s="1838"/>
      <c r="I114" s="1838"/>
      <c r="J114" s="1838"/>
      <c r="K114" s="1838"/>
      <c r="L114" s="1838"/>
      <c r="M114" s="1838"/>
      <c r="N114" s="1838"/>
      <c r="O114" s="1838"/>
      <c r="P114" s="1838"/>
      <c r="Q114" s="1838"/>
      <c r="R114" s="1838"/>
      <c r="S114" s="1838"/>
      <c r="T114" s="1838"/>
      <c r="U114" s="1838"/>
      <c r="V114" s="1838"/>
      <c r="W114" s="1838"/>
      <c r="X114" s="1838"/>
      <c r="Y114" s="1838"/>
      <c r="Z114" s="1838"/>
      <c r="AA114" s="1838"/>
      <c r="AB114" s="1838"/>
      <c r="AC114" s="1838"/>
      <c r="AD114" s="1838"/>
      <c r="AE114" s="1838"/>
      <c r="AF114" s="1838"/>
      <c r="AG114" s="1838"/>
      <c r="AH114" s="1838"/>
      <c r="AI114" s="1838"/>
      <c r="AJ114" s="1838"/>
      <c r="AK114" s="1838"/>
      <c r="AL114" s="1838"/>
      <c r="AM114" s="1838"/>
      <c r="AN114" s="1838"/>
      <c r="AO114" s="1838"/>
      <c r="AP114" s="1838"/>
      <c r="AQ114" s="1838"/>
      <c r="AR114" s="1838"/>
      <c r="AS114" s="1838"/>
      <c r="AT114" s="1839"/>
      <c r="AU114" s="1864"/>
      <c r="AV114" s="1865"/>
      <c r="AW114" s="1865"/>
      <c r="AX114" s="1865"/>
      <c r="AY114" s="1865"/>
      <c r="AZ114" s="1865"/>
      <c r="BA114" s="1865"/>
      <c r="BB114" s="1865"/>
      <c r="BC114" s="1865"/>
      <c r="BD114" s="1865"/>
      <c r="BE114" s="1865"/>
      <c r="BF114" s="1865"/>
      <c r="BG114" s="1865"/>
      <c r="BH114" s="1865"/>
      <c r="BI114" s="1865"/>
      <c r="BJ114" s="1865"/>
      <c r="BK114" s="1865"/>
      <c r="BL114" s="1865"/>
      <c r="BM114" s="1865"/>
      <c r="BN114" s="1865"/>
      <c r="BO114" s="1865"/>
      <c r="BP114" s="1865"/>
      <c r="BQ114" s="1865"/>
      <c r="BR114" s="1865"/>
      <c r="BS114" s="1865"/>
      <c r="BT114" s="1865"/>
      <c r="BU114" s="1865"/>
      <c r="BV114" s="1865"/>
      <c r="BW114" s="1865"/>
      <c r="BX114" s="1865"/>
      <c r="BY114" s="1866"/>
      <c r="BZ114" s="1843"/>
      <c r="CA114" s="1844"/>
      <c r="CB114" s="1844"/>
      <c r="CC114" s="1844"/>
      <c r="CD114" s="1844"/>
      <c r="CE114" s="1844"/>
      <c r="CF114" s="1844"/>
      <c r="CG114" s="1844"/>
      <c r="CH114" s="1844"/>
      <c r="CI114" s="1844"/>
      <c r="CJ114" s="1844"/>
      <c r="CK114" s="1844"/>
      <c r="CL114" s="1844"/>
      <c r="CM114" s="1844"/>
      <c r="CN114" s="1844"/>
      <c r="CO114" s="1844"/>
      <c r="CP114" s="1844"/>
      <c r="CQ114" s="1844"/>
      <c r="CR114" s="1844"/>
      <c r="CS114" s="1844"/>
      <c r="CT114" s="1844"/>
      <c r="CU114" s="1844"/>
      <c r="CV114" s="1844"/>
      <c r="CW114" s="1844"/>
      <c r="CX114" s="1844"/>
      <c r="CY114" s="1844"/>
      <c r="CZ114" s="1844"/>
      <c r="DA114" s="1844"/>
      <c r="DB114" s="1844"/>
      <c r="DC114" s="1844"/>
      <c r="DD114" s="1844"/>
      <c r="DE114" s="1844"/>
      <c r="DF114" s="1844"/>
      <c r="DG114" s="1844"/>
      <c r="DH114" s="1844"/>
      <c r="DI114" s="1844"/>
      <c r="DJ114" s="1845"/>
      <c r="DK114" s="1771"/>
      <c r="DL114" s="1771"/>
      <c r="DM114" s="1771"/>
      <c r="DN114" s="1771"/>
      <c r="DO114" s="1771"/>
      <c r="DP114" s="1771"/>
      <c r="DQ114" s="1771"/>
      <c r="DR114" s="1771"/>
      <c r="DS114" s="1771"/>
      <c r="DT114" s="1771"/>
      <c r="DU114" s="1771"/>
      <c r="DV114" s="1771"/>
      <c r="DW114" s="1771"/>
      <c r="DX114" s="1771"/>
      <c r="DY114" s="1771"/>
      <c r="DZ114" s="1771"/>
      <c r="EA114" s="1771"/>
      <c r="EB114" s="1771"/>
      <c r="EC114" s="1771"/>
      <c r="ED114" s="1771"/>
      <c r="EE114" s="1771"/>
      <c r="EF114" s="1771"/>
      <c r="EG114" s="1771"/>
      <c r="EH114" s="1771"/>
      <c r="EI114" s="1771"/>
      <c r="EJ114" s="1771"/>
      <c r="EK114" s="1771"/>
      <c r="EL114" s="1771"/>
      <c r="EM114" s="1771"/>
      <c r="EN114" s="1771"/>
      <c r="EO114" s="1771"/>
      <c r="EP114" s="1771"/>
      <c r="EQ114" s="1771"/>
      <c r="ER114" s="1771"/>
      <c r="ES114" s="1771"/>
      <c r="ET114" s="1771"/>
      <c r="EU114" s="1771"/>
      <c r="EV114" s="1771"/>
      <c r="EW114" s="1771"/>
      <c r="EX114" s="1771"/>
      <c r="EY114" s="1771"/>
      <c r="EZ114" s="1771"/>
      <c r="FA114" s="1771"/>
      <c r="FB114" s="1771"/>
      <c r="FC114" s="1771"/>
      <c r="FD114" s="1771"/>
      <c r="FE114" s="1771"/>
      <c r="FF114" s="1771"/>
      <c r="FG114" s="1771"/>
      <c r="FH114" s="1772"/>
    </row>
    <row r="115" spans="1:189" ht="8.65" customHeight="1">
      <c r="A115" s="1514"/>
      <c r="B115" s="1893" t="s">
        <v>1609</v>
      </c>
      <c r="C115" s="1894"/>
      <c r="D115" s="1894"/>
      <c r="E115" s="1894"/>
      <c r="F115" s="1894"/>
      <c r="G115" s="1894"/>
      <c r="H115" s="1894"/>
      <c r="I115" s="1894"/>
      <c r="J115" s="1894"/>
      <c r="K115" s="1894"/>
      <c r="L115" s="1894"/>
      <c r="M115" s="1894"/>
      <c r="N115" s="1894"/>
      <c r="O115" s="1894"/>
      <c r="P115" s="1894"/>
      <c r="Q115" s="1894"/>
      <c r="R115" s="1894"/>
      <c r="S115" s="1894"/>
      <c r="T115" s="1894"/>
      <c r="U115" s="1894"/>
      <c r="V115" s="1894"/>
      <c r="W115" s="1894"/>
      <c r="X115" s="1894"/>
      <c r="Y115" s="1894"/>
      <c r="Z115" s="1894"/>
      <c r="AA115" s="1894"/>
      <c r="AB115" s="1894"/>
      <c r="AC115" s="1894"/>
      <c r="AD115" s="1894"/>
      <c r="AE115" s="1894"/>
      <c r="AF115" s="1894"/>
      <c r="AG115" s="1894"/>
      <c r="AH115" s="1894"/>
      <c r="AI115" s="1894"/>
      <c r="AJ115" s="1894"/>
      <c r="AK115" s="1894"/>
      <c r="AL115" s="1894"/>
      <c r="AM115" s="1894"/>
      <c r="AN115" s="1894"/>
      <c r="AO115" s="1894"/>
      <c r="AP115" s="1894"/>
      <c r="AQ115" s="1894"/>
      <c r="AR115" s="1894"/>
      <c r="AS115" s="1894"/>
      <c r="AT115" s="1895"/>
      <c r="AU115" s="2014" t="s">
        <v>1608</v>
      </c>
      <c r="AV115" s="2015"/>
      <c r="AW115" s="2015"/>
      <c r="AX115" s="2015"/>
      <c r="AY115" s="2015"/>
      <c r="AZ115" s="2015"/>
      <c r="BA115" s="2015"/>
      <c r="BB115" s="2015"/>
      <c r="BC115" s="2015"/>
      <c r="BD115" s="2015"/>
      <c r="BE115" s="2015"/>
      <c r="BF115" s="2015"/>
      <c r="BG115" s="2015"/>
      <c r="BH115" s="2015"/>
      <c r="BI115" s="2015"/>
      <c r="BJ115" s="2015"/>
      <c r="BK115" s="2015"/>
      <c r="BL115" s="2015"/>
      <c r="BM115" s="2015"/>
      <c r="BN115" s="2015"/>
      <c r="BO115" s="2015"/>
      <c r="BP115" s="2015"/>
      <c r="BQ115" s="2015"/>
      <c r="BR115" s="2015"/>
      <c r="BS115" s="2015"/>
      <c r="BT115" s="2015"/>
      <c r="BU115" s="2015"/>
      <c r="BV115" s="2015"/>
      <c r="BW115" s="2015"/>
      <c r="BX115" s="2015"/>
      <c r="BY115" s="2016"/>
      <c r="BZ115" s="1843"/>
      <c r="CA115" s="1844"/>
      <c r="CB115" s="1844"/>
      <c r="CC115" s="1844"/>
      <c r="CD115" s="1844"/>
      <c r="CE115" s="1844"/>
      <c r="CF115" s="1844"/>
      <c r="CG115" s="1844"/>
      <c r="CH115" s="1844"/>
      <c r="CI115" s="1844"/>
      <c r="CJ115" s="1844"/>
      <c r="CK115" s="1844"/>
      <c r="CL115" s="1844"/>
      <c r="CM115" s="1844"/>
      <c r="CN115" s="1844"/>
      <c r="CO115" s="1844"/>
      <c r="CP115" s="1844"/>
      <c r="CQ115" s="1844"/>
      <c r="CR115" s="1844"/>
      <c r="CS115" s="1844"/>
      <c r="CT115" s="1844"/>
      <c r="CU115" s="1844"/>
      <c r="CV115" s="1844"/>
      <c r="CW115" s="1844"/>
      <c r="CX115" s="1844"/>
      <c r="CY115" s="1844"/>
      <c r="CZ115" s="1844"/>
      <c r="DA115" s="1844"/>
      <c r="DB115" s="1844"/>
      <c r="DC115" s="1844"/>
      <c r="DD115" s="1844"/>
      <c r="DE115" s="1844"/>
      <c r="DF115" s="1844"/>
      <c r="DG115" s="1844"/>
      <c r="DH115" s="1844"/>
      <c r="DI115" s="1844"/>
      <c r="DJ115" s="1845"/>
      <c r="DK115" s="1771"/>
      <c r="DL115" s="1771"/>
      <c r="DM115" s="1771"/>
      <c r="DN115" s="1771"/>
      <c r="DO115" s="1771"/>
      <c r="DP115" s="1771"/>
      <c r="DQ115" s="1771"/>
      <c r="DR115" s="1771"/>
      <c r="DS115" s="1771"/>
      <c r="DT115" s="1771"/>
      <c r="DU115" s="1771"/>
      <c r="DV115" s="1771"/>
      <c r="DW115" s="1771"/>
      <c r="DX115" s="1771"/>
      <c r="DY115" s="1771"/>
      <c r="DZ115" s="1771"/>
      <c r="EA115" s="1771"/>
      <c r="EB115" s="1771"/>
      <c r="EC115" s="1771"/>
      <c r="ED115" s="1771"/>
      <c r="EE115" s="1771"/>
      <c r="EF115" s="1771"/>
      <c r="EG115" s="1771"/>
      <c r="EH115" s="1771"/>
      <c r="EI115" s="1771"/>
      <c r="EJ115" s="1771"/>
      <c r="EK115" s="1771"/>
      <c r="EL115" s="1771"/>
      <c r="EM115" s="1771"/>
      <c r="EN115" s="1771"/>
      <c r="EO115" s="1771"/>
      <c r="EP115" s="1771"/>
      <c r="EQ115" s="1771"/>
      <c r="ER115" s="1771"/>
      <c r="ES115" s="1771"/>
      <c r="ET115" s="1771"/>
      <c r="EU115" s="1771"/>
      <c r="EV115" s="1771"/>
      <c r="EW115" s="1771"/>
      <c r="EX115" s="1771"/>
      <c r="EY115" s="1771"/>
      <c r="EZ115" s="1771"/>
      <c r="FA115" s="1771"/>
      <c r="FB115" s="1771"/>
      <c r="FC115" s="1771"/>
      <c r="FD115" s="1771"/>
      <c r="FE115" s="1771"/>
      <c r="FF115" s="1771"/>
      <c r="FG115" s="1771"/>
      <c r="FH115" s="1772"/>
    </row>
    <row r="116" spans="1:189" ht="8.65" customHeight="1" thickBot="1">
      <c r="A116" s="1514"/>
      <c r="B116" s="1893"/>
      <c r="C116" s="1894"/>
      <c r="D116" s="1894"/>
      <c r="E116" s="1894"/>
      <c r="F116" s="1894"/>
      <c r="G116" s="1894"/>
      <c r="H116" s="1894"/>
      <c r="I116" s="1894"/>
      <c r="J116" s="1894"/>
      <c r="K116" s="1894"/>
      <c r="L116" s="1894"/>
      <c r="M116" s="1894"/>
      <c r="N116" s="1894"/>
      <c r="O116" s="1894"/>
      <c r="P116" s="1894"/>
      <c r="Q116" s="1894"/>
      <c r="R116" s="1894"/>
      <c r="S116" s="1894"/>
      <c r="T116" s="1894"/>
      <c r="U116" s="1894"/>
      <c r="V116" s="1894"/>
      <c r="W116" s="1894"/>
      <c r="X116" s="1894"/>
      <c r="Y116" s="1894"/>
      <c r="Z116" s="1894"/>
      <c r="AA116" s="1894"/>
      <c r="AB116" s="1894"/>
      <c r="AC116" s="1894"/>
      <c r="AD116" s="1894"/>
      <c r="AE116" s="1894"/>
      <c r="AF116" s="1894"/>
      <c r="AG116" s="1894"/>
      <c r="AH116" s="1894"/>
      <c r="AI116" s="1894"/>
      <c r="AJ116" s="1894"/>
      <c r="AK116" s="1894"/>
      <c r="AL116" s="1894"/>
      <c r="AM116" s="1894"/>
      <c r="AN116" s="1894"/>
      <c r="AO116" s="1894"/>
      <c r="AP116" s="1894"/>
      <c r="AQ116" s="1894"/>
      <c r="AR116" s="1894"/>
      <c r="AS116" s="1894"/>
      <c r="AT116" s="1895"/>
      <c r="AU116" s="2014"/>
      <c r="AV116" s="2015"/>
      <c r="AW116" s="2015"/>
      <c r="AX116" s="2015"/>
      <c r="AY116" s="2015"/>
      <c r="AZ116" s="2015"/>
      <c r="BA116" s="2015"/>
      <c r="BB116" s="2015"/>
      <c r="BC116" s="2015"/>
      <c r="BD116" s="2015"/>
      <c r="BE116" s="2015"/>
      <c r="BF116" s="2015"/>
      <c r="BG116" s="2015"/>
      <c r="BH116" s="2015"/>
      <c r="BI116" s="2015"/>
      <c r="BJ116" s="2015"/>
      <c r="BK116" s="2015"/>
      <c r="BL116" s="2015"/>
      <c r="BM116" s="2015"/>
      <c r="BN116" s="2015"/>
      <c r="BO116" s="2015"/>
      <c r="BP116" s="2015"/>
      <c r="BQ116" s="2015"/>
      <c r="BR116" s="2015"/>
      <c r="BS116" s="2015"/>
      <c r="BT116" s="2015"/>
      <c r="BU116" s="2015"/>
      <c r="BV116" s="2015"/>
      <c r="BW116" s="2015"/>
      <c r="BX116" s="2015"/>
      <c r="BY116" s="2016"/>
      <c r="BZ116" s="2017"/>
      <c r="CA116" s="2018"/>
      <c r="CB116" s="2018"/>
      <c r="CC116" s="2018"/>
      <c r="CD116" s="2018"/>
      <c r="CE116" s="2018"/>
      <c r="CF116" s="2018"/>
      <c r="CG116" s="2018"/>
      <c r="CH116" s="2018"/>
      <c r="CI116" s="2018"/>
      <c r="CJ116" s="2018"/>
      <c r="CK116" s="2018"/>
      <c r="CL116" s="2018"/>
      <c r="CM116" s="2018"/>
      <c r="CN116" s="2018"/>
      <c r="CO116" s="2018"/>
      <c r="CP116" s="2018"/>
      <c r="CQ116" s="2018"/>
      <c r="CR116" s="2018"/>
      <c r="CS116" s="2018"/>
      <c r="CT116" s="2018"/>
      <c r="CU116" s="2018"/>
      <c r="CV116" s="2018"/>
      <c r="CW116" s="2018"/>
      <c r="CX116" s="2018"/>
      <c r="CY116" s="2018"/>
      <c r="CZ116" s="2018"/>
      <c r="DA116" s="2018"/>
      <c r="DB116" s="2018"/>
      <c r="DC116" s="2018"/>
      <c r="DD116" s="2018"/>
      <c r="DE116" s="2018"/>
      <c r="DF116" s="2018"/>
      <c r="DG116" s="2018"/>
      <c r="DH116" s="2018"/>
      <c r="DI116" s="2018"/>
      <c r="DJ116" s="2019"/>
      <c r="DK116" s="2020"/>
      <c r="DL116" s="2020"/>
      <c r="DM116" s="2020"/>
      <c r="DN116" s="2020"/>
      <c r="DO116" s="2020"/>
      <c r="DP116" s="2020"/>
      <c r="DQ116" s="2020"/>
      <c r="DR116" s="2020"/>
      <c r="DS116" s="2020"/>
      <c r="DT116" s="2020"/>
      <c r="DU116" s="2020"/>
      <c r="DV116" s="2020"/>
      <c r="DW116" s="2020"/>
      <c r="DX116" s="2020"/>
      <c r="DY116" s="2020"/>
      <c r="DZ116" s="2020"/>
      <c r="EA116" s="2020"/>
      <c r="EB116" s="2020"/>
      <c r="EC116" s="2020"/>
      <c r="ED116" s="2020"/>
      <c r="EE116" s="2020"/>
      <c r="EF116" s="2020"/>
      <c r="EG116" s="2020"/>
      <c r="EH116" s="2020"/>
      <c r="EI116" s="2020"/>
      <c r="EJ116" s="2020"/>
      <c r="EK116" s="2020"/>
      <c r="EL116" s="2020"/>
      <c r="EM116" s="2020"/>
      <c r="EN116" s="2020"/>
      <c r="EO116" s="2020"/>
      <c r="EP116" s="2020"/>
      <c r="EQ116" s="2020"/>
      <c r="ER116" s="2020"/>
      <c r="ES116" s="2020"/>
      <c r="ET116" s="2020"/>
      <c r="EU116" s="2020"/>
      <c r="EV116" s="2020"/>
      <c r="EW116" s="2020"/>
      <c r="EX116" s="2020"/>
      <c r="EY116" s="2020"/>
      <c r="EZ116" s="2020"/>
      <c r="FA116" s="2020"/>
      <c r="FB116" s="2020"/>
      <c r="FC116" s="2020"/>
      <c r="FD116" s="2020"/>
      <c r="FE116" s="2020"/>
      <c r="FF116" s="2020"/>
      <c r="FG116" s="2020"/>
      <c r="FH116" s="2021"/>
    </row>
    <row r="117" spans="1:189" ht="8.65" customHeight="1" thickTop="1">
      <c r="A117" s="1514"/>
      <c r="B117" s="1893" t="s">
        <v>1611</v>
      </c>
      <c r="C117" s="1894"/>
      <c r="D117" s="1894"/>
      <c r="E117" s="1894"/>
      <c r="F117" s="1894"/>
      <c r="G117" s="1894"/>
      <c r="H117" s="1894"/>
      <c r="I117" s="1894"/>
      <c r="J117" s="1894"/>
      <c r="K117" s="1894"/>
      <c r="L117" s="1894"/>
      <c r="M117" s="1894"/>
      <c r="N117" s="1894"/>
      <c r="O117" s="1894"/>
      <c r="P117" s="1894"/>
      <c r="Q117" s="1894"/>
      <c r="R117" s="1894"/>
      <c r="S117" s="1894"/>
      <c r="T117" s="1894"/>
      <c r="U117" s="1894"/>
      <c r="V117" s="1894"/>
      <c r="W117" s="1894"/>
      <c r="X117" s="1894"/>
      <c r="Y117" s="1894"/>
      <c r="Z117" s="1894"/>
      <c r="AA117" s="1894"/>
      <c r="AB117" s="1894"/>
      <c r="AC117" s="1894"/>
      <c r="AD117" s="1894"/>
      <c r="AE117" s="1894"/>
      <c r="AF117" s="1894"/>
      <c r="AG117" s="1894"/>
      <c r="AH117" s="1894"/>
      <c r="AI117" s="1894"/>
      <c r="AJ117" s="1894"/>
      <c r="AK117" s="1894"/>
      <c r="AL117" s="1894"/>
      <c r="AM117" s="1894"/>
      <c r="AN117" s="1894"/>
      <c r="AO117" s="1894"/>
      <c r="AP117" s="1894"/>
      <c r="AQ117" s="1894"/>
      <c r="AR117" s="1894"/>
      <c r="AS117" s="1894"/>
      <c r="AT117" s="1895"/>
      <c r="AU117" s="2022"/>
      <c r="AV117" s="2023"/>
      <c r="AW117" s="2023"/>
      <c r="AX117" s="2023"/>
      <c r="AY117" s="2023"/>
      <c r="AZ117" s="2023"/>
      <c r="BA117" s="2023"/>
      <c r="BB117" s="2023"/>
      <c r="BC117" s="2023"/>
      <c r="BD117" s="2023"/>
      <c r="BE117" s="2023"/>
      <c r="BF117" s="2023"/>
      <c r="BG117" s="2023"/>
      <c r="BH117" s="2023"/>
      <c r="BI117" s="2023"/>
      <c r="BJ117" s="2023"/>
      <c r="BK117" s="2023"/>
      <c r="BL117" s="2023"/>
      <c r="BM117" s="2023"/>
      <c r="BN117" s="2023"/>
      <c r="BO117" s="2023"/>
      <c r="BP117" s="2023"/>
      <c r="BQ117" s="2023"/>
      <c r="BR117" s="2023"/>
      <c r="BS117" s="2023"/>
      <c r="BT117" s="2023"/>
      <c r="BU117" s="2023"/>
      <c r="BV117" s="2023"/>
      <c r="BW117" s="2023"/>
      <c r="BX117" s="2023"/>
      <c r="BY117" s="2024"/>
      <c r="BZ117" s="2025" t="s">
        <v>1612</v>
      </c>
      <c r="CA117" s="2026"/>
      <c r="CB117" s="2026"/>
      <c r="CC117" s="2026"/>
      <c r="CD117" s="2026"/>
      <c r="CE117" s="2026"/>
      <c r="CF117" s="2026"/>
      <c r="CG117" s="2026"/>
      <c r="CH117" s="2026"/>
      <c r="CI117" s="2026"/>
      <c r="CJ117" s="2026"/>
      <c r="CK117" s="2026"/>
      <c r="CL117" s="2026"/>
      <c r="CM117" s="2026"/>
      <c r="CN117" s="2026"/>
      <c r="CO117" s="2026"/>
      <c r="CP117" s="2026"/>
      <c r="CQ117" s="2026"/>
      <c r="CR117" s="2026"/>
      <c r="CS117" s="2026"/>
      <c r="CT117" s="2026"/>
      <c r="CU117" s="2026"/>
      <c r="CV117" s="2026"/>
      <c r="CW117" s="2026"/>
      <c r="CX117" s="2026"/>
      <c r="CY117" s="2026"/>
      <c r="CZ117" s="2026"/>
      <c r="DA117" s="2026"/>
      <c r="DB117" s="2026"/>
      <c r="DC117" s="2026"/>
      <c r="DD117" s="2026"/>
      <c r="DE117" s="2026"/>
      <c r="DF117" s="2026"/>
      <c r="DG117" s="2026"/>
      <c r="DH117" s="2026"/>
      <c r="DI117" s="2026"/>
      <c r="DJ117" s="2026"/>
      <c r="DK117" s="2026"/>
      <c r="DL117" s="2026"/>
      <c r="DM117" s="2026"/>
      <c r="DN117" s="2026"/>
      <c r="DO117" s="2026"/>
      <c r="DP117" s="2026"/>
      <c r="DQ117" s="2026"/>
      <c r="DR117" s="2026"/>
      <c r="DS117" s="2026"/>
      <c r="DT117" s="2026"/>
      <c r="DU117" s="2026"/>
      <c r="DV117" s="2026"/>
      <c r="DW117" s="2026"/>
      <c r="DX117" s="2026"/>
      <c r="DY117" s="2026"/>
      <c r="DZ117" s="2026"/>
      <c r="EA117" s="2026"/>
      <c r="EB117" s="2026"/>
      <c r="EC117" s="2026"/>
      <c r="ED117" s="2026"/>
      <c r="EE117" s="2026"/>
      <c r="EF117" s="2026"/>
      <c r="EG117" s="2026"/>
      <c r="EH117" s="2026"/>
      <c r="EI117" s="2026"/>
      <c r="EJ117" s="2026"/>
      <c r="EK117" s="2026"/>
      <c r="EL117" s="2026"/>
      <c r="EM117" s="2026"/>
      <c r="EN117" s="2026"/>
      <c r="EO117" s="2026"/>
      <c r="EP117" s="2026"/>
      <c r="EQ117" s="2026"/>
      <c r="ER117" s="2026"/>
      <c r="ES117" s="2026"/>
      <c r="ET117" s="2026"/>
      <c r="EU117" s="2026"/>
      <c r="EV117" s="2026"/>
      <c r="EW117" s="2026"/>
      <c r="EX117" s="2026"/>
      <c r="EY117" s="2026"/>
      <c r="EZ117" s="2026"/>
      <c r="FA117" s="2026"/>
      <c r="FB117" s="2026"/>
      <c r="FC117" s="2026"/>
      <c r="FD117" s="2026"/>
      <c r="FE117" s="2026"/>
      <c r="FF117" s="2026"/>
      <c r="FG117" s="2026"/>
      <c r="FH117" s="2027"/>
    </row>
    <row r="118" spans="1:189" ht="8.85" customHeight="1">
      <c r="A118" s="1514"/>
      <c r="B118" s="1893"/>
      <c r="C118" s="1894"/>
      <c r="D118" s="1894"/>
      <c r="E118" s="1894"/>
      <c r="F118" s="1894"/>
      <c r="G118" s="1894"/>
      <c r="H118" s="1894"/>
      <c r="I118" s="1894"/>
      <c r="J118" s="1894"/>
      <c r="K118" s="1894"/>
      <c r="L118" s="1894"/>
      <c r="M118" s="1894"/>
      <c r="N118" s="1894"/>
      <c r="O118" s="1894"/>
      <c r="P118" s="1894"/>
      <c r="Q118" s="1894"/>
      <c r="R118" s="1894"/>
      <c r="S118" s="1894"/>
      <c r="T118" s="1894"/>
      <c r="U118" s="1894"/>
      <c r="V118" s="1894"/>
      <c r="W118" s="1894"/>
      <c r="X118" s="1894"/>
      <c r="Y118" s="1894"/>
      <c r="Z118" s="1894"/>
      <c r="AA118" s="1894"/>
      <c r="AB118" s="1894"/>
      <c r="AC118" s="1894"/>
      <c r="AD118" s="1894"/>
      <c r="AE118" s="1894"/>
      <c r="AF118" s="1894"/>
      <c r="AG118" s="1894"/>
      <c r="AH118" s="1894"/>
      <c r="AI118" s="1894"/>
      <c r="AJ118" s="1894"/>
      <c r="AK118" s="1894"/>
      <c r="AL118" s="1894"/>
      <c r="AM118" s="1894"/>
      <c r="AN118" s="1894"/>
      <c r="AO118" s="1894"/>
      <c r="AP118" s="1894"/>
      <c r="AQ118" s="1894"/>
      <c r="AR118" s="1894"/>
      <c r="AS118" s="1894"/>
      <c r="AT118" s="1895"/>
      <c r="AU118" s="2022"/>
      <c r="AV118" s="2023"/>
      <c r="AW118" s="2023"/>
      <c r="AX118" s="2023"/>
      <c r="AY118" s="2023"/>
      <c r="AZ118" s="2023"/>
      <c r="BA118" s="2023"/>
      <c r="BB118" s="2023"/>
      <c r="BC118" s="2023"/>
      <c r="BD118" s="2023"/>
      <c r="BE118" s="2023"/>
      <c r="BF118" s="2023"/>
      <c r="BG118" s="2023"/>
      <c r="BH118" s="2023"/>
      <c r="BI118" s="2023"/>
      <c r="BJ118" s="2023"/>
      <c r="BK118" s="2023"/>
      <c r="BL118" s="2023"/>
      <c r="BM118" s="2023"/>
      <c r="BN118" s="2023"/>
      <c r="BO118" s="2023"/>
      <c r="BP118" s="2023"/>
      <c r="BQ118" s="2023"/>
      <c r="BR118" s="2023"/>
      <c r="BS118" s="2023"/>
      <c r="BT118" s="2023"/>
      <c r="BU118" s="2023"/>
      <c r="BV118" s="2023"/>
      <c r="BW118" s="2023"/>
      <c r="BX118" s="2023"/>
      <c r="BY118" s="2024"/>
      <c r="BZ118" s="2028"/>
      <c r="CA118" s="2029"/>
      <c r="CB118" s="2029"/>
      <c r="CC118" s="2029"/>
      <c r="CD118" s="2029"/>
      <c r="CE118" s="2029"/>
      <c r="CF118" s="2029"/>
      <c r="CG118" s="2029"/>
      <c r="CH118" s="2029"/>
      <c r="CI118" s="2029"/>
      <c r="CJ118" s="2029"/>
      <c r="CK118" s="2029"/>
      <c r="CL118" s="2029"/>
      <c r="CM118" s="2029"/>
      <c r="CN118" s="2029"/>
      <c r="CO118" s="2029"/>
      <c r="CP118" s="2029"/>
      <c r="CQ118" s="2029"/>
      <c r="CR118" s="2029"/>
      <c r="CS118" s="2029"/>
      <c r="CT118" s="2029"/>
      <c r="CU118" s="2029"/>
      <c r="CV118" s="2029"/>
      <c r="CW118" s="2029"/>
      <c r="CX118" s="2029"/>
      <c r="CY118" s="2029"/>
      <c r="CZ118" s="2029"/>
      <c r="DA118" s="2029"/>
      <c r="DB118" s="2029"/>
      <c r="DC118" s="2029"/>
      <c r="DD118" s="2029"/>
      <c r="DE118" s="2029"/>
      <c r="DF118" s="2029"/>
      <c r="DG118" s="2029"/>
      <c r="DH118" s="2029"/>
      <c r="DI118" s="2029"/>
      <c r="DJ118" s="2029"/>
      <c r="DK118" s="2029"/>
      <c r="DL118" s="2029"/>
      <c r="DM118" s="2029"/>
      <c r="DN118" s="2029"/>
      <c r="DO118" s="2029"/>
      <c r="DP118" s="2029"/>
      <c r="DQ118" s="2029"/>
      <c r="DR118" s="2029"/>
      <c r="DS118" s="2029"/>
      <c r="DT118" s="2029"/>
      <c r="DU118" s="2029"/>
      <c r="DV118" s="2029"/>
      <c r="DW118" s="2029"/>
      <c r="DX118" s="2029"/>
      <c r="DY118" s="2029"/>
      <c r="DZ118" s="2029"/>
      <c r="EA118" s="2029"/>
      <c r="EB118" s="2029"/>
      <c r="EC118" s="2029"/>
      <c r="ED118" s="2029"/>
      <c r="EE118" s="2029"/>
      <c r="EF118" s="2029"/>
      <c r="EG118" s="2029"/>
      <c r="EH118" s="2029"/>
      <c r="EI118" s="2029"/>
      <c r="EJ118" s="2029"/>
      <c r="EK118" s="2029"/>
      <c r="EL118" s="2029"/>
      <c r="EM118" s="2029"/>
      <c r="EN118" s="2029"/>
      <c r="EO118" s="2029"/>
      <c r="EP118" s="2029"/>
      <c r="EQ118" s="2029"/>
      <c r="ER118" s="2029"/>
      <c r="ES118" s="2029"/>
      <c r="ET118" s="2029"/>
      <c r="EU118" s="2029"/>
      <c r="EV118" s="2029"/>
      <c r="EW118" s="2029"/>
      <c r="EX118" s="2029"/>
      <c r="EY118" s="2029"/>
      <c r="EZ118" s="2029"/>
      <c r="FA118" s="2029"/>
      <c r="FB118" s="2029"/>
      <c r="FC118" s="2029"/>
      <c r="FD118" s="2029"/>
      <c r="FE118" s="2029"/>
      <c r="FF118" s="2029"/>
      <c r="FG118" s="2029"/>
      <c r="FH118" s="2030"/>
      <c r="FI118" s="2031"/>
      <c r="FJ118" s="2031"/>
      <c r="FK118" s="2031"/>
      <c r="FL118" s="2031"/>
      <c r="FM118" s="2031"/>
      <c r="FN118" s="2031"/>
      <c r="FO118" s="2031"/>
      <c r="FP118" s="2031"/>
      <c r="FQ118" s="2031"/>
      <c r="FR118" s="2031"/>
      <c r="FS118" s="2031"/>
      <c r="FT118" s="2031"/>
      <c r="FU118" s="2031"/>
      <c r="FV118" s="2031"/>
      <c r="FW118" s="2031"/>
      <c r="FX118" s="2031"/>
      <c r="FY118" s="2031"/>
      <c r="FZ118" s="2031"/>
      <c r="GA118" s="2031"/>
      <c r="GB118" s="2031"/>
      <c r="GC118" s="2031"/>
      <c r="GD118" s="2031"/>
      <c r="GE118" s="2031"/>
      <c r="GF118" s="2031"/>
      <c r="GG118" s="2031"/>
    </row>
    <row r="119" spans="1:189" ht="8.85" customHeight="1">
      <c r="B119" s="1893" t="s">
        <v>1613</v>
      </c>
      <c r="C119" s="1894"/>
      <c r="D119" s="1894"/>
      <c r="E119" s="1894"/>
      <c r="F119" s="1894"/>
      <c r="G119" s="1894"/>
      <c r="H119" s="1894"/>
      <c r="I119" s="1894"/>
      <c r="J119" s="1894"/>
      <c r="K119" s="1894"/>
      <c r="L119" s="1894"/>
      <c r="M119" s="1894"/>
      <c r="N119" s="1894"/>
      <c r="O119" s="1894"/>
      <c r="P119" s="1894"/>
      <c r="Q119" s="1894"/>
      <c r="R119" s="1894"/>
      <c r="S119" s="1894"/>
      <c r="T119" s="1894"/>
      <c r="U119" s="1894"/>
      <c r="V119" s="1894"/>
      <c r="W119" s="1894"/>
      <c r="X119" s="1894"/>
      <c r="Y119" s="1894"/>
      <c r="Z119" s="1894"/>
      <c r="AA119" s="1894"/>
      <c r="AB119" s="1894"/>
      <c r="AC119" s="1894"/>
      <c r="AD119" s="1894"/>
      <c r="AE119" s="1894"/>
      <c r="AF119" s="1894"/>
      <c r="AG119" s="1894"/>
      <c r="AH119" s="1894"/>
      <c r="AI119" s="1894"/>
      <c r="AJ119" s="1894"/>
      <c r="AK119" s="1894"/>
      <c r="AL119" s="1894"/>
      <c r="AM119" s="1894"/>
      <c r="AN119" s="1894"/>
      <c r="AO119" s="1894"/>
      <c r="AP119" s="1894"/>
      <c r="AQ119" s="1894"/>
      <c r="AR119" s="1894"/>
      <c r="AS119" s="1894"/>
      <c r="AT119" s="1895"/>
      <c r="AU119" s="2022"/>
      <c r="AV119" s="2023"/>
      <c r="AW119" s="2023"/>
      <c r="AX119" s="2023"/>
      <c r="AY119" s="2023"/>
      <c r="AZ119" s="2023"/>
      <c r="BA119" s="2023"/>
      <c r="BB119" s="2023"/>
      <c r="BC119" s="2023"/>
      <c r="BD119" s="2023"/>
      <c r="BE119" s="2023"/>
      <c r="BF119" s="2023"/>
      <c r="BG119" s="2023"/>
      <c r="BH119" s="2023"/>
      <c r="BI119" s="2023"/>
      <c r="BJ119" s="2023"/>
      <c r="BK119" s="2023"/>
      <c r="BL119" s="2023"/>
      <c r="BM119" s="2023"/>
      <c r="BN119" s="2023"/>
      <c r="BO119" s="2023"/>
      <c r="BP119" s="2023"/>
      <c r="BQ119" s="2023"/>
      <c r="BR119" s="2023"/>
      <c r="BS119" s="2023"/>
      <c r="BT119" s="2023"/>
      <c r="BU119" s="2023"/>
      <c r="BV119" s="2023"/>
      <c r="BW119" s="2023"/>
      <c r="BX119" s="2023"/>
      <c r="BY119" s="2024"/>
      <c r="BZ119" s="2028" t="s">
        <v>1614</v>
      </c>
      <c r="CA119" s="2029"/>
      <c r="CB119" s="2029"/>
      <c r="CC119" s="2029"/>
      <c r="CD119" s="2029"/>
      <c r="CE119" s="2029"/>
      <c r="CF119" s="2029"/>
      <c r="CG119" s="2029"/>
      <c r="CH119" s="2029"/>
      <c r="CI119" s="2029"/>
      <c r="CJ119" s="2029"/>
      <c r="CK119" s="2029"/>
      <c r="CL119" s="2029"/>
      <c r="CM119" s="2029"/>
      <c r="CN119" s="2029"/>
      <c r="CO119" s="2029"/>
      <c r="CP119" s="2029"/>
      <c r="CQ119" s="2029"/>
      <c r="CR119" s="2029"/>
      <c r="CS119" s="2029"/>
      <c r="CT119" s="2029"/>
      <c r="CU119" s="2029"/>
      <c r="CV119" s="2029"/>
      <c r="CW119" s="2029"/>
      <c r="CX119" s="2029"/>
      <c r="CY119" s="2029"/>
      <c r="CZ119" s="2029"/>
      <c r="DA119" s="2029"/>
      <c r="DB119" s="2029"/>
      <c r="DC119" s="2029"/>
      <c r="DD119" s="2029"/>
      <c r="DE119" s="2029"/>
      <c r="DF119" s="2029"/>
      <c r="DG119" s="2029"/>
      <c r="DH119" s="2029"/>
      <c r="DI119" s="2029"/>
      <c r="DJ119" s="2029"/>
      <c r="DK119" s="2029"/>
      <c r="DL119" s="2029"/>
      <c r="DM119" s="2029"/>
      <c r="DN119" s="2029"/>
      <c r="DO119" s="2029"/>
      <c r="DP119" s="2029"/>
      <c r="DQ119" s="2029"/>
      <c r="DR119" s="2029"/>
      <c r="DS119" s="2029"/>
      <c r="DT119" s="2029"/>
      <c r="DU119" s="2029"/>
      <c r="DV119" s="2029"/>
      <c r="DW119" s="2029"/>
      <c r="DX119" s="2029"/>
      <c r="DY119" s="2029"/>
      <c r="DZ119" s="2029"/>
      <c r="EA119" s="2029"/>
      <c r="EB119" s="2029"/>
      <c r="EC119" s="2029"/>
      <c r="ED119" s="2029"/>
      <c r="EE119" s="2029"/>
      <c r="EF119" s="2029"/>
      <c r="EG119" s="2029"/>
      <c r="EH119" s="2029"/>
      <c r="EI119" s="2029"/>
      <c r="EJ119" s="2029"/>
      <c r="EK119" s="2029"/>
      <c r="EL119" s="2029"/>
      <c r="EM119" s="2029"/>
      <c r="EN119" s="2029"/>
      <c r="EO119" s="2029"/>
      <c r="EP119" s="2029"/>
      <c r="EQ119" s="2029"/>
      <c r="ER119" s="2029"/>
      <c r="ES119" s="2029"/>
      <c r="ET119" s="2029"/>
      <c r="EU119" s="2029"/>
      <c r="EV119" s="2029"/>
      <c r="EW119" s="2029"/>
      <c r="EX119" s="2029"/>
      <c r="EY119" s="2029"/>
      <c r="EZ119" s="2029"/>
      <c r="FA119" s="2029"/>
      <c r="FB119" s="2029"/>
      <c r="FC119" s="2029"/>
      <c r="FD119" s="2029"/>
      <c r="FE119" s="2029"/>
      <c r="FF119" s="2029"/>
      <c r="FG119" s="2029"/>
      <c r="FH119" s="2030"/>
      <c r="FI119" s="2031"/>
      <c r="FJ119" s="2031"/>
      <c r="FK119" s="2031"/>
      <c r="FL119" s="2031"/>
      <c r="FM119" s="2031"/>
      <c r="FN119" s="2031"/>
      <c r="FO119" s="2031"/>
      <c r="FP119" s="2031"/>
      <c r="FQ119" s="2031"/>
      <c r="FR119" s="2031"/>
      <c r="FS119" s="2031"/>
      <c r="FT119" s="2031"/>
      <c r="FU119" s="2031"/>
      <c r="FV119" s="2031"/>
      <c r="FW119" s="2031"/>
      <c r="FX119" s="2031"/>
      <c r="FY119" s="2031"/>
      <c r="FZ119" s="2031"/>
      <c r="GA119" s="2031"/>
      <c r="GB119" s="2031"/>
      <c r="GC119" s="2031"/>
      <c r="GD119" s="2031"/>
      <c r="GE119" s="2031"/>
      <c r="GF119" s="2031"/>
      <c r="GG119" s="2031"/>
    </row>
    <row r="120" spans="1:189" ht="8.85" customHeight="1" thickBot="1">
      <c r="A120" s="2032"/>
      <c r="B120" s="2033"/>
      <c r="C120" s="2034"/>
      <c r="D120" s="2034"/>
      <c r="E120" s="2034"/>
      <c r="F120" s="2034"/>
      <c r="G120" s="2034"/>
      <c r="H120" s="2034"/>
      <c r="I120" s="2034"/>
      <c r="J120" s="2034"/>
      <c r="K120" s="2034"/>
      <c r="L120" s="2034"/>
      <c r="M120" s="2034"/>
      <c r="N120" s="2034"/>
      <c r="O120" s="2034"/>
      <c r="P120" s="2034"/>
      <c r="Q120" s="2034"/>
      <c r="R120" s="2034"/>
      <c r="S120" s="2034"/>
      <c r="T120" s="2034"/>
      <c r="U120" s="2034"/>
      <c r="V120" s="2034"/>
      <c r="W120" s="2034"/>
      <c r="X120" s="2034"/>
      <c r="Y120" s="2034"/>
      <c r="Z120" s="2034"/>
      <c r="AA120" s="2034"/>
      <c r="AB120" s="2034"/>
      <c r="AC120" s="2034"/>
      <c r="AD120" s="2034"/>
      <c r="AE120" s="2034"/>
      <c r="AF120" s="2034"/>
      <c r="AG120" s="2034"/>
      <c r="AH120" s="2034"/>
      <c r="AI120" s="2034"/>
      <c r="AJ120" s="2034"/>
      <c r="AK120" s="2034"/>
      <c r="AL120" s="2034"/>
      <c r="AM120" s="2034"/>
      <c r="AN120" s="2034"/>
      <c r="AO120" s="2034"/>
      <c r="AP120" s="2034"/>
      <c r="AQ120" s="2034"/>
      <c r="AR120" s="2034"/>
      <c r="AS120" s="2034"/>
      <c r="AT120" s="2035"/>
      <c r="AU120" s="2036"/>
      <c r="AV120" s="2037"/>
      <c r="AW120" s="2037"/>
      <c r="AX120" s="2037"/>
      <c r="AY120" s="2037"/>
      <c r="AZ120" s="2037"/>
      <c r="BA120" s="2037"/>
      <c r="BB120" s="2037"/>
      <c r="BC120" s="2037"/>
      <c r="BD120" s="2037"/>
      <c r="BE120" s="2037"/>
      <c r="BF120" s="2037"/>
      <c r="BG120" s="2037"/>
      <c r="BH120" s="2037"/>
      <c r="BI120" s="2037"/>
      <c r="BJ120" s="2037"/>
      <c r="BK120" s="2037"/>
      <c r="BL120" s="2037"/>
      <c r="BM120" s="2037"/>
      <c r="BN120" s="2037"/>
      <c r="BO120" s="2037"/>
      <c r="BP120" s="2037"/>
      <c r="BQ120" s="2037"/>
      <c r="BR120" s="2037"/>
      <c r="BS120" s="2037"/>
      <c r="BT120" s="2037"/>
      <c r="BU120" s="2037"/>
      <c r="BV120" s="2037"/>
      <c r="BW120" s="2037"/>
      <c r="BX120" s="2037"/>
      <c r="BY120" s="2038"/>
      <c r="BZ120" s="2039"/>
      <c r="CA120" s="2040"/>
      <c r="CB120" s="2040"/>
      <c r="CC120" s="2040"/>
      <c r="CD120" s="2040"/>
      <c r="CE120" s="2040"/>
      <c r="CF120" s="2040"/>
      <c r="CG120" s="2040"/>
      <c r="CH120" s="2040"/>
      <c r="CI120" s="2040"/>
      <c r="CJ120" s="2040"/>
      <c r="CK120" s="2040"/>
      <c r="CL120" s="2040"/>
      <c r="CM120" s="2040"/>
      <c r="CN120" s="2040"/>
      <c r="CO120" s="2040"/>
      <c r="CP120" s="2040"/>
      <c r="CQ120" s="2040"/>
      <c r="CR120" s="2040"/>
      <c r="CS120" s="2040"/>
      <c r="CT120" s="2040"/>
      <c r="CU120" s="2040"/>
      <c r="CV120" s="2040"/>
      <c r="CW120" s="2040"/>
      <c r="CX120" s="2040"/>
      <c r="CY120" s="2040"/>
      <c r="CZ120" s="2040"/>
      <c r="DA120" s="2040"/>
      <c r="DB120" s="2040"/>
      <c r="DC120" s="2040"/>
      <c r="DD120" s="2040"/>
      <c r="DE120" s="2040"/>
      <c r="DF120" s="2040"/>
      <c r="DG120" s="2040"/>
      <c r="DH120" s="2040"/>
      <c r="DI120" s="2040"/>
      <c r="DJ120" s="2040"/>
      <c r="DK120" s="2040"/>
      <c r="DL120" s="2040"/>
      <c r="DM120" s="2040"/>
      <c r="DN120" s="2040"/>
      <c r="DO120" s="2040"/>
      <c r="DP120" s="2040"/>
      <c r="DQ120" s="2040"/>
      <c r="DR120" s="2040"/>
      <c r="DS120" s="2040"/>
      <c r="DT120" s="2040"/>
      <c r="DU120" s="2040"/>
      <c r="DV120" s="2040"/>
      <c r="DW120" s="2040"/>
      <c r="DX120" s="2040"/>
      <c r="DY120" s="2040"/>
      <c r="DZ120" s="2040"/>
      <c r="EA120" s="2040"/>
      <c r="EB120" s="2040"/>
      <c r="EC120" s="2040"/>
      <c r="ED120" s="2040"/>
      <c r="EE120" s="2040"/>
      <c r="EF120" s="2040"/>
      <c r="EG120" s="2040"/>
      <c r="EH120" s="2040"/>
      <c r="EI120" s="2040"/>
      <c r="EJ120" s="2040"/>
      <c r="EK120" s="2040"/>
      <c r="EL120" s="2040"/>
      <c r="EM120" s="2040"/>
      <c r="EN120" s="2040"/>
      <c r="EO120" s="2040"/>
      <c r="EP120" s="2040"/>
      <c r="EQ120" s="2040"/>
      <c r="ER120" s="2040"/>
      <c r="ES120" s="2040"/>
      <c r="ET120" s="2040"/>
      <c r="EU120" s="2040"/>
      <c r="EV120" s="2040"/>
      <c r="EW120" s="2040"/>
      <c r="EX120" s="2040"/>
      <c r="EY120" s="2040"/>
      <c r="EZ120" s="2040"/>
      <c r="FA120" s="2040"/>
      <c r="FB120" s="2040"/>
      <c r="FC120" s="2040"/>
      <c r="FD120" s="2040"/>
      <c r="FE120" s="2040"/>
      <c r="FF120" s="2040"/>
      <c r="FG120" s="2040"/>
      <c r="FH120" s="2041"/>
      <c r="FI120" s="2031"/>
      <c r="FJ120" s="2031"/>
      <c r="FK120" s="2031"/>
      <c r="FL120" s="2031"/>
      <c r="FM120" s="2031"/>
      <c r="FN120" s="2031"/>
      <c r="FO120" s="2031"/>
      <c r="FP120" s="2031"/>
      <c r="FQ120" s="2031"/>
      <c r="FR120" s="2031"/>
      <c r="FS120" s="2031"/>
      <c r="FT120" s="2031"/>
      <c r="FU120" s="2031"/>
      <c r="FV120" s="2031"/>
      <c r="FW120" s="2031"/>
      <c r="FX120" s="2031"/>
      <c r="FY120" s="2031"/>
      <c r="FZ120" s="2031"/>
      <c r="GA120" s="2031"/>
      <c r="GB120" s="2031"/>
      <c r="GC120" s="2031"/>
      <c r="GD120" s="2031"/>
      <c r="GE120" s="2031"/>
      <c r="GF120" s="2031"/>
      <c r="GG120" s="2031"/>
    </row>
    <row r="121" spans="1:189" ht="8.85" customHeight="1" thickTop="1"/>
    <row r="122" spans="1:189" ht="21.75" customHeight="1">
      <c r="B122" s="2042" t="s">
        <v>1688</v>
      </c>
      <c r="C122" s="2042"/>
      <c r="D122" s="2042"/>
      <c r="E122" s="2042"/>
      <c r="F122" s="2042"/>
      <c r="G122" s="2042"/>
      <c r="H122" s="2042"/>
      <c r="I122" s="2042"/>
      <c r="J122" s="2042"/>
      <c r="K122" s="2042"/>
      <c r="L122" s="2042"/>
      <c r="M122" s="2042"/>
      <c r="N122" s="2042"/>
      <c r="O122" s="2042"/>
      <c r="P122" s="2042"/>
      <c r="Q122" s="2042"/>
      <c r="R122" s="2042"/>
      <c r="S122" s="2042"/>
      <c r="T122" s="2042"/>
      <c r="U122" s="2042"/>
      <c r="V122" s="2042"/>
      <c r="W122" s="2042"/>
      <c r="X122" s="2042"/>
      <c r="Y122" s="2042"/>
      <c r="Z122" s="2042"/>
      <c r="AA122" s="2042"/>
      <c r="AB122" s="2042"/>
      <c r="AC122" s="2042"/>
      <c r="AD122" s="2042"/>
      <c r="AE122" s="2042"/>
      <c r="AF122" s="2042"/>
      <c r="AG122" s="2042"/>
      <c r="AH122" s="2042"/>
      <c r="AI122" s="2042"/>
      <c r="AJ122" s="2042"/>
      <c r="AK122" s="2042"/>
      <c r="AL122" s="2042"/>
      <c r="AM122" s="2042"/>
      <c r="AN122" s="2042"/>
      <c r="AO122" s="2042"/>
      <c r="AP122" s="2042"/>
      <c r="AQ122" s="2042"/>
      <c r="AR122" s="2042"/>
      <c r="AS122" s="2042"/>
      <c r="AT122" s="2042"/>
      <c r="AU122" s="2042"/>
      <c r="AV122" s="2042"/>
      <c r="AW122" s="2042"/>
      <c r="AX122" s="2042"/>
      <c r="AY122" s="2042"/>
      <c r="AZ122" s="2042"/>
      <c r="BA122" s="2042"/>
      <c r="BB122" s="2042"/>
      <c r="BC122" s="2042"/>
      <c r="BD122" s="2042"/>
      <c r="BE122" s="2042"/>
      <c r="BF122" s="2042"/>
      <c r="BG122" s="2042"/>
      <c r="BH122" s="2042"/>
      <c r="BI122" s="2042"/>
      <c r="BJ122" s="2042"/>
      <c r="BK122" s="2042"/>
      <c r="BL122" s="2042"/>
      <c r="BM122" s="2042"/>
      <c r="BN122" s="2042"/>
      <c r="BO122" s="2042"/>
      <c r="BP122" s="2042"/>
      <c r="BQ122" s="2042"/>
      <c r="BR122" s="2042"/>
      <c r="BS122" s="2042"/>
      <c r="BT122" s="2042"/>
      <c r="BU122" s="2042"/>
      <c r="BV122" s="2042"/>
      <c r="BW122" s="2042"/>
      <c r="BX122" s="2042"/>
      <c r="BY122" s="2042"/>
      <c r="BZ122" s="2042"/>
      <c r="CA122" s="2042"/>
      <c r="CB122" s="2042"/>
      <c r="CC122" s="2042"/>
      <c r="CD122" s="2042"/>
      <c r="CE122" s="2042"/>
      <c r="CF122" s="2042"/>
      <c r="CG122" s="2042"/>
      <c r="CH122" s="2042"/>
      <c r="CI122" s="2042"/>
      <c r="CJ122" s="2042"/>
      <c r="CK122" s="2042"/>
      <c r="CL122" s="2042"/>
      <c r="CM122" s="2042"/>
      <c r="CN122" s="2042"/>
      <c r="CO122" s="2042"/>
      <c r="CP122" s="2042"/>
      <c r="CQ122" s="2042"/>
      <c r="CR122" s="2042"/>
      <c r="CS122" s="2042"/>
      <c r="CT122" s="2042"/>
      <c r="CU122" s="2042"/>
      <c r="CV122" s="2042"/>
      <c r="CW122" s="2042"/>
      <c r="CX122" s="2042"/>
      <c r="CY122" s="2042"/>
      <c r="CZ122" s="2042"/>
      <c r="DA122" s="2042"/>
      <c r="DB122" s="2042"/>
      <c r="DC122" s="2042"/>
      <c r="DD122" s="2042"/>
      <c r="DE122" s="2042"/>
      <c r="DF122" s="2042"/>
      <c r="DG122" s="2042"/>
      <c r="DH122" s="2042"/>
      <c r="DI122" s="2042"/>
      <c r="DJ122" s="2042"/>
      <c r="DK122" s="2042"/>
      <c r="DL122" s="2042"/>
      <c r="DM122" s="2042"/>
      <c r="DN122" s="2042"/>
      <c r="DO122" s="2042"/>
      <c r="DP122" s="2042"/>
      <c r="DQ122" s="2042"/>
      <c r="DR122" s="2042"/>
      <c r="DS122" s="2042"/>
      <c r="DT122" s="2042"/>
      <c r="DU122" s="2042"/>
      <c r="DV122" s="2042"/>
      <c r="DW122" s="2042"/>
      <c r="DX122" s="2042"/>
      <c r="DY122" s="2042"/>
      <c r="DZ122" s="2042"/>
      <c r="EA122" s="2042"/>
      <c r="EB122" s="2042"/>
      <c r="EC122" s="2042"/>
      <c r="ED122" s="2042"/>
      <c r="EE122" s="2042"/>
      <c r="EF122" s="2042"/>
      <c r="EG122" s="2042"/>
      <c r="EH122" s="2042"/>
      <c r="EI122" s="2042"/>
      <c r="EJ122" s="2042"/>
      <c r="EK122" s="2042"/>
      <c r="EL122" s="2042"/>
      <c r="EM122" s="2042"/>
      <c r="EN122" s="2042"/>
      <c r="EO122" s="2042"/>
      <c r="EP122" s="2042"/>
      <c r="EQ122" s="2042"/>
      <c r="ER122" s="2042"/>
      <c r="ES122" s="2042"/>
      <c r="ET122" s="2042"/>
      <c r="EU122" s="2042"/>
      <c r="EV122" s="2042"/>
      <c r="EW122" s="2042"/>
      <c r="EX122" s="2042"/>
      <c r="EY122" s="2042"/>
      <c r="EZ122" s="2042"/>
      <c r="FA122" s="2042"/>
      <c r="FB122" s="2042"/>
      <c r="FC122" s="2042"/>
      <c r="FD122" s="2042"/>
      <c r="FE122" s="2042"/>
      <c r="FF122" s="2042"/>
      <c r="FG122" s="2042"/>
      <c r="FH122" s="2042"/>
    </row>
    <row r="123" spans="1:189" ht="8.85" customHeight="1">
      <c r="DK123" s="2043"/>
      <c r="DL123" s="1771"/>
      <c r="DM123" s="1771"/>
      <c r="DN123" s="1771"/>
      <c r="DO123" s="1771"/>
      <c r="DP123" s="1771"/>
      <c r="DQ123" s="1771"/>
      <c r="DR123" s="1771"/>
      <c r="DS123" s="1771"/>
      <c r="DT123" s="1771"/>
      <c r="DU123" s="1771"/>
      <c r="DV123" s="1771"/>
      <c r="DW123" s="1771"/>
      <c r="DX123" s="1771"/>
      <c r="DY123" s="1771"/>
      <c r="DZ123" s="1771"/>
      <c r="EA123" s="1771"/>
      <c r="EB123" s="1771"/>
      <c r="EC123" s="1771"/>
      <c r="ED123" s="1771"/>
      <c r="EE123" s="1771"/>
      <c r="EF123" s="1771"/>
      <c r="EG123" s="1771"/>
      <c r="EH123" s="1771"/>
      <c r="EI123" s="1771"/>
      <c r="EJ123" s="1771"/>
      <c r="EK123" s="1771"/>
      <c r="EL123" s="1771"/>
      <c r="EM123" s="1771"/>
      <c r="EN123" s="1771"/>
      <c r="EO123" s="1771"/>
      <c r="EP123" s="1771"/>
      <c r="EQ123" s="1771"/>
      <c r="ER123" s="1771"/>
      <c r="ES123" s="1771"/>
      <c r="ET123" s="1771"/>
      <c r="EU123" s="1771"/>
      <c r="EV123" s="1771"/>
      <c r="EW123" s="1771"/>
      <c r="EX123" s="1771"/>
      <c r="EY123" s="1771"/>
      <c r="EZ123" s="1771"/>
      <c r="FA123" s="1771"/>
      <c r="FB123" s="1771"/>
      <c r="FC123" s="1771"/>
      <c r="FD123" s="1771"/>
      <c r="FE123" s="1771"/>
      <c r="FF123" s="1771"/>
      <c r="FG123" s="1771"/>
      <c r="FH123" s="1771"/>
    </row>
    <row r="124" spans="1:189" ht="8.85" customHeight="1">
      <c r="DK124" s="1771"/>
      <c r="DL124" s="1771"/>
      <c r="DM124" s="1771"/>
      <c r="DN124" s="1771"/>
      <c r="DO124" s="1771"/>
      <c r="DP124" s="1771"/>
      <c r="DQ124" s="1771"/>
      <c r="DR124" s="1771"/>
      <c r="DS124" s="1771"/>
      <c r="DT124" s="1771"/>
      <c r="DU124" s="1771"/>
      <c r="DV124" s="1771"/>
      <c r="DW124" s="1771"/>
      <c r="DX124" s="1771"/>
      <c r="DY124" s="1771"/>
      <c r="DZ124" s="1771"/>
      <c r="EA124" s="1771"/>
      <c r="EB124" s="1771"/>
      <c r="EC124" s="1771"/>
      <c r="ED124" s="1771"/>
      <c r="EE124" s="1771"/>
      <c r="EF124" s="1771"/>
      <c r="EG124" s="1771"/>
      <c r="EH124" s="1771"/>
      <c r="EI124" s="1771"/>
      <c r="EJ124" s="1771"/>
      <c r="EK124" s="1771"/>
      <c r="EL124" s="1771"/>
      <c r="EM124" s="1771"/>
      <c r="EN124" s="1771"/>
      <c r="EO124" s="1771"/>
      <c r="EP124" s="1771"/>
      <c r="EQ124" s="1771"/>
      <c r="ER124" s="1771"/>
      <c r="ES124" s="1771"/>
      <c r="ET124" s="1771"/>
      <c r="EU124" s="1771"/>
      <c r="EV124" s="1771"/>
      <c r="EW124" s="1771"/>
      <c r="EX124" s="1771"/>
      <c r="EY124" s="1771"/>
      <c r="EZ124" s="1771"/>
      <c r="FA124" s="1771"/>
      <c r="FB124" s="1771"/>
      <c r="FC124" s="1771"/>
      <c r="FD124" s="1771"/>
      <c r="FE124" s="1771"/>
      <c r="FF124" s="1771"/>
      <c r="FG124" s="1771"/>
      <c r="FH124" s="1771"/>
    </row>
    <row r="125" spans="1:189" ht="8.85" customHeight="1">
      <c r="DK125" s="1771"/>
      <c r="DL125" s="1771"/>
      <c r="DM125" s="1771"/>
      <c r="DN125" s="1771"/>
      <c r="DO125" s="1771"/>
      <c r="DP125" s="1771"/>
      <c r="DQ125" s="1771"/>
      <c r="DR125" s="1771"/>
      <c r="DS125" s="1771"/>
      <c r="DT125" s="1771"/>
      <c r="DU125" s="1771"/>
      <c r="DV125" s="1771"/>
      <c r="DW125" s="1771"/>
      <c r="DX125" s="1771"/>
      <c r="DY125" s="1771"/>
      <c r="DZ125" s="1771"/>
      <c r="EA125" s="1771"/>
      <c r="EB125" s="1771"/>
      <c r="EC125" s="1771"/>
      <c r="ED125" s="1771"/>
      <c r="EE125" s="1771"/>
      <c r="EF125" s="1771"/>
      <c r="EG125" s="1771"/>
      <c r="EH125" s="1771"/>
      <c r="EI125" s="1771"/>
      <c r="EJ125" s="1771"/>
      <c r="EK125" s="1771"/>
      <c r="EL125" s="1771"/>
      <c r="EM125" s="1771"/>
      <c r="EN125" s="1771"/>
      <c r="EO125" s="1771"/>
      <c r="EP125" s="1771"/>
      <c r="EQ125" s="1771"/>
      <c r="ER125" s="1771"/>
      <c r="ES125" s="1771"/>
      <c r="ET125" s="1771"/>
      <c r="EU125" s="1771"/>
      <c r="EV125" s="1771"/>
      <c r="EW125" s="1771"/>
      <c r="EX125" s="1771"/>
      <c r="EY125" s="1771"/>
      <c r="EZ125" s="1771"/>
      <c r="FA125" s="1771"/>
      <c r="FB125" s="1771"/>
      <c r="FC125" s="1771"/>
      <c r="FD125" s="1771"/>
      <c r="FE125" s="1771"/>
      <c r="FF125" s="1771"/>
      <c r="FG125" s="1771"/>
      <c r="FH125" s="1771"/>
    </row>
    <row r="126" spans="1:189" ht="8.85" customHeight="1">
      <c r="DK126" s="1771"/>
      <c r="DL126" s="1771"/>
      <c r="DM126" s="1771"/>
      <c r="DN126" s="1771"/>
      <c r="DO126" s="1771"/>
      <c r="DP126" s="1771"/>
      <c r="DQ126" s="1771"/>
      <c r="DR126" s="1771"/>
      <c r="DS126" s="1771"/>
      <c r="DT126" s="1771"/>
      <c r="DU126" s="1771"/>
      <c r="DV126" s="1771"/>
      <c r="DW126" s="1771"/>
      <c r="DX126" s="1771"/>
      <c r="DY126" s="1771"/>
      <c r="DZ126" s="1771"/>
      <c r="EA126" s="1771"/>
      <c r="EB126" s="1771"/>
      <c r="EC126" s="1771"/>
      <c r="ED126" s="1771"/>
      <c r="EE126" s="1771"/>
      <c r="EF126" s="1771"/>
      <c r="EG126" s="1771"/>
      <c r="EH126" s="1771"/>
      <c r="EI126" s="1771"/>
      <c r="EJ126" s="1771"/>
      <c r="EK126" s="1771"/>
      <c r="EL126" s="1771"/>
      <c r="EM126" s="1771"/>
      <c r="EN126" s="1771"/>
      <c r="EO126" s="1771"/>
      <c r="EP126" s="1771"/>
      <c r="EQ126" s="1771"/>
      <c r="ER126" s="1771"/>
      <c r="ES126" s="1771"/>
      <c r="ET126" s="1771"/>
      <c r="EU126" s="1771"/>
      <c r="EV126" s="1771"/>
      <c r="EW126" s="1771"/>
      <c r="EX126" s="1771"/>
      <c r="EY126" s="1771"/>
      <c r="EZ126" s="1771"/>
      <c r="FA126" s="1771"/>
      <c r="FB126" s="1771"/>
      <c r="FC126" s="1771"/>
      <c r="FD126" s="1771"/>
      <c r="FE126" s="1771"/>
      <c r="FF126" s="1771"/>
      <c r="FG126" s="1771"/>
      <c r="FH126" s="1771"/>
    </row>
    <row r="127" spans="1:189" ht="8.85" customHeight="1">
      <c r="DK127" s="1771"/>
      <c r="DL127" s="1771"/>
      <c r="DM127" s="1771"/>
      <c r="DN127" s="1771"/>
      <c r="DO127" s="1771"/>
      <c r="DP127" s="1771"/>
      <c r="DQ127" s="1771"/>
      <c r="DR127" s="1771"/>
      <c r="DS127" s="1771"/>
      <c r="DT127" s="1771"/>
      <c r="DU127" s="1771"/>
      <c r="DV127" s="1771"/>
      <c r="DW127" s="1771"/>
      <c r="DX127" s="1771"/>
      <c r="DY127" s="1771"/>
      <c r="DZ127" s="1771"/>
      <c r="EA127" s="1771"/>
      <c r="EB127" s="1771"/>
      <c r="EC127" s="1771"/>
      <c r="ED127" s="1771"/>
      <c r="EE127" s="1771"/>
      <c r="EF127" s="1771"/>
      <c r="EG127" s="1771"/>
      <c r="EH127" s="1771"/>
      <c r="EI127" s="1771"/>
      <c r="EJ127" s="1771"/>
      <c r="EK127" s="1771"/>
      <c r="EL127" s="1771"/>
      <c r="EM127" s="1771"/>
      <c r="EN127" s="1771"/>
      <c r="EO127" s="1771"/>
      <c r="EP127" s="1771"/>
      <c r="EQ127" s="1771"/>
      <c r="ER127" s="1771"/>
      <c r="ES127" s="1771"/>
      <c r="ET127" s="1771"/>
      <c r="EU127" s="1771"/>
      <c r="EV127" s="1771"/>
      <c r="EW127" s="1771"/>
      <c r="EX127" s="1771"/>
      <c r="EY127" s="1771"/>
      <c r="EZ127" s="1771"/>
      <c r="FA127" s="1771"/>
      <c r="FB127" s="1771"/>
      <c r="FC127" s="1771"/>
      <c r="FD127" s="1771"/>
      <c r="FE127" s="1771"/>
      <c r="FF127" s="1771"/>
      <c r="FG127" s="1771"/>
      <c r="FH127" s="1771"/>
    </row>
    <row r="128" spans="1:189" ht="8.85" customHeight="1"/>
    <row r="129" ht="8.85" customHeight="1"/>
    <row r="130" ht="8.85" customHeight="1"/>
  </sheetData>
  <mergeCells count="434">
    <mergeCell ref="B117:AT118"/>
    <mergeCell ref="BZ117:FH118"/>
    <mergeCell ref="B119:AT120"/>
    <mergeCell ref="BZ119:FH120"/>
    <mergeCell ref="B122:FH122"/>
    <mergeCell ref="DK123:FH127"/>
    <mergeCell ref="B110:O112"/>
    <mergeCell ref="P110:AT112"/>
    <mergeCell ref="AU110:BY112"/>
    <mergeCell ref="DK110:FH112"/>
    <mergeCell ref="B113:AT114"/>
    <mergeCell ref="AU113:BY114"/>
    <mergeCell ref="DK113:FH116"/>
    <mergeCell ref="BZ114:DJ116"/>
    <mergeCell ref="B115:AT116"/>
    <mergeCell ref="AU115:BY116"/>
    <mergeCell ref="B104:O106"/>
    <mergeCell ref="P104:AT106"/>
    <mergeCell ref="AU104:BY105"/>
    <mergeCell ref="BZ104:DJ106"/>
    <mergeCell ref="DK104:FH106"/>
    <mergeCell ref="AU106:BY109"/>
    <mergeCell ref="B107:O109"/>
    <mergeCell ref="P107:AT109"/>
    <mergeCell ref="BZ107:DJ109"/>
    <mergeCell ref="DK107:FH109"/>
    <mergeCell ref="P98:AT100"/>
    <mergeCell ref="DK98:FH100"/>
    <mergeCell ref="AU99:BY100"/>
    <mergeCell ref="BZ99:CR101"/>
    <mergeCell ref="CS99:DJ101"/>
    <mergeCell ref="B101:O103"/>
    <mergeCell ref="P101:AT103"/>
    <mergeCell ref="AU101:BY103"/>
    <mergeCell ref="DK101:FH103"/>
    <mergeCell ref="BZ102:DJ103"/>
    <mergeCell ref="DK92:FH94"/>
    <mergeCell ref="AZ94:BT95"/>
    <mergeCell ref="BU94:BY95"/>
    <mergeCell ref="B95:O97"/>
    <mergeCell ref="P95:AT97"/>
    <mergeCell ref="DK95:FH97"/>
    <mergeCell ref="AU96:BY98"/>
    <mergeCell ref="BZ96:CR98"/>
    <mergeCell ref="CS96:DJ98"/>
    <mergeCell ref="B98:O100"/>
    <mergeCell ref="BU90:BY91"/>
    <mergeCell ref="BZ90:DJ91"/>
    <mergeCell ref="B91:AT94"/>
    <mergeCell ref="AZ92:BT93"/>
    <mergeCell ref="BU92:BY93"/>
    <mergeCell ref="BZ92:DJ95"/>
    <mergeCell ref="DK86:FH88"/>
    <mergeCell ref="B87:AT88"/>
    <mergeCell ref="AU88:AY89"/>
    <mergeCell ref="AZ88:BT89"/>
    <mergeCell ref="BU88:BY89"/>
    <mergeCell ref="BZ88:DJ89"/>
    <mergeCell ref="B89:AT90"/>
    <mergeCell ref="DK89:FH91"/>
    <mergeCell ref="AU90:AY95"/>
    <mergeCell ref="AZ90:BT91"/>
    <mergeCell ref="AZ84:BT85"/>
    <mergeCell ref="BU84:BY85"/>
    <mergeCell ref="B85:AT86"/>
    <mergeCell ref="AZ86:BT87"/>
    <mergeCell ref="BU86:BY87"/>
    <mergeCell ref="BZ86:DJ87"/>
    <mergeCell ref="BZ80:DB82"/>
    <mergeCell ref="DC80:DJ82"/>
    <mergeCell ref="DK80:FH82"/>
    <mergeCell ref="B81:AG82"/>
    <mergeCell ref="AZ82:BT83"/>
    <mergeCell ref="BU82:BY83"/>
    <mergeCell ref="B83:AT84"/>
    <mergeCell ref="BZ83:DB85"/>
    <mergeCell ref="DC83:DJ85"/>
    <mergeCell ref="DK83:FH85"/>
    <mergeCell ref="AZ78:BT79"/>
    <mergeCell ref="BU78:BY79"/>
    <mergeCell ref="B79:AG80"/>
    <mergeCell ref="AH79:AT82"/>
    <mergeCell ref="AZ80:BT81"/>
    <mergeCell ref="BU80:BY81"/>
    <mergeCell ref="DK74:FH76"/>
    <mergeCell ref="B75:AG76"/>
    <mergeCell ref="AH75:AT76"/>
    <mergeCell ref="AZ76:BT77"/>
    <mergeCell ref="BU76:BY77"/>
    <mergeCell ref="B77:AG78"/>
    <mergeCell ref="AH77:AT78"/>
    <mergeCell ref="BZ77:DB79"/>
    <mergeCell ref="DC77:DJ79"/>
    <mergeCell ref="DK77:FH79"/>
    <mergeCell ref="DC71:DJ73"/>
    <mergeCell ref="DK71:FH73"/>
    <mergeCell ref="AZ72:BT73"/>
    <mergeCell ref="BU72:BY73"/>
    <mergeCell ref="B73:AG74"/>
    <mergeCell ref="AH73:AT74"/>
    <mergeCell ref="AZ74:BT75"/>
    <mergeCell ref="BU74:BY75"/>
    <mergeCell ref="BZ74:DB76"/>
    <mergeCell ref="DC74:DJ76"/>
    <mergeCell ref="AH69:AT70"/>
    <mergeCell ref="AZ70:BT71"/>
    <mergeCell ref="BU70:BY71"/>
    <mergeCell ref="B71:AG72"/>
    <mergeCell ref="AH71:AT72"/>
    <mergeCell ref="BZ71:DB73"/>
    <mergeCell ref="DK65:FH67"/>
    <mergeCell ref="B67:AG68"/>
    <mergeCell ref="AH67:AT68"/>
    <mergeCell ref="AU68:AY87"/>
    <mergeCell ref="AZ68:BT69"/>
    <mergeCell ref="BU68:BY69"/>
    <mergeCell ref="BZ68:DB70"/>
    <mergeCell ref="DC68:DJ70"/>
    <mergeCell ref="DK68:FH70"/>
    <mergeCell ref="B69:AG70"/>
    <mergeCell ref="B65:AG66"/>
    <mergeCell ref="AH65:AT66"/>
    <mergeCell ref="AU65:BT67"/>
    <mergeCell ref="BU65:BY67"/>
    <mergeCell ref="BZ65:DB67"/>
    <mergeCell ref="DC65:DJ67"/>
    <mergeCell ref="B59:AT62"/>
    <mergeCell ref="AU59:BY62"/>
    <mergeCell ref="BZ59:DJ62"/>
    <mergeCell ref="DK59:FH61"/>
    <mergeCell ref="DK62:FH64"/>
    <mergeCell ref="B63:AT64"/>
    <mergeCell ref="AU63:BY64"/>
    <mergeCell ref="BZ63:DJ64"/>
    <mergeCell ref="DK53:FH55"/>
    <mergeCell ref="B55:AT56"/>
    <mergeCell ref="DK56:FH58"/>
    <mergeCell ref="B57:AT58"/>
    <mergeCell ref="AU57:BY58"/>
    <mergeCell ref="BZ57:DJ58"/>
    <mergeCell ref="DK51:FH52"/>
    <mergeCell ref="M53:AB54"/>
    <mergeCell ref="AC53:AE54"/>
    <mergeCell ref="AF53:AH54"/>
    <mergeCell ref="AI53:AK54"/>
    <mergeCell ref="AL53:AN54"/>
    <mergeCell ref="AO53:AQ54"/>
    <mergeCell ref="AR53:AT54"/>
    <mergeCell ref="AU53:BY56"/>
    <mergeCell ref="BZ53:DJ56"/>
    <mergeCell ref="AO51:AQ52"/>
    <mergeCell ref="AR51:AT52"/>
    <mergeCell ref="AU51:BC52"/>
    <mergeCell ref="BD51:BQ52"/>
    <mergeCell ref="BR51:BY52"/>
    <mergeCell ref="BZ51:DJ52"/>
    <mergeCell ref="AO49:AQ50"/>
    <mergeCell ref="AR49:AT50"/>
    <mergeCell ref="EB49:ER50"/>
    <mergeCell ref="ES49:EZ50"/>
    <mergeCell ref="FA49:FH50"/>
    <mergeCell ref="M51:AB52"/>
    <mergeCell ref="AC51:AE52"/>
    <mergeCell ref="AF51:AH52"/>
    <mergeCell ref="AI51:AK52"/>
    <mergeCell ref="AL51:AN52"/>
    <mergeCell ref="BR47:BY50"/>
    <mergeCell ref="BZ47:DJ50"/>
    <mergeCell ref="EB47:ER48"/>
    <mergeCell ref="ES47:EZ48"/>
    <mergeCell ref="FA47:FH48"/>
    <mergeCell ref="M49:AB50"/>
    <mergeCell ref="AC49:AE50"/>
    <mergeCell ref="AF49:AH50"/>
    <mergeCell ref="AI49:AK50"/>
    <mergeCell ref="AL49:AN50"/>
    <mergeCell ref="EB45:ER46"/>
    <mergeCell ref="ES45:EZ46"/>
    <mergeCell ref="FA45:FH46"/>
    <mergeCell ref="B47:L54"/>
    <mergeCell ref="M47:AB48"/>
    <mergeCell ref="AC47:AE48"/>
    <mergeCell ref="AF47:AH48"/>
    <mergeCell ref="AI47:AK48"/>
    <mergeCell ref="AL47:AN48"/>
    <mergeCell ref="AO47:AQ48"/>
    <mergeCell ref="EB43:ER44"/>
    <mergeCell ref="ES43:EZ44"/>
    <mergeCell ref="FA43:FH44"/>
    <mergeCell ref="M45:AB46"/>
    <mergeCell ref="AC45:AE46"/>
    <mergeCell ref="AF45:AH46"/>
    <mergeCell ref="AI45:AK46"/>
    <mergeCell ref="AL45:AN46"/>
    <mergeCell ref="AO45:AQ46"/>
    <mergeCell ref="AR45:AT46"/>
    <mergeCell ref="AR43:AT44"/>
    <mergeCell ref="AU43:BC46"/>
    <mergeCell ref="BD43:BK46"/>
    <mergeCell ref="BS43:BY46"/>
    <mergeCell ref="BZ43:DJ44"/>
    <mergeCell ref="DR43:EA50"/>
    <mergeCell ref="BZ45:DJ46"/>
    <mergeCell ref="AR47:AT48"/>
    <mergeCell ref="AU47:BC50"/>
    <mergeCell ref="BD47:BQ50"/>
    <mergeCell ref="BZ41:DJ42"/>
    <mergeCell ref="EB41:ER42"/>
    <mergeCell ref="ES41:EZ42"/>
    <mergeCell ref="FA41:FH42"/>
    <mergeCell ref="M43:AB44"/>
    <mergeCell ref="AC43:AE44"/>
    <mergeCell ref="AF43:AH44"/>
    <mergeCell ref="AI43:AK44"/>
    <mergeCell ref="AL43:AN44"/>
    <mergeCell ref="AO43:AQ44"/>
    <mergeCell ref="EB39:ER40"/>
    <mergeCell ref="ES39:EZ40"/>
    <mergeCell ref="FA39:FH40"/>
    <mergeCell ref="M41:AB42"/>
    <mergeCell ref="AC41:AE42"/>
    <mergeCell ref="AF41:AH42"/>
    <mergeCell ref="AI41:AK42"/>
    <mergeCell ref="AL41:AN42"/>
    <mergeCell ref="AO41:AQ42"/>
    <mergeCell ref="AR41:AT42"/>
    <mergeCell ref="AL39:AN40"/>
    <mergeCell ref="AO39:AQ40"/>
    <mergeCell ref="AR39:AT40"/>
    <mergeCell ref="AU39:BC42"/>
    <mergeCell ref="BD39:BK42"/>
    <mergeCell ref="BS39:BY42"/>
    <mergeCell ref="CN37:DD40"/>
    <mergeCell ref="DE37:DJ40"/>
    <mergeCell ref="EB37:ER38"/>
    <mergeCell ref="ES37:EZ38"/>
    <mergeCell ref="FA37:FH38"/>
    <mergeCell ref="B39:L46"/>
    <mergeCell ref="M39:AB40"/>
    <mergeCell ref="AC39:AE40"/>
    <mergeCell ref="AF39:AH40"/>
    <mergeCell ref="AI39:AK40"/>
    <mergeCell ref="DK35:DQ50"/>
    <mergeCell ref="DR35:EA42"/>
    <mergeCell ref="EB35:ER36"/>
    <mergeCell ref="ES35:EZ36"/>
    <mergeCell ref="FA35:FH36"/>
    <mergeCell ref="M37:AB38"/>
    <mergeCell ref="AC37:AE38"/>
    <mergeCell ref="AF37:AH38"/>
    <mergeCell ref="AI37:AK38"/>
    <mergeCell ref="AL37:AN38"/>
    <mergeCell ref="EB33:ER34"/>
    <mergeCell ref="ES33:EZ34"/>
    <mergeCell ref="FA33:FH34"/>
    <mergeCell ref="M35:AB36"/>
    <mergeCell ref="AC35:AE36"/>
    <mergeCell ref="AF35:AH36"/>
    <mergeCell ref="AI35:AK36"/>
    <mergeCell ref="AL35:AN36"/>
    <mergeCell ref="AO35:AQ36"/>
    <mergeCell ref="AR35:AT36"/>
    <mergeCell ref="EB31:ER32"/>
    <mergeCell ref="ES31:EZ32"/>
    <mergeCell ref="FA31:FH32"/>
    <mergeCell ref="M33:AB34"/>
    <mergeCell ref="AC33:AE34"/>
    <mergeCell ref="AF33:AH34"/>
    <mergeCell ref="AI33:AK34"/>
    <mergeCell ref="AL33:AN34"/>
    <mergeCell ref="AO33:AQ34"/>
    <mergeCell ref="AR33:AT34"/>
    <mergeCell ref="AL31:AN32"/>
    <mergeCell ref="AO31:AQ32"/>
    <mergeCell ref="AR31:AT32"/>
    <mergeCell ref="AU31:BC34"/>
    <mergeCell ref="BD31:BK38"/>
    <mergeCell ref="BS31:BY38"/>
    <mergeCell ref="AU35:BC38"/>
    <mergeCell ref="BL35:BR46"/>
    <mergeCell ref="AO37:AQ38"/>
    <mergeCell ref="AR37:AT38"/>
    <mergeCell ref="AR29:AT30"/>
    <mergeCell ref="CN29:DD30"/>
    <mergeCell ref="EB29:ER30"/>
    <mergeCell ref="ES29:EZ30"/>
    <mergeCell ref="FA29:FH30"/>
    <mergeCell ref="B31:L38"/>
    <mergeCell ref="M31:AB32"/>
    <mergeCell ref="AC31:AE32"/>
    <mergeCell ref="AF31:AH32"/>
    <mergeCell ref="AI31:AK32"/>
    <mergeCell ref="DK27:EA34"/>
    <mergeCell ref="EB27:ER28"/>
    <mergeCell ref="ES27:EZ28"/>
    <mergeCell ref="FA27:FH28"/>
    <mergeCell ref="M29:AB30"/>
    <mergeCell ref="AC29:AE30"/>
    <mergeCell ref="AF29:AH30"/>
    <mergeCell ref="AI29:AK30"/>
    <mergeCell ref="AL29:AN30"/>
    <mergeCell ref="AO29:AQ30"/>
    <mergeCell ref="AU27:BC30"/>
    <mergeCell ref="BL27:BR34"/>
    <mergeCell ref="BZ27:CH30"/>
    <mergeCell ref="CI27:CM30"/>
    <mergeCell ref="CN27:DD28"/>
    <mergeCell ref="DE27:DJ30"/>
    <mergeCell ref="CN31:DD32"/>
    <mergeCell ref="DE31:DJ36"/>
    <mergeCell ref="CN33:DD34"/>
    <mergeCell ref="CN35:DD36"/>
    <mergeCell ref="EB25:ER26"/>
    <mergeCell ref="ES25:EZ26"/>
    <mergeCell ref="FA25:FH26"/>
    <mergeCell ref="M27:AB28"/>
    <mergeCell ref="AC27:AE28"/>
    <mergeCell ref="AF27:AH28"/>
    <mergeCell ref="AI27:AK28"/>
    <mergeCell ref="AL27:AN28"/>
    <mergeCell ref="AO27:AQ28"/>
    <mergeCell ref="AR27:AT28"/>
    <mergeCell ref="EB23:ER24"/>
    <mergeCell ref="ES23:EZ24"/>
    <mergeCell ref="FA23:FH24"/>
    <mergeCell ref="M25:AB26"/>
    <mergeCell ref="AC25:AE26"/>
    <mergeCell ref="AF25:AH26"/>
    <mergeCell ref="AI25:AK26"/>
    <mergeCell ref="AL25:AN26"/>
    <mergeCell ref="AO25:AQ26"/>
    <mergeCell ref="AR25:AT26"/>
    <mergeCell ref="AO23:AQ24"/>
    <mergeCell ref="AR23:AT24"/>
    <mergeCell ref="BZ23:CH26"/>
    <mergeCell ref="CI23:CM26"/>
    <mergeCell ref="CN23:DD24"/>
    <mergeCell ref="DE23:DJ26"/>
    <mergeCell ref="CN25:DD26"/>
    <mergeCell ref="CN21:DD22"/>
    <mergeCell ref="EB21:ER22"/>
    <mergeCell ref="ES21:EZ22"/>
    <mergeCell ref="FA21:FH22"/>
    <mergeCell ref="B23:L30"/>
    <mergeCell ref="M23:AB24"/>
    <mergeCell ref="AC23:AE24"/>
    <mergeCell ref="AF23:AH24"/>
    <mergeCell ref="AI23:AK24"/>
    <mergeCell ref="AL23:AN24"/>
    <mergeCell ref="DK19:EA26"/>
    <mergeCell ref="EB19:ER20"/>
    <mergeCell ref="ES19:EZ20"/>
    <mergeCell ref="FA19:FH20"/>
    <mergeCell ref="M21:AB22"/>
    <mergeCell ref="AC21:AE22"/>
    <mergeCell ref="AF21:AH22"/>
    <mergeCell ref="AI21:AK22"/>
    <mergeCell ref="AL21:AN22"/>
    <mergeCell ref="AO21:AQ22"/>
    <mergeCell ref="M19:AB20"/>
    <mergeCell ref="AC19:AE20"/>
    <mergeCell ref="AF19:AH20"/>
    <mergeCell ref="AI19:AK20"/>
    <mergeCell ref="AL19:AN20"/>
    <mergeCell ref="AO19:AQ20"/>
    <mergeCell ref="EB15:ER18"/>
    <mergeCell ref="ES15:EZ18"/>
    <mergeCell ref="FA15:FH18"/>
    <mergeCell ref="M17:AB18"/>
    <mergeCell ref="AC17:AE18"/>
    <mergeCell ref="AF17:AH18"/>
    <mergeCell ref="AI17:AK18"/>
    <mergeCell ref="AL17:AN18"/>
    <mergeCell ref="AO17:AQ18"/>
    <mergeCell ref="AR17:AT18"/>
    <mergeCell ref="BS15:BY30"/>
    <mergeCell ref="BZ15:CH18"/>
    <mergeCell ref="CI15:CM18"/>
    <mergeCell ref="CN15:DD18"/>
    <mergeCell ref="DE15:DJ18"/>
    <mergeCell ref="DK15:EA18"/>
    <mergeCell ref="BZ19:CH22"/>
    <mergeCell ref="CI19:CM22"/>
    <mergeCell ref="CN19:DD20"/>
    <mergeCell ref="DE19:DJ22"/>
    <mergeCell ref="AL15:AN16"/>
    <mergeCell ref="AO15:AQ16"/>
    <mergeCell ref="AR15:AT16"/>
    <mergeCell ref="AU15:BC20"/>
    <mergeCell ref="BD15:BK30"/>
    <mergeCell ref="BL15:BR20"/>
    <mergeCell ref="AR19:AT20"/>
    <mergeCell ref="AR21:AT22"/>
    <mergeCell ref="AU21:BC26"/>
    <mergeCell ref="BL21:BR26"/>
    <mergeCell ref="BZ11:CM14"/>
    <mergeCell ref="CN11:DJ14"/>
    <mergeCell ref="DK11:EA14"/>
    <mergeCell ref="EB11:FH12"/>
    <mergeCell ref="EB13:FH14"/>
    <mergeCell ref="B15:L22"/>
    <mergeCell ref="M15:AB16"/>
    <mergeCell ref="AC15:AE16"/>
    <mergeCell ref="AF15:AH16"/>
    <mergeCell ref="AI15:AK16"/>
    <mergeCell ref="BS7:BY14"/>
    <mergeCell ref="BZ7:DJ10"/>
    <mergeCell ref="DK7:EA10"/>
    <mergeCell ref="EB7:FH10"/>
    <mergeCell ref="B9:L10"/>
    <mergeCell ref="AC9:AE14"/>
    <mergeCell ref="AF9:AH14"/>
    <mergeCell ref="AI9:AK14"/>
    <mergeCell ref="AL9:AN14"/>
    <mergeCell ref="AO9:AQ14"/>
    <mergeCell ref="B7:L8"/>
    <mergeCell ref="M7:AB10"/>
    <mergeCell ref="AC7:AK8"/>
    <mergeCell ref="AL7:AT8"/>
    <mergeCell ref="AU7:BC8"/>
    <mergeCell ref="BD7:BR8"/>
    <mergeCell ref="AR9:AT14"/>
    <mergeCell ref="AU9:BC10"/>
    <mergeCell ref="BD9:BK14"/>
    <mergeCell ref="BL9:BR14"/>
    <mergeCell ref="B2:AK2"/>
    <mergeCell ref="AL2:EA2"/>
    <mergeCell ref="EB2:FH2"/>
    <mergeCell ref="AC3:AK6"/>
    <mergeCell ref="AL3:AT6"/>
    <mergeCell ref="BD3:BR6"/>
    <mergeCell ref="BS3:BY6"/>
    <mergeCell ref="BZ3:DJ6"/>
    <mergeCell ref="DK3:FH6"/>
  </mergeCells>
  <phoneticPr fontId="8" type="noConversion"/>
  <printOptions horizontalCentered="1" verticalCentered="1"/>
  <pageMargins left="0.19685039370078741" right="0.19685039370078741" top="0.39370078740157483" bottom="0.39370078740157483" header="0" footer="0"/>
  <pageSetup paperSize="9" scale="50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8"/>
  <sheetViews>
    <sheetView view="pageBreakPreview" zoomScaleNormal="100" zoomScaleSheetLayoutView="100" workbookViewId="0">
      <selection activeCell="H15" sqref="H15"/>
    </sheetView>
    <sheetView workbookViewId="1"/>
  </sheetViews>
  <sheetFormatPr defaultRowHeight="12"/>
  <cols>
    <col min="1" max="7" width="21.83203125" style="131" customWidth="1"/>
    <col min="8" max="14" width="20.83203125" style="131" customWidth="1"/>
    <col min="15" max="16384" width="9.33203125" style="131"/>
  </cols>
  <sheetData>
    <row r="1" spans="1:7" ht="39.950000000000003" customHeight="1">
      <c r="A1" s="708" t="s">
        <v>1105</v>
      </c>
      <c r="B1" s="708"/>
      <c r="C1" s="708"/>
    </row>
    <row r="2" spans="1:7" ht="24.95" customHeight="1">
      <c r="A2" s="131" t="s">
        <v>1219</v>
      </c>
      <c r="G2" s="703"/>
    </row>
    <row r="3" spans="1:7" s="703" customFormat="1" ht="30" customHeight="1">
      <c r="A3" s="702" t="s">
        <v>1106</v>
      </c>
      <c r="B3" s="851" t="s">
        <v>1102</v>
      </c>
      <c r="C3" s="851" t="s">
        <v>1103</v>
      </c>
      <c r="D3" s="705" t="s">
        <v>830</v>
      </c>
      <c r="E3" s="945"/>
      <c r="F3" s="702" t="s">
        <v>832</v>
      </c>
      <c r="G3" s="702" t="s">
        <v>833</v>
      </c>
    </row>
    <row r="4" spans="1:7" ht="30" customHeight="1">
      <c r="A4" s="705" t="s">
        <v>826</v>
      </c>
      <c r="B4" s="852">
        <f>공사원가계산서!E7</f>
        <v>3151872</v>
      </c>
      <c r="C4" s="852">
        <f>공사원가계산서!F7</f>
        <v>37010959</v>
      </c>
      <c r="D4" s="852">
        <f>공사원가계산서!G7</f>
        <v>0</v>
      </c>
      <c r="E4" s="852"/>
      <c r="F4" s="846">
        <f>SUM(B4:D4)</f>
        <v>40162831</v>
      </c>
      <c r="G4" s="704"/>
    </row>
    <row r="5" spans="1:7" ht="30" customHeight="1">
      <c r="A5" s="705" t="s">
        <v>828</v>
      </c>
      <c r="B5" s="846">
        <f>B4-B6</f>
        <v>-10853376</v>
      </c>
      <c r="C5" s="846">
        <f>C4-C6</f>
        <v>-760593904</v>
      </c>
      <c r="D5" s="846">
        <f>D4-D6</f>
        <v>-28084248</v>
      </c>
      <c r="E5" s="845"/>
      <c r="F5" s="846">
        <f>SUM(B5:D5)</f>
        <v>-799531528</v>
      </c>
      <c r="G5" s="704"/>
    </row>
    <row r="6" spans="1:7" ht="30" customHeight="1">
      <c r="A6" s="702" t="s">
        <v>827</v>
      </c>
      <c r="B6" s="845">
        <v>14005248</v>
      </c>
      <c r="C6" s="845">
        <v>797604863</v>
      </c>
      <c r="D6" s="846">
        <v>28084248</v>
      </c>
      <c r="E6" s="845"/>
      <c r="F6" s="846">
        <f>SUM(B6:D6)</f>
        <v>839694359</v>
      </c>
      <c r="G6" s="704"/>
    </row>
    <row r="7" spans="1:7" ht="30" customHeight="1">
      <c r="A7" s="702" t="s">
        <v>829</v>
      </c>
      <c r="B7" s="840">
        <v>2.3E-2</v>
      </c>
      <c r="C7" s="840">
        <v>2.3E-2</v>
      </c>
      <c r="D7" s="840">
        <v>2.3E-2</v>
      </c>
      <c r="E7" s="946"/>
      <c r="F7" s="840">
        <v>2.3E-2</v>
      </c>
      <c r="G7" s="704"/>
    </row>
    <row r="8" spans="1:7" ht="30" customHeight="1">
      <c r="A8" s="702"/>
      <c r="B8" s="851"/>
      <c r="C8" s="851"/>
      <c r="D8" s="704"/>
      <c r="E8" s="844"/>
      <c r="F8" s="704"/>
      <c r="G8" s="704"/>
    </row>
    <row r="9" spans="1:7" ht="30" customHeight="1">
      <c r="A9" s="704"/>
      <c r="B9" s="844"/>
      <c r="C9" s="844"/>
      <c r="D9" s="704"/>
      <c r="E9" s="844"/>
      <c r="F9" s="704"/>
      <c r="G9" s="704"/>
    </row>
    <row r="10" spans="1:7" ht="30" customHeight="1">
      <c r="A10" s="705" t="s">
        <v>831</v>
      </c>
      <c r="B10" s="846">
        <f>B6*B7</f>
        <v>322120.70399999997</v>
      </c>
      <c r="C10" s="846">
        <f>C6*C7</f>
        <v>18344911.848999999</v>
      </c>
      <c r="D10" s="846">
        <f>D6*D7</f>
        <v>645937.70400000003</v>
      </c>
      <c r="E10" s="845"/>
      <c r="F10" s="846">
        <f>SUM(B10:D10)</f>
        <v>19312970.256999999</v>
      </c>
      <c r="G10" s="704"/>
    </row>
    <row r="11" spans="1:7" ht="24.95" customHeight="1"/>
    <row r="12" spans="1:7" ht="24.95" customHeight="1">
      <c r="F12" s="910"/>
    </row>
    <row r="13" spans="1:7" ht="24.95" customHeight="1"/>
    <row r="14" spans="1:7" ht="24.95" customHeight="1"/>
    <row r="15" spans="1:7" ht="24.95" customHeight="1"/>
    <row r="16" spans="1:7" ht="24.95" customHeight="1"/>
    <row r="17" ht="24.95" customHeight="1"/>
    <row r="18" ht="24.95" customHeight="1"/>
  </sheetData>
  <phoneticPr fontId="8" type="noConversion"/>
  <printOptions horizontalCentered="1"/>
  <pageMargins left="0.59055118110236227" right="0.59055118110236227" top="0.98425196850393704" bottom="0.78740157480314965" header="0.31496062992125984" footer="0.31496062992125984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7"/>
  <sheetViews>
    <sheetView view="pageBreakPreview" zoomScaleNormal="100" zoomScaleSheetLayoutView="100" workbookViewId="0">
      <selection activeCell="F16" sqref="F16"/>
    </sheetView>
    <sheetView workbookViewId="1"/>
  </sheetViews>
  <sheetFormatPr defaultRowHeight="15.95" customHeight="1"/>
  <cols>
    <col min="1" max="1" width="4.83203125" style="143" customWidth="1"/>
    <col min="2" max="2" width="40.83203125" style="143" customWidth="1"/>
    <col min="3" max="3" width="18.83203125" style="143" customWidth="1"/>
    <col min="4" max="4" width="8.83203125" style="143" customWidth="1"/>
    <col min="5" max="5" width="12.83203125" style="143" customWidth="1"/>
    <col min="6" max="6" width="70.83203125" style="143" customWidth="1"/>
    <col min="7" max="229" width="9.33203125" style="143"/>
    <col min="230" max="230" width="41.83203125" style="143" bestFit="1" customWidth="1"/>
    <col min="231" max="231" width="19.33203125" style="143" customWidth="1"/>
    <col min="232" max="232" width="9.1640625" style="143" customWidth="1"/>
    <col min="233" max="233" width="15.33203125" style="143" customWidth="1"/>
    <col min="234" max="234" width="72.6640625" style="143" customWidth="1"/>
    <col min="235" max="485" width="9.33203125" style="143"/>
    <col min="486" max="486" width="41.83203125" style="143" bestFit="1" customWidth="1"/>
    <col min="487" max="487" width="19.33203125" style="143" customWidth="1"/>
    <col min="488" max="488" width="9.1640625" style="143" customWidth="1"/>
    <col min="489" max="489" width="15.33203125" style="143" customWidth="1"/>
    <col min="490" max="490" width="72.6640625" style="143" customWidth="1"/>
    <col min="491" max="741" width="9.33203125" style="143"/>
    <col min="742" max="742" width="41.83203125" style="143" bestFit="1" customWidth="1"/>
    <col min="743" max="743" width="19.33203125" style="143" customWidth="1"/>
    <col min="744" max="744" width="9.1640625" style="143" customWidth="1"/>
    <col min="745" max="745" width="15.33203125" style="143" customWidth="1"/>
    <col min="746" max="746" width="72.6640625" style="143" customWidth="1"/>
    <col min="747" max="997" width="9.33203125" style="143"/>
    <col min="998" max="998" width="41.83203125" style="143" bestFit="1" customWidth="1"/>
    <col min="999" max="999" width="19.33203125" style="143" customWidth="1"/>
    <col min="1000" max="1000" width="9.1640625" style="143" customWidth="1"/>
    <col min="1001" max="1001" width="15.33203125" style="143" customWidth="1"/>
    <col min="1002" max="1002" width="72.6640625" style="143" customWidth="1"/>
    <col min="1003" max="1253" width="9.33203125" style="143"/>
    <col min="1254" max="1254" width="41.83203125" style="143" bestFit="1" customWidth="1"/>
    <col min="1255" max="1255" width="19.33203125" style="143" customWidth="1"/>
    <col min="1256" max="1256" width="9.1640625" style="143" customWidth="1"/>
    <col min="1257" max="1257" width="15.33203125" style="143" customWidth="1"/>
    <col min="1258" max="1258" width="72.6640625" style="143" customWidth="1"/>
    <col min="1259" max="1509" width="9.33203125" style="143"/>
    <col min="1510" max="1510" width="41.83203125" style="143" bestFit="1" customWidth="1"/>
    <col min="1511" max="1511" width="19.33203125" style="143" customWidth="1"/>
    <col min="1512" max="1512" width="9.1640625" style="143" customWidth="1"/>
    <col min="1513" max="1513" width="15.33203125" style="143" customWidth="1"/>
    <col min="1514" max="1514" width="72.6640625" style="143" customWidth="1"/>
    <col min="1515" max="1765" width="9.33203125" style="143"/>
    <col min="1766" max="1766" width="41.83203125" style="143" bestFit="1" customWidth="1"/>
    <col min="1767" max="1767" width="19.33203125" style="143" customWidth="1"/>
    <col min="1768" max="1768" width="9.1640625" style="143" customWidth="1"/>
    <col min="1769" max="1769" width="15.33203125" style="143" customWidth="1"/>
    <col min="1770" max="1770" width="72.6640625" style="143" customWidth="1"/>
    <col min="1771" max="2021" width="9.33203125" style="143"/>
    <col min="2022" max="2022" width="41.83203125" style="143" bestFit="1" customWidth="1"/>
    <col min="2023" max="2023" width="19.33203125" style="143" customWidth="1"/>
    <col min="2024" max="2024" width="9.1640625" style="143" customWidth="1"/>
    <col min="2025" max="2025" width="15.33203125" style="143" customWidth="1"/>
    <col min="2026" max="2026" width="72.6640625" style="143" customWidth="1"/>
    <col min="2027" max="2277" width="9.33203125" style="143"/>
    <col min="2278" max="2278" width="41.83203125" style="143" bestFit="1" customWidth="1"/>
    <col min="2279" max="2279" width="19.33203125" style="143" customWidth="1"/>
    <col min="2280" max="2280" width="9.1640625" style="143" customWidth="1"/>
    <col min="2281" max="2281" width="15.33203125" style="143" customWidth="1"/>
    <col min="2282" max="2282" width="72.6640625" style="143" customWidth="1"/>
    <col min="2283" max="2533" width="9.33203125" style="143"/>
    <col min="2534" max="2534" width="41.83203125" style="143" bestFit="1" customWidth="1"/>
    <col min="2535" max="2535" width="19.33203125" style="143" customWidth="1"/>
    <col min="2536" max="2536" width="9.1640625" style="143" customWidth="1"/>
    <col min="2537" max="2537" width="15.33203125" style="143" customWidth="1"/>
    <col min="2538" max="2538" width="72.6640625" style="143" customWidth="1"/>
    <col min="2539" max="2789" width="9.33203125" style="143"/>
    <col min="2790" max="2790" width="41.83203125" style="143" bestFit="1" customWidth="1"/>
    <col min="2791" max="2791" width="19.33203125" style="143" customWidth="1"/>
    <col min="2792" max="2792" width="9.1640625" style="143" customWidth="1"/>
    <col min="2793" max="2793" width="15.33203125" style="143" customWidth="1"/>
    <col min="2794" max="2794" width="72.6640625" style="143" customWidth="1"/>
    <col min="2795" max="3045" width="9.33203125" style="143"/>
    <col min="3046" max="3046" width="41.83203125" style="143" bestFit="1" customWidth="1"/>
    <col min="3047" max="3047" width="19.33203125" style="143" customWidth="1"/>
    <col min="3048" max="3048" width="9.1640625" style="143" customWidth="1"/>
    <col min="3049" max="3049" width="15.33203125" style="143" customWidth="1"/>
    <col min="3050" max="3050" width="72.6640625" style="143" customWidth="1"/>
    <col min="3051" max="3301" width="9.33203125" style="143"/>
    <col min="3302" max="3302" width="41.83203125" style="143" bestFit="1" customWidth="1"/>
    <col min="3303" max="3303" width="19.33203125" style="143" customWidth="1"/>
    <col min="3304" max="3304" width="9.1640625" style="143" customWidth="1"/>
    <col min="3305" max="3305" width="15.33203125" style="143" customWidth="1"/>
    <col min="3306" max="3306" width="72.6640625" style="143" customWidth="1"/>
    <col min="3307" max="3557" width="9.33203125" style="143"/>
    <col min="3558" max="3558" width="41.83203125" style="143" bestFit="1" customWidth="1"/>
    <col min="3559" max="3559" width="19.33203125" style="143" customWidth="1"/>
    <col min="3560" max="3560" width="9.1640625" style="143" customWidth="1"/>
    <col min="3561" max="3561" width="15.33203125" style="143" customWidth="1"/>
    <col min="3562" max="3562" width="72.6640625" style="143" customWidth="1"/>
    <col min="3563" max="3813" width="9.33203125" style="143"/>
    <col min="3814" max="3814" width="41.83203125" style="143" bestFit="1" customWidth="1"/>
    <col min="3815" max="3815" width="19.33203125" style="143" customWidth="1"/>
    <col min="3816" max="3816" width="9.1640625" style="143" customWidth="1"/>
    <col min="3817" max="3817" width="15.33203125" style="143" customWidth="1"/>
    <col min="3818" max="3818" width="72.6640625" style="143" customWidth="1"/>
    <col min="3819" max="4069" width="9.33203125" style="143"/>
    <col min="4070" max="4070" width="41.83203125" style="143" bestFit="1" customWidth="1"/>
    <col min="4071" max="4071" width="19.33203125" style="143" customWidth="1"/>
    <col min="4072" max="4072" width="9.1640625" style="143" customWidth="1"/>
    <col min="4073" max="4073" width="15.33203125" style="143" customWidth="1"/>
    <col min="4074" max="4074" width="72.6640625" style="143" customWidth="1"/>
    <col min="4075" max="4325" width="9.33203125" style="143"/>
    <col min="4326" max="4326" width="41.83203125" style="143" bestFit="1" customWidth="1"/>
    <col min="4327" max="4327" width="19.33203125" style="143" customWidth="1"/>
    <col min="4328" max="4328" width="9.1640625" style="143" customWidth="1"/>
    <col min="4329" max="4329" width="15.33203125" style="143" customWidth="1"/>
    <col min="4330" max="4330" width="72.6640625" style="143" customWidth="1"/>
    <col min="4331" max="4581" width="9.33203125" style="143"/>
    <col min="4582" max="4582" width="41.83203125" style="143" bestFit="1" customWidth="1"/>
    <col min="4583" max="4583" width="19.33203125" style="143" customWidth="1"/>
    <col min="4584" max="4584" width="9.1640625" style="143" customWidth="1"/>
    <col min="4585" max="4585" width="15.33203125" style="143" customWidth="1"/>
    <col min="4586" max="4586" width="72.6640625" style="143" customWidth="1"/>
    <col min="4587" max="4837" width="9.33203125" style="143"/>
    <col min="4838" max="4838" width="41.83203125" style="143" bestFit="1" customWidth="1"/>
    <col min="4839" max="4839" width="19.33203125" style="143" customWidth="1"/>
    <col min="4840" max="4840" width="9.1640625" style="143" customWidth="1"/>
    <col min="4841" max="4841" width="15.33203125" style="143" customWidth="1"/>
    <col min="4842" max="4842" width="72.6640625" style="143" customWidth="1"/>
    <col min="4843" max="5093" width="9.33203125" style="143"/>
    <col min="5094" max="5094" width="41.83203125" style="143" bestFit="1" customWidth="1"/>
    <col min="5095" max="5095" width="19.33203125" style="143" customWidth="1"/>
    <col min="5096" max="5096" width="9.1640625" style="143" customWidth="1"/>
    <col min="5097" max="5097" width="15.33203125" style="143" customWidth="1"/>
    <col min="5098" max="5098" width="72.6640625" style="143" customWidth="1"/>
    <col min="5099" max="5349" width="9.33203125" style="143"/>
    <col min="5350" max="5350" width="41.83203125" style="143" bestFit="1" customWidth="1"/>
    <col min="5351" max="5351" width="19.33203125" style="143" customWidth="1"/>
    <col min="5352" max="5352" width="9.1640625" style="143" customWidth="1"/>
    <col min="5353" max="5353" width="15.33203125" style="143" customWidth="1"/>
    <col min="5354" max="5354" width="72.6640625" style="143" customWidth="1"/>
    <col min="5355" max="5605" width="9.33203125" style="143"/>
    <col min="5606" max="5606" width="41.83203125" style="143" bestFit="1" customWidth="1"/>
    <col min="5607" max="5607" width="19.33203125" style="143" customWidth="1"/>
    <col min="5608" max="5608" width="9.1640625" style="143" customWidth="1"/>
    <col min="5609" max="5609" width="15.33203125" style="143" customWidth="1"/>
    <col min="5610" max="5610" width="72.6640625" style="143" customWidth="1"/>
    <col min="5611" max="5861" width="9.33203125" style="143"/>
    <col min="5862" max="5862" width="41.83203125" style="143" bestFit="1" customWidth="1"/>
    <col min="5863" max="5863" width="19.33203125" style="143" customWidth="1"/>
    <col min="5864" max="5864" width="9.1640625" style="143" customWidth="1"/>
    <col min="5865" max="5865" width="15.33203125" style="143" customWidth="1"/>
    <col min="5866" max="5866" width="72.6640625" style="143" customWidth="1"/>
    <col min="5867" max="6117" width="9.33203125" style="143"/>
    <col min="6118" max="6118" width="41.83203125" style="143" bestFit="1" customWidth="1"/>
    <col min="6119" max="6119" width="19.33203125" style="143" customWidth="1"/>
    <col min="6120" max="6120" width="9.1640625" style="143" customWidth="1"/>
    <col min="6121" max="6121" width="15.33203125" style="143" customWidth="1"/>
    <col min="6122" max="6122" width="72.6640625" style="143" customWidth="1"/>
    <col min="6123" max="6373" width="9.33203125" style="143"/>
    <col min="6374" max="6374" width="41.83203125" style="143" bestFit="1" customWidth="1"/>
    <col min="6375" max="6375" width="19.33203125" style="143" customWidth="1"/>
    <col min="6376" max="6376" width="9.1640625" style="143" customWidth="1"/>
    <col min="6377" max="6377" width="15.33203125" style="143" customWidth="1"/>
    <col min="6378" max="6378" width="72.6640625" style="143" customWidth="1"/>
    <col min="6379" max="6629" width="9.33203125" style="143"/>
    <col min="6630" max="6630" width="41.83203125" style="143" bestFit="1" customWidth="1"/>
    <col min="6631" max="6631" width="19.33203125" style="143" customWidth="1"/>
    <col min="6632" max="6632" width="9.1640625" style="143" customWidth="1"/>
    <col min="6633" max="6633" width="15.33203125" style="143" customWidth="1"/>
    <col min="6634" max="6634" width="72.6640625" style="143" customWidth="1"/>
    <col min="6635" max="6885" width="9.33203125" style="143"/>
    <col min="6886" max="6886" width="41.83203125" style="143" bestFit="1" customWidth="1"/>
    <col min="6887" max="6887" width="19.33203125" style="143" customWidth="1"/>
    <col min="6888" max="6888" width="9.1640625" style="143" customWidth="1"/>
    <col min="6889" max="6889" width="15.33203125" style="143" customWidth="1"/>
    <col min="6890" max="6890" width="72.6640625" style="143" customWidth="1"/>
    <col min="6891" max="7141" width="9.33203125" style="143"/>
    <col min="7142" max="7142" width="41.83203125" style="143" bestFit="1" customWidth="1"/>
    <col min="7143" max="7143" width="19.33203125" style="143" customWidth="1"/>
    <col min="7144" max="7144" width="9.1640625" style="143" customWidth="1"/>
    <col min="7145" max="7145" width="15.33203125" style="143" customWidth="1"/>
    <col min="7146" max="7146" width="72.6640625" style="143" customWidth="1"/>
    <col min="7147" max="7397" width="9.33203125" style="143"/>
    <col min="7398" max="7398" width="41.83203125" style="143" bestFit="1" customWidth="1"/>
    <col min="7399" max="7399" width="19.33203125" style="143" customWidth="1"/>
    <col min="7400" max="7400" width="9.1640625" style="143" customWidth="1"/>
    <col min="7401" max="7401" width="15.33203125" style="143" customWidth="1"/>
    <col min="7402" max="7402" width="72.6640625" style="143" customWidth="1"/>
    <col min="7403" max="7653" width="9.33203125" style="143"/>
    <col min="7654" max="7654" width="41.83203125" style="143" bestFit="1" customWidth="1"/>
    <col min="7655" max="7655" width="19.33203125" style="143" customWidth="1"/>
    <col min="7656" max="7656" width="9.1640625" style="143" customWidth="1"/>
    <col min="7657" max="7657" width="15.33203125" style="143" customWidth="1"/>
    <col min="7658" max="7658" width="72.6640625" style="143" customWidth="1"/>
    <col min="7659" max="7909" width="9.33203125" style="143"/>
    <col min="7910" max="7910" width="41.83203125" style="143" bestFit="1" customWidth="1"/>
    <col min="7911" max="7911" width="19.33203125" style="143" customWidth="1"/>
    <col min="7912" max="7912" width="9.1640625" style="143" customWidth="1"/>
    <col min="7913" max="7913" width="15.33203125" style="143" customWidth="1"/>
    <col min="7914" max="7914" width="72.6640625" style="143" customWidth="1"/>
    <col min="7915" max="8165" width="9.33203125" style="143"/>
    <col min="8166" max="8166" width="41.83203125" style="143" bestFit="1" customWidth="1"/>
    <col min="8167" max="8167" width="19.33203125" style="143" customWidth="1"/>
    <col min="8168" max="8168" width="9.1640625" style="143" customWidth="1"/>
    <col min="8169" max="8169" width="15.33203125" style="143" customWidth="1"/>
    <col min="8170" max="8170" width="72.6640625" style="143" customWidth="1"/>
    <col min="8171" max="8421" width="9.33203125" style="143"/>
    <col min="8422" max="8422" width="41.83203125" style="143" bestFit="1" customWidth="1"/>
    <col min="8423" max="8423" width="19.33203125" style="143" customWidth="1"/>
    <col min="8424" max="8424" width="9.1640625" style="143" customWidth="1"/>
    <col min="8425" max="8425" width="15.33203125" style="143" customWidth="1"/>
    <col min="8426" max="8426" width="72.6640625" style="143" customWidth="1"/>
    <col min="8427" max="8677" width="9.33203125" style="143"/>
    <col min="8678" max="8678" width="41.83203125" style="143" bestFit="1" customWidth="1"/>
    <col min="8679" max="8679" width="19.33203125" style="143" customWidth="1"/>
    <col min="8680" max="8680" width="9.1640625" style="143" customWidth="1"/>
    <col min="8681" max="8681" width="15.33203125" style="143" customWidth="1"/>
    <col min="8682" max="8682" width="72.6640625" style="143" customWidth="1"/>
    <col min="8683" max="8933" width="9.33203125" style="143"/>
    <col min="8934" max="8934" width="41.83203125" style="143" bestFit="1" customWidth="1"/>
    <col min="8935" max="8935" width="19.33203125" style="143" customWidth="1"/>
    <col min="8936" max="8936" width="9.1640625" style="143" customWidth="1"/>
    <col min="8937" max="8937" width="15.33203125" style="143" customWidth="1"/>
    <col min="8938" max="8938" width="72.6640625" style="143" customWidth="1"/>
    <col min="8939" max="9189" width="9.33203125" style="143"/>
    <col min="9190" max="9190" width="41.83203125" style="143" bestFit="1" customWidth="1"/>
    <col min="9191" max="9191" width="19.33203125" style="143" customWidth="1"/>
    <col min="9192" max="9192" width="9.1640625" style="143" customWidth="1"/>
    <col min="9193" max="9193" width="15.33203125" style="143" customWidth="1"/>
    <col min="9194" max="9194" width="72.6640625" style="143" customWidth="1"/>
    <col min="9195" max="9445" width="9.33203125" style="143"/>
    <col min="9446" max="9446" width="41.83203125" style="143" bestFit="1" customWidth="1"/>
    <col min="9447" max="9447" width="19.33203125" style="143" customWidth="1"/>
    <col min="9448" max="9448" width="9.1640625" style="143" customWidth="1"/>
    <col min="9449" max="9449" width="15.33203125" style="143" customWidth="1"/>
    <col min="9450" max="9450" width="72.6640625" style="143" customWidth="1"/>
    <col min="9451" max="9701" width="9.33203125" style="143"/>
    <col min="9702" max="9702" width="41.83203125" style="143" bestFit="1" customWidth="1"/>
    <col min="9703" max="9703" width="19.33203125" style="143" customWidth="1"/>
    <col min="9704" max="9704" width="9.1640625" style="143" customWidth="1"/>
    <col min="9705" max="9705" width="15.33203125" style="143" customWidth="1"/>
    <col min="9706" max="9706" width="72.6640625" style="143" customWidth="1"/>
    <col min="9707" max="9957" width="9.33203125" style="143"/>
    <col min="9958" max="9958" width="41.83203125" style="143" bestFit="1" customWidth="1"/>
    <col min="9959" max="9959" width="19.33203125" style="143" customWidth="1"/>
    <col min="9960" max="9960" width="9.1640625" style="143" customWidth="1"/>
    <col min="9961" max="9961" width="15.33203125" style="143" customWidth="1"/>
    <col min="9962" max="9962" width="72.6640625" style="143" customWidth="1"/>
    <col min="9963" max="10213" width="9.33203125" style="143"/>
    <col min="10214" max="10214" width="41.83203125" style="143" bestFit="1" customWidth="1"/>
    <col min="10215" max="10215" width="19.33203125" style="143" customWidth="1"/>
    <col min="10216" max="10216" width="9.1640625" style="143" customWidth="1"/>
    <col min="10217" max="10217" width="15.33203125" style="143" customWidth="1"/>
    <col min="10218" max="10218" width="72.6640625" style="143" customWidth="1"/>
    <col min="10219" max="10469" width="9.33203125" style="143"/>
    <col min="10470" max="10470" width="41.83203125" style="143" bestFit="1" customWidth="1"/>
    <col min="10471" max="10471" width="19.33203125" style="143" customWidth="1"/>
    <col min="10472" max="10472" width="9.1640625" style="143" customWidth="1"/>
    <col min="10473" max="10473" width="15.33203125" style="143" customWidth="1"/>
    <col min="10474" max="10474" width="72.6640625" style="143" customWidth="1"/>
    <col min="10475" max="10725" width="9.33203125" style="143"/>
    <col min="10726" max="10726" width="41.83203125" style="143" bestFit="1" customWidth="1"/>
    <col min="10727" max="10727" width="19.33203125" style="143" customWidth="1"/>
    <col min="10728" max="10728" width="9.1640625" style="143" customWidth="1"/>
    <col min="10729" max="10729" width="15.33203125" style="143" customWidth="1"/>
    <col min="10730" max="10730" width="72.6640625" style="143" customWidth="1"/>
    <col min="10731" max="10981" width="9.33203125" style="143"/>
    <col min="10982" max="10982" width="41.83203125" style="143" bestFit="1" customWidth="1"/>
    <col min="10983" max="10983" width="19.33203125" style="143" customWidth="1"/>
    <col min="10984" max="10984" width="9.1640625" style="143" customWidth="1"/>
    <col min="10985" max="10985" width="15.33203125" style="143" customWidth="1"/>
    <col min="10986" max="10986" width="72.6640625" style="143" customWidth="1"/>
    <col min="10987" max="11237" width="9.33203125" style="143"/>
    <col min="11238" max="11238" width="41.83203125" style="143" bestFit="1" customWidth="1"/>
    <col min="11239" max="11239" width="19.33203125" style="143" customWidth="1"/>
    <col min="11240" max="11240" width="9.1640625" style="143" customWidth="1"/>
    <col min="11241" max="11241" width="15.33203125" style="143" customWidth="1"/>
    <col min="11242" max="11242" width="72.6640625" style="143" customWidth="1"/>
    <col min="11243" max="11493" width="9.33203125" style="143"/>
    <col min="11494" max="11494" width="41.83203125" style="143" bestFit="1" customWidth="1"/>
    <col min="11495" max="11495" width="19.33203125" style="143" customWidth="1"/>
    <col min="11496" max="11496" width="9.1640625" style="143" customWidth="1"/>
    <col min="11497" max="11497" width="15.33203125" style="143" customWidth="1"/>
    <col min="11498" max="11498" width="72.6640625" style="143" customWidth="1"/>
    <col min="11499" max="11749" width="9.33203125" style="143"/>
    <col min="11750" max="11750" width="41.83203125" style="143" bestFit="1" customWidth="1"/>
    <col min="11751" max="11751" width="19.33203125" style="143" customWidth="1"/>
    <col min="11752" max="11752" width="9.1640625" style="143" customWidth="1"/>
    <col min="11753" max="11753" width="15.33203125" style="143" customWidth="1"/>
    <col min="11754" max="11754" width="72.6640625" style="143" customWidth="1"/>
    <col min="11755" max="12005" width="9.33203125" style="143"/>
    <col min="12006" max="12006" width="41.83203125" style="143" bestFit="1" customWidth="1"/>
    <col min="12007" max="12007" width="19.33203125" style="143" customWidth="1"/>
    <col min="12008" max="12008" width="9.1640625" style="143" customWidth="1"/>
    <col min="12009" max="12009" width="15.33203125" style="143" customWidth="1"/>
    <col min="12010" max="12010" width="72.6640625" style="143" customWidth="1"/>
    <col min="12011" max="12261" width="9.33203125" style="143"/>
    <col min="12262" max="12262" width="41.83203125" style="143" bestFit="1" customWidth="1"/>
    <col min="12263" max="12263" width="19.33203125" style="143" customWidth="1"/>
    <col min="12264" max="12264" width="9.1640625" style="143" customWidth="1"/>
    <col min="12265" max="12265" width="15.33203125" style="143" customWidth="1"/>
    <col min="12266" max="12266" width="72.6640625" style="143" customWidth="1"/>
    <col min="12267" max="12517" width="9.33203125" style="143"/>
    <col min="12518" max="12518" width="41.83203125" style="143" bestFit="1" customWidth="1"/>
    <col min="12519" max="12519" width="19.33203125" style="143" customWidth="1"/>
    <col min="12520" max="12520" width="9.1640625" style="143" customWidth="1"/>
    <col min="12521" max="12521" width="15.33203125" style="143" customWidth="1"/>
    <col min="12522" max="12522" width="72.6640625" style="143" customWidth="1"/>
    <col min="12523" max="12773" width="9.33203125" style="143"/>
    <col min="12774" max="12774" width="41.83203125" style="143" bestFit="1" customWidth="1"/>
    <col min="12775" max="12775" width="19.33203125" style="143" customWidth="1"/>
    <col min="12776" max="12776" width="9.1640625" style="143" customWidth="1"/>
    <col min="12777" max="12777" width="15.33203125" style="143" customWidth="1"/>
    <col min="12778" max="12778" width="72.6640625" style="143" customWidth="1"/>
    <col min="12779" max="13029" width="9.33203125" style="143"/>
    <col min="13030" max="13030" width="41.83203125" style="143" bestFit="1" customWidth="1"/>
    <col min="13031" max="13031" width="19.33203125" style="143" customWidth="1"/>
    <col min="13032" max="13032" width="9.1640625" style="143" customWidth="1"/>
    <col min="13033" max="13033" width="15.33203125" style="143" customWidth="1"/>
    <col min="13034" max="13034" width="72.6640625" style="143" customWidth="1"/>
    <col min="13035" max="13285" width="9.33203125" style="143"/>
    <col min="13286" max="13286" width="41.83203125" style="143" bestFit="1" customWidth="1"/>
    <col min="13287" max="13287" width="19.33203125" style="143" customWidth="1"/>
    <col min="13288" max="13288" width="9.1640625" style="143" customWidth="1"/>
    <col min="13289" max="13289" width="15.33203125" style="143" customWidth="1"/>
    <col min="13290" max="13290" width="72.6640625" style="143" customWidth="1"/>
    <col min="13291" max="13541" width="9.33203125" style="143"/>
    <col min="13542" max="13542" width="41.83203125" style="143" bestFit="1" customWidth="1"/>
    <col min="13543" max="13543" width="19.33203125" style="143" customWidth="1"/>
    <col min="13544" max="13544" width="9.1640625" style="143" customWidth="1"/>
    <col min="13545" max="13545" width="15.33203125" style="143" customWidth="1"/>
    <col min="13546" max="13546" width="72.6640625" style="143" customWidth="1"/>
    <col min="13547" max="13797" width="9.33203125" style="143"/>
    <col min="13798" max="13798" width="41.83203125" style="143" bestFit="1" customWidth="1"/>
    <col min="13799" max="13799" width="19.33203125" style="143" customWidth="1"/>
    <col min="13800" max="13800" width="9.1640625" style="143" customWidth="1"/>
    <col min="13801" max="13801" width="15.33203125" style="143" customWidth="1"/>
    <col min="13802" max="13802" width="72.6640625" style="143" customWidth="1"/>
    <col min="13803" max="14053" width="9.33203125" style="143"/>
    <col min="14054" max="14054" width="41.83203125" style="143" bestFit="1" customWidth="1"/>
    <col min="14055" max="14055" width="19.33203125" style="143" customWidth="1"/>
    <col min="14056" max="14056" width="9.1640625" style="143" customWidth="1"/>
    <col min="14057" max="14057" width="15.33203125" style="143" customWidth="1"/>
    <col min="14058" max="14058" width="72.6640625" style="143" customWidth="1"/>
    <col min="14059" max="14309" width="9.33203125" style="143"/>
    <col min="14310" max="14310" width="41.83203125" style="143" bestFit="1" customWidth="1"/>
    <col min="14311" max="14311" width="19.33203125" style="143" customWidth="1"/>
    <col min="14312" max="14312" width="9.1640625" style="143" customWidth="1"/>
    <col min="14313" max="14313" width="15.33203125" style="143" customWidth="1"/>
    <col min="14314" max="14314" width="72.6640625" style="143" customWidth="1"/>
    <col min="14315" max="14565" width="9.33203125" style="143"/>
    <col min="14566" max="14566" width="41.83203125" style="143" bestFit="1" customWidth="1"/>
    <col min="14567" max="14567" width="19.33203125" style="143" customWidth="1"/>
    <col min="14568" max="14568" width="9.1640625" style="143" customWidth="1"/>
    <col min="14569" max="14569" width="15.33203125" style="143" customWidth="1"/>
    <col min="14570" max="14570" width="72.6640625" style="143" customWidth="1"/>
    <col min="14571" max="14821" width="9.33203125" style="143"/>
    <col min="14822" max="14822" width="41.83203125" style="143" bestFit="1" customWidth="1"/>
    <col min="14823" max="14823" width="19.33203125" style="143" customWidth="1"/>
    <col min="14824" max="14824" width="9.1640625" style="143" customWidth="1"/>
    <col min="14825" max="14825" width="15.33203125" style="143" customWidth="1"/>
    <col min="14826" max="14826" width="72.6640625" style="143" customWidth="1"/>
    <col min="14827" max="15077" width="9.33203125" style="143"/>
    <col min="15078" max="15078" width="41.83203125" style="143" bestFit="1" customWidth="1"/>
    <col min="15079" max="15079" width="19.33203125" style="143" customWidth="1"/>
    <col min="15080" max="15080" width="9.1640625" style="143" customWidth="1"/>
    <col min="15081" max="15081" width="15.33203125" style="143" customWidth="1"/>
    <col min="15082" max="15082" width="72.6640625" style="143" customWidth="1"/>
    <col min="15083" max="15333" width="9.33203125" style="143"/>
    <col min="15334" max="15334" width="41.83203125" style="143" bestFit="1" customWidth="1"/>
    <col min="15335" max="15335" width="19.33203125" style="143" customWidth="1"/>
    <col min="15336" max="15336" width="9.1640625" style="143" customWidth="1"/>
    <col min="15337" max="15337" width="15.33203125" style="143" customWidth="1"/>
    <col min="15338" max="15338" width="72.6640625" style="143" customWidth="1"/>
    <col min="15339" max="15589" width="9.33203125" style="143"/>
    <col min="15590" max="15590" width="41.83203125" style="143" bestFit="1" customWidth="1"/>
    <col min="15591" max="15591" width="19.33203125" style="143" customWidth="1"/>
    <col min="15592" max="15592" width="9.1640625" style="143" customWidth="1"/>
    <col min="15593" max="15593" width="15.33203125" style="143" customWidth="1"/>
    <col min="15594" max="15594" width="72.6640625" style="143" customWidth="1"/>
    <col min="15595" max="15845" width="9.33203125" style="143"/>
    <col min="15846" max="15846" width="41.83203125" style="143" bestFit="1" customWidth="1"/>
    <col min="15847" max="15847" width="19.33203125" style="143" customWidth="1"/>
    <col min="15848" max="15848" width="9.1640625" style="143" customWidth="1"/>
    <col min="15849" max="15849" width="15.33203125" style="143" customWidth="1"/>
    <col min="15850" max="15850" width="72.6640625" style="143" customWidth="1"/>
    <col min="15851" max="16101" width="9.33203125" style="143"/>
    <col min="16102" max="16102" width="41.83203125" style="143" bestFit="1" customWidth="1"/>
    <col min="16103" max="16103" width="19.33203125" style="143" customWidth="1"/>
    <col min="16104" max="16104" width="9.1640625" style="143" customWidth="1"/>
    <col min="16105" max="16105" width="15.33203125" style="143" customWidth="1"/>
    <col min="16106" max="16106" width="72.6640625" style="143" customWidth="1"/>
    <col min="16107" max="16384" width="9.33203125" style="143"/>
  </cols>
  <sheetData>
    <row r="1" spans="1:6" s="159" customFormat="1" ht="39.950000000000003" customHeight="1">
      <c r="A1" s="158" t="s">
        <v>916</v>
      </c>
      <c r="C1" s="158"/>
      <c r="D1" s="158"/>
      <c r="E1" s="158"/>
      <c r="F1" s="158"/>
    </row>
    <row r="2" spans="1:6" s="287" customFormat="1" ht="24.95" customHeight="1">
      <c r="A2" s="1359" t="s">
        <v>123</v>
      </c>
      <c r="B2" s="1360"/>
      <c r="C2" s="798" t="s">
        <v>124</v>
      </c>
      <c r="D2" s="798" t="s">
        <v>125</v>
      </c>
      <c r="E2" s="798" t="s">
        <v>631</v>
      </c>
      <c r="F2" s="798" t="s">
        <v>126</v>
      </c>
    </row>
    <row r="3" spans="1:6" s="287" customFormat="1" ht="24.95" customHeight="1">
      <c r="A3" s="776" t="s">
        <v>917</v>
      </c>
      <c r="B3" s="778" t="s">
        <v>1042</v>
      </c>
      <c r="C3" s="762"/>
      <c r="D3" s="798" t="s">
        <v>127</v>
      </c>
      <c r="E3" s="799">
        <v>1</v>
      </c>
      <c r="F3" s="798"/>
    </row>
    <row r="4" spans="1:6" s="287" customFormat="1" ht="24.95" customHeight="1">
      <c r="A4" s="777"/>
      <c r="B4" s="802" t="s">
        <v>1043</v>
      </c>
      <c r="C4" s="798" t="s">
        <v>894</v>
      </c>
      <c r="D4" s="798" t="s">
        <v>630</v>
      </c>
      <c r="E4" s="799">
        <f>가설공사!B7</f>
        <v>80</v>
      </c>
      <c r="F4" s="800" t="s">
        <v>895</v>
      </c>
    </row>
    <row r="5" spans="1:6" s="287" customFormat="1" ht="24.95" customHeight="1">
      <c r="A5" s="777"/>
      <c r="B5" s="802" t="s">
        <v>1044</v>
      </c>
      <c r="C5" s="798" t="str">
        <f>C4</f>
        <v>36개월</v>
      </c>
      <c r="D5" s="798" t="str">
        <f>D4</f>
        <v>M2</v>
      </c>
      <c r="E5" s="799">
        <f>가설공사!C7</f>
        <v>100</v>
      </c>
      <c r="F5" s="800" t="s">
        <v>895</v>
      </c>
    </row>
    <row r="6" spans="1:6" s="287" customFormat="1" ht="24.95" customHeight="1">
      <c r="A6" s="777"/>
      <c r="B6" s="802" t="s">
        <v>1045</v>
      </c>
      <c r="C6" s="798" t="str">
        <f>C4</f>
        <v>36개월</v>
      </c>
      <c r="D6" s="798" t="str">
        <f>D4</f>
        <v>M2</v>
      </c>
      <c r="E6" s="799">
        <f>가설공사!D7</f>
        <v>60</v>
      </c>
      <c r="F6" s="800" t="s">
        <v>895</v>
      </c>
    </row>
    <row r="7" spans="1:6" s="287" customFormat="1" ht="24.95" customHeight="1">
      <c r="A7" s="777"/>
      <c r="B7" s="802" t="s">
        <v>1046</v>
      </c>
      <c r="C7" s="798" t="str">
        <f>C4</f>
        <v>36개월</v>
      </c>
      <c r="D7" s="798" t="str">
        <f>D4</f>
        <v>M2</v>
      </c>
      <c r="E7" s="799">
        <f>가설공사!E7</f>
        <v>80</v>
      </c>
      <c r="F7" s="800" t="s">
        <v>895</v>
      </c>
    </row>
    <row r="8" spans="1:6" s="287" customFormat="1" ht="24.95" customHeight="1">
      <c r="A8" s="777"/>
      <c r="B8" s="802" t="s">
        <v>1047</v>
      </c>
      <c r="C8" s="798" t="str">
        <f>C4</f>
        <v>36개월</v>
      </c>
      <c r="D8" s="798" t="str">
        <f>D4</f>
        <v>M2</v>
      </c>
      <c r="E8" s="799">
        <v>20</v>
      </c>
      <c r="F8" s="800" t="s">
        <v>895</v>
      </c>
    </row>
    <row r="9" spans="1:6" s="287" customFormat="1" ht="24.95" customHeight="1">
      <c r="A9" s="777"/>
      <c r="B9" s="802" t="s">
        <v>1048</v>
      </c>
      <c r="C9" s="798" t="str">
        <f>C5</f>
        <v>36개월</v>
      </c>
      <c r="D9" s="798" t="str">
        <f>D5</f>
        <v>M2</v>
      </c>
      <c r="E9" s="799">
        <f>SUM(E4:E8)*5</f>
        <v>1700</v>
      </c>
      <c r="F9" s="800" t="s">
        <v>897</v>
      </c>
    </row>
    <row r="10" spans="1:6" s="287" customFormat="1" ht="24.95" customHeight="1">
      <c r="A10" s="777"/>
      <c r="B10" s="802" t="s">
        <v>1049</v>
      </c>
      <c r="C10" s="798" t="s">
        <v>1159</v>
      </c>
      <c r="D10" s="798" t="s">
        <v>896</v>
      </c>
      <c r="E10" s="799">
        <v>2</v>
      </c>
      <c r="F10" s="801"/>
    </row>
    <row r="11" spans="1:6" s="287" customFormat="1" ht="24.95" customHeight="1">
      <c r="A11" s="777"/>
      <c r="B11" s="802" t="s">
        <v>1050</v>
      </c>
      <c r="C11" s="798"/>
      <c r="D11" s="798" t="s">
        <v>898</v>
      </c>
      <c r="E11" s="799">
        <v>34</v>
      </c>
      <c r="F11" s="800" t="s">
        <v>1158</v>
      </c>
    </row>
    <row r="12" spans="1:6" s="287" customFormat="1" ht="24.95" customHeight="1">
      <c r="A12" s="776" t="s">
        <v>918</v>
      </c>
      <c r="B12" s="778" t="s">
        <v>1041</v>
      </c>
      <c r="C12" s="762"/>
      <c r="D12" s="798" t="s">
        <v>127</v>
      </c>
      <c r="E12" s="799">
        <v>1</v>
      </c>
      <c r="F12" s="798" t="s">
        <v>128</v>
      </c>
    </row>
    <row r="13" spans="1:6" s="287" customFormat="1" ht="24.95" customHeight="1">
      <c r="A13" s="776" t="s">
        <v>919</v>
      </c>
      <c r="B13" s="778" t="s">
        <v>922</v>
      </c>
      <c r="C13" s="762"/>
      <c r="D13" s="798" t="s">
        <v>127</v>
      </c>
      <c r="E13" s="799">
        <v>1</v>
      </c>
      <c r="F13" s="798" t="s">
        <v>128</v>
      </c>
    </row>
    <row r="14" spans="1:6" s="287" customFormat="1" ht="24.95" customHeight="1">
      <c r="A14" s="776" t="s">
        <v>920</v>
      </c>
      <c r="B14" s="778" t="s">
        <v>923</v>
      </c>
      <c r="C14" s="762"/>
      <c r="D14" s="798" t="s">
        <v>127</v>
      </c>
      <c r="E14" s="799">
        <v>1</v>
      </c>
      <c r="F14" s="798" t="s">
        <v>128</v>
      </c>
    </row>
    <row r="15" spans="1:6" s="287" customFormat="1" ht="24.95" customHeight="1">
      <c r="A15" s="776" t="s">
        <v>921</v>
      </c>
      <c r="B15" s="778" t="s">
        <v>924</v>
      </c>
      <c r="C15" s="762"/>
      <c r="D15" s="801" t="s">
        <v>563</v>
      </c>
      <c r="E15" s="799">
        <v>1</v>
      </c>
      <c r="F15" s="798" t="s">
        <v>128</v>
      </c>
    </row>
    <row r="16" spans="1:6" s="287" customFormat="1" ht="24.95" customHeight="1">
      <c r="A16" s="776" t="s">
        <v>1037</v>
      </c>
      <c r="B16" s="778" t="s">
        <v>1038</v>
      </c>
      <c r="C16" s="762"/>
      <c r="D16" s="801" t="s">
        <v>563</v>
      </c>
      <c r="E16" s="799">
        <v>1</v>
      </c>
      <c r="F16" s="798" t="s">
        <v>128</v>
      </c>
    </row>
    <row r="17" spans="1:6" s="287" customFormat="1" ht="24.95" customHeight="1">
      <c r="A17" s="776" t="s">
        <v>1039</v>
      </c>
      <c r="B17" s="778" t="s">
        <v>1040</v>
      </c>
      <c r="C17" s="762"/>
      <c r="D17" s="800" t="s">
        <v>1051</v>
      </c>
      <c r="E17" s="799">
        <f>재해예방기술지도용역비!E33*16*3/1000</f>
        <v>16368</v>
      </c>
      <c r="F17" s="798" t="s">
        <v>1154</v>
      </c>
    </row>
  </sheetData>
  <mergeCells count="1">
    <mergeCell ref="A2:B2"/>
  </mergeCells>
  <phoneticPr fontId="8" type="noConversion"/>
  <printOptions horizontalCentered="1"/>
  <pageMargins left="0.59055118110236227" right="0.59055118110236227" top="0.78740157480314965" bottom="0.78740157480314965" header="0.51181102362204722" footer="0.2362204724409449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7:M86"/>
  <sheetViews>
    <sheetView view="pageBreakPreview" zoomScale="85" zoomScaleNormal="100" zoomScaleSheetLayoutView="85" workbookViewId="0">
      <selection activeCell="C46" activeCellId="1" sqref="H19:I19 C46"/>
    </sheetView>
    <sheetView workbookViewId="1"/>
  </sheetViews>
  <sheetFormatPr defaultRowHeight="11.25"/>
  <cols>
    <col min="1" max="18" width="9.5" style="990" customWidth="1"/>
    <col min="19" max="252" width="9.33203125" style="990"/>
    <col min="253" max="274" width="9.5" style="990" customWidth="1"/>
    <col min="275" max="508" width="9.33203125" style="990"/>
    <col min="509" max="530" width="9.5" style="990" customWidth="1"/>
    <col min="531" max="764" width="9.33203125" style="990"/>
    <col min="765" max="786" width="9.5" style="990" customWidth="1"/>
    <col min="787" max="1020" width="9.33203125" style="990"/>
    <col min="1021" max="1042" width="9.5" style="990" customWidth="1"/>
    <col min="1043" max="1276" width="9.33203125" style="990"/>
    <col min="1277" max="1298" width="9.5" style="990" customWidth="1"/>
    <col min="1299" max="1532" width="9.33203125" style="990"/>
    <col min="1533" max="1554" width="9.5" style="990" customWidth="1"/>
    <col min="1555" max="1788" width="9.33203125" style="990"/>
    <col min="1789" max="1810" width="9.5" style="990" customWidth="1"/>
    <col min="1811" max="2044" width="9.33203125" style="990"/>
    <col min="2045" max="2066" width="9.5" style="990" customWidth="1"/>
    <col min="2067" max="2300" width="9.33203125" style="990"/>
    <col min="2301" max="2322" width="9.5" style="990" customWidth="1"/>
    <col min="2323" max="2556" width="9.33203125" style="990"/>
    <col min="2557" max="2578" width="9.5" style="990" customWidth="1"/>
    <col min="2579" max="2812" width="9.33203125" style="990"/>
    <col min="2813" max="2834" width="9.5" style="990" customWidth="1"/>
    <col min="2835" max="3068" width="9.33203125" style="990"/>
    <col min="3069" max="3090" width="9.5" style="990" customWidth="1"/>
    <col min="3091" max="3324" width="9.33203125" style="990"/>
    <col min="3325" max="3346" width="9.5" style="990" customWidth="1"/>
    <col min="3347" max="3580" width="9.33203125" style="990"/>
    <col min="3581" max="3602" width="9.5" style="990" customWidth="1"/>
    <col min="3603" max="3836" width="9.33203125" style="990"/>
    <col min="3837" max="3858" width="9.5" style="990" customWidth="1"/>
    <col min="3859" max="4092" width="9.33203125" style="990"/>
    <col min="4093" max="4114" width="9.5" style="990" customWidth="1"/>
    <col min="4115" max="4348" width="9.33203125" style="990"/>
    <col min="4349" max="4370" width="9.5" style="990" customWidth="1"/>
    <col min="4371" max="4604" width="9.33203125" style="990"/>
    <col min="4605" max="4626" width="9.5" style="990" customWidth="1"/>
    <col min="4627" max="4860" width="9.33203125" style="990"/>
    <col min="4861" max="4882" width="9.5" style="990" customWidth="1"/>
    <col min="4883" max="5116" width="9.33203125" style="990"/>
    <col min="5117" max="5138" width="9.5" style="990" customWidth="1"/>
    <col min="5139" max="5372" width="9.33203125" style="990"/>
    <col min="5373" max="5394" width="9.5" style="990" customWidth="1"/>
    <col min="5395" max="5628" width="9.33203125" style="990"/>
    <col min="5629" max="5650" width="9.5" style="990" customWidth="1"/>
    <col min="5651" max="5884" width="9.33203125" style="990"/>
    <col min="5885" max="5906" width="9.5" style="990" customWidth="1"/>
    <col min="5907" max="6140" width="9.33203125" style="990"/>
    <col min="6141" max="6162" width="9.5" style="990" customWidth="1"/>
    <col min="6163" max="6396" width="9.33203125" style="990"/>
    <col min="6397" max="6418" width="9.5" style="990" customWidth="1"/>
    <col min="6419" max="6652" width="9.33203125" style="990"/>
    <col min="6653" max="6674" width="9.5" style="990" customWidth="1"/>
    <col min="6675" max="6908" width="9.33203125" style="990"/>
    <col min="6909" max="6930" width="9.5" style="990" customWidth="1"/>
    <col min="6931" max="7164" width="9.33203125" style="990"/>
    <col min="7165" max="7186" width="9.5" style="990" customWidth="1"/>
    <col min="7187" max="7420" width="9.33203125" style="990"/>
    <col min="7421" max="7442" width="9.5" style="990" customWidth="1"/>
    <col min="7443" max="7676" width="9.33203125" style="990"/>
    <col min="7677" max="7698" width="9.5" style="990" customWidth="1"/>
    <col min="7699" max="7932" width="9.33203125" style="990"/>
    <col min="7933" max="7954" width="9.5" style="990" customWidth="1"/>
    <col min="7955" max="8188" width="9.33203125" style="990"/>
    <col min="8189" max="8210" width="9.5" style="990" customWidth="1"/>
    <col min="8211" max="8444" width="9.33203125" style="990"/>
    <col min="8445" max="8466" width="9.5" style="990" customWidth="1"/>
    <col min="8467" max="8700" width="9.33203125" style="990"/>
    <col min="8701" max="8722" width="9.5" style="990" customWidth="1"/>
    <col min="8723" max="8956" width="9.33203125" style="990"/>
    <col min="8957" max="8978" width="9.5" style="990" customWidth="1"/>
    <col min="8979" max="9212" width="9.33203125" style="990"/>
    <col min="9213" max="9234" width="9.5" style="990" customWidth="1"/>
    <col min="9235" max="9468" width="9.33203125" style="990"/>
    <col min="9469" max="9490" width="9.5" style="990" customWidth="1"/>
    <col min="9491" max="9724" width="9.33203125" style="990"/>
    <col min="9725" max="9746" width="9.5" style="990" customWidth="1"/>
    <col min="9747" max="9980" width="9.33203125" style="990"/>
    <col min="9981" max="10002" width="9.5" style="990" customWidth="1"/>
    <col min="10003" max="10236" width="9.33203125" style="990"/>
    <col min="10237" max="10258" width="9.5" style="990" customWidth="1"/>
    <col min="10259" max="10492" width="9.33203125" style="990"/>
    <col min="10493" max="10514" width="9.5" style="990" customWidth="1"/>
    <col min="10515" max="10748" width="9.33203125" style="990"/>
    <col min="10749" max="10770" width="9.5" style="990" customWidth="1"/>
    <col min="10771" max="11004" width="9.33203125" style="990"/>
    <col min="11005" max="11026" width="9.5" style="990" customWidth="1"/>
    <col min="11027" max="11260" width="9.33203125" style="990"/>
    <col min="11261" max="11282" width="9.5" style="990" customWidth="1"/>
    <col min="11283" max="11516" width="9.33203125" style="990"/>
    <col min="11517" max="11538" width="9.5" style="990" customWidth="1"/>
    <col min="11539" max="11772" width="9.33203125" style="990"/>
    <col min="11773" max="11794" width="9.5" style="990" customWidth="1"/>
    <col min="11795" max="12028" width="9.33203125" style="990"/>
    <col min="12029" max="12050" width="9.5" style="990" customWidth="1"/>
    <col min="12051" max="12284" width="9.33203125" style="990"/>
    <col min="12285" max="12306" width="9.5" style="990" customWidth="1"/>
    <col min="12307" max="12540" width="9.33203125" style="990"/>
    <col min="12541" max="12562" width="9.5" style="990" customWidth="1"/>
    <col min="12563" max="12796" width="9.33203125" style="990"/>
    <col min="12797" max="12818" width="9.5" style="990" customWidth="1"/>
    <col min="12819" max="13052" width="9.33203125" style="990"/>
    <col min="13053" max="13074" width="9.5" style="990" customWidth="1"/>
    <col min="13075" max="13308" width="9.33203125" style="990"/>
    <col min="13309" max="13330" width="9.5" style="990" customWidth="1"/>
    <col min="13331" max="13564" width="9.33203125" style="990"/>
    <col min="13565" max="13586" width="9.5" style="990" customWidth="1"/>
    <col min="13587" max="13820" width="9.33203125" style="990"/>
    <col min="13821" max="13842" width="9.5" style="990" customWidth="1"/>
    <col min="13843" max="14076" width="9.33203125" style="990"/>
    <col min="14077" max="14098" width="9.5" style="990" customWidth="1"/>
    <col min="14099" max="14332" width="9.33203125" style="990"/>
    <col min="14333" max="14354" width="9.5" style="990" customWidth="1"/>
    <col min="14355" max="14588" width="9.33203125" style="990"/>
    <col min="14589" max="14610" width="9.5" style="990" customWidth="1"/>
    <col min="14611" max="14844" width="9.33203125" style="990"/>
    <col min="14845" max="14866" width="9.5" style="990" customWidth="1"/>
    <col min="14867" max="15100" width="9.33203125" style="990"/>
    <col min="15101" max="15122" width="9.5" style="990" customWidth="1"/>
    <col min="15123" max="15356" width="9.33203125" style="990"/>
    <col min="15357" max="15378" width="9.5" style="990" customWidth="1"/>
    <col min="15379" max="15612" width="9.33203125" style="990"/>
    <col min="15613" max="15634" width="9.5" style="990" customWidth="1"/>
    <col min="15635" max="15868" width="9.33203125" style="990"/>
    <col min="15869" max="15890" width="9.5" style="990" customWidth="1"/>
    <col min="15891" max="16124" width="9.33203125" style="990"/>
    <col min="16125" max="16146" width="9.5" style="990" customWidth="1"/>
    <col min="16147" max="16384" width="9.33203125" style="990"/>
  </cols>
  <sheetData>
    <row r="7" spans="4:13" ht="25.5">
      <c r="D7" s="580"/>
      <c r="E7" s="580"/>
      <c r="F7" s="581"/>
      <c r="G7" s="581"/>
      <c r="H7" s="581"/>
      <c r="I7" s="581"/>
      <c r="J7" s="581"/>
      <c r="K7" s="581"/>
      <c r="L7" s="581"/>
      <c r="M7" s="581"/>
    </row>
    <row r="8" spans="4:13" ht="35.1" customHeight="1">
      <c r="D8" s="580"/>
      <c r="E8" s="580"/>
      <c r="F8" s="581"/>
      <c r="G8" s="581"/>
      <c r="H8" s="581"/>
      <c r="I8" s="581"/>
      <c r="J8" s="581"/>
      <c r="K8" s="581"/>
      <c r="L8" s="581"/>
      <c r="M8" s="581"/>
    </row>
    <row r="9" spans="4:13" ht="49.5" customHeight="1">
      <c r="D9" s="580"/>
      <c r="E9" s="580"/>
      <c r="F9" s="580" t="s">
        <v>1230</v>
      </c>
      <c r="G9" s="1136" t="s">
        <v>1231</v>
      </c>
      <c r="H9" s="1136"/>
      <c r="I9" s="1136"/>
      <c r="J9" s="1136"/>
      <c r="K9" s="1136"/>
      <c r="L9" s="581"/>
      <c r="M9" s="581"/>
    </row>
    <row r="10" spans="4:13" ht="49.5" customHeight="1">
      <c r="D10" s="580"/>
      <c r="E10" s="580"/>
      <c r="F10" s="580" t="s">
        <v>1232</v>
      </c>
      <c r="G10" s="1136" t="s">
        <v>1233</v>
      </c>
      <c r="H10" s="1136"/>
      <c r="I10" s="1136"/>
      <c r="J10" s="1136"/>
      <c r="K10" s="1136"/>
      <c r="L10" s="581"/>
      <c r="M10" s="581"/>
    </row>
    <row r="11" spans="4:13" ht="49.5" customHeight="1">
      <c r="D11" s="580"/>
      <c r="E11" s="580"/>
      <c r="F11" s="580" t="s">
        <v>1234</v>
      </c>
      <c r="G11" s="1136" t="s">
        <v>1235</v>
      </c>
      <c r="H11" s="1136"/>
      <c r="I11" s="1136"/>
      <c r="J11" s="1136"/>
      <c r="K11" s="1136"/>
      <c r="L11" s="581"/>
      <c r="M11" s="581"/>
    </row>
    <row r="12" spans="4:13" ht="49.5" customHeight="1">
      <c r="D12" s="580"/>
      <c r="E12" s="580"/>
      <c r="F12" s="580" t="s">
        <v>1236</v>
      </c>
      <c r="G12" s="1136" t="s">
        <v>1237</v>
      </c>
      <c r="H12" s="1136"/>
      <c r="I12" s="1136"/>
      <c r="J12" s="1136"/>
      <c r="K12" s="1136"/>
      <c r="L12" s="581"/>
      <c r="M12" s="581"/>
    </row>
    <row r="13" spans="4:13" ht="49.5" customHeight="1">
      <c r="D13" s="580"/>
      <c r="E13" s="580"/>
      <c r="F13" s="580" t="s">
        <v>1238</v>
      </c>
      <c r="G13" s="1136" t="s">
        <v>1239</v>
      </c>
      <c r="H13" s="1136"/>
      <c r="I13" s="1136"/>
      <c r="J13" s="1136"/>
      <c r="K13" s="1136"/>
      <c r="L13" s="581"/>
      <c r="M13" s="581"/>
    </row>
    <row r="14" spans="4:13" ht="35.1" customHeight="1">
      <c r="E14" s="580"/>
      <c r="F14" s="582"/>
      <c r="G14" s="581"/>
      <c r="H14" s="581"/>
      <c r="I14" s="581"/>
      <c r="J14" s="581"/>
      <c r="K14" s="581"/>
      <c r="L14" s="581"/>
      <c r="M14" s="581"/>
    </row>
    <row r="15" spans="4:13" ht="35.1" customHeight="1">
      <c r="E15" s="580"/>
      <c r="F15" s="582"/>
      <c r="G15" s="581"/>
      <c r="H15" s="581"/>
      <c r="I15" s="581"/>
      <c r="J15" s="581"/>
      <c r="K15" s="581"/>
      <c r="L15" s="581"/>
      <c r="M15" s="581"/>
    </row>
    <row r="16" spans="4:13" ht="30" customHeight="1">
      <c r="E16" s="580"/>
      <c r="F16" s="582"/>
      <c r="G16" s="581"/>
      <c r="H16" s="581"/>
      <c r="I16" s="581"/>
      <c r="J16" s="581"/>
      <c r="K16" s="581"/>
      <c r="L16" s="581"/>
      <c r="M16" s="581"/>
    </row>
    <row r="17" spans="4:13" ht="30" customHeight="1">
      <c r="E17" s="580"/>
      <c r="F17" s="582"/>
      <c r="G17" s="581"/>
      <c r="H17" s="581"/>
      <c r="I17" s="581"/>
      <c r="J17" s="581"/>
      <c r="K17" s="581"/>
      <c r="L17" s="581"/>
      <c r="M17" s="581"/>
    </row>
    <row r="18" spans="4:13" ht="30" customHeight="1">
      <c r="E18" s="580"/>
      <c r="F18" s="582"/>
      <c r="G18" s="581"/>
      <c r="H18" s="581"/>
      <c r="I18" s="581"/>
      <c r="J18" s="581"/>
      <c r="K18" s="581"/>
      <c r="L18" s="581"/>
      <c r="M18" s="581"/>
    </row>
    <row r="19" spans="4:13" ht="30" customHeight="1">
      <c r="E19" s="580"/>
      <c r="F19" s="582"/>
      <c r="G19" s="581"/>
      <c r="H19" s="581"/>
      <c r="I19" s="581"/>
      <c r="J19" s="581"/>
      <c r="K19" s="581"/>
      <c r="L19" s="581"/>
      <c r="M19" s="581"/>
    </row>
    <row r="20" spans="4:13" ht="30" customHeight="1">
      <c r="E20" s="580"/>
      <c r="F20" s="582"/>
      <c r="G20" s="989"/>
      <c r="H20" s="989"/>
      <c r="I20" s="989"/>
      <c r="J20" s="989"/>
      <c r="K20" s="989"/>
      <c r="L20" s="581"/>
      <c r="M20" s="581"/>
    </row>
    <row r="21" spans="4:13" ht="30" customHeight="1">
      <c r="E21" s="580"/>
      <c r="F21" s="582"/>
      <c r="G21" s="581"/>
      <c r="H21" s="581"/>
      <c r="I21" s="581"/>
      <c r="J21" s="581"/>
      <c r="K21" s="581"/>
      <c r="L21" s="581"/>
      <c r="M21" s="581"/>
    </row>
    <row r="22" spans="4:13" ht="30" customHeight="1">
      <c r="E22" s="580"/>
      <c r="F22" s="582"/>
      <c r="G22" s="581"/>
      <c r="H22" s="581"/>
      <c r="I22" s="581"/>
      <c r="J22" s="581"/>
      <c r="K22" s="581"/>
      <c r="L22" s="581"/>
      <c r="M22" s="581"/>
    </row>
    <row r="23" spans="4:13" s="584" customFormat="1" ht="35.1" customHeight="1">
      <c r="D23" s="583"/>
      <c r="E23" s="583"/>
      <c r="F23" s="583" t="str">
        <f>F9</f>
        <v>1.</v>
      </c>
      <c r="G23" s="1137" t="str">
        <f>G9</f>
        <v>설계설명서</v>
      </c>
      <c r="H23" s="1137"/>
      <c r="I23" s="1137"/>
      <c r="J23" s="1137"/>
      <c r="K23" s="1137"/>
    </row>
    <row r="24" spans="4:13" ht="35.1" customHeight="1">
      <c r="D24" s="580"/>
      <c r="E24" s="580"/>
      <c r="F24" s="580"/>
      <c r="G24" s="989"/>
      <c r="H24" s="989"/>
      <c r="I24" s="989"/>
      <c r="J24" s="989"/>
      <c r="K24" s="989"/>
      <c r="L24" s="581"/>
      <c r="M24" s="581"/>
    </row>
    <row r="25" spans="4:13" ht="35.1" customHeight="1">
      <c r="D25" s="580"/>
      <c r="E25" s="580"/>
      <c r="F25" s="580"/>
      <c r="G25" s="989"/>
      <c r="H25" s="989"/>
      <c r="I25" s="989"/>
      <c r="J25" s="989"/>
      <c r="K25" s="989"/>
      <c r="L25" s="581"/>
      <c r="M25" s="581"/>
    </row>
    <row r="26" spans="4:13" ht="35.1" customHeight="1">
      <c r="D26" s="580"/>
      <c r="E26" s="580"/>
      <c r="F26" s="580"/>
      <c r="G26" s="989"/>
      <c r="H26" s="989"/>
      <c r="I26" s="989"/>
      <c r="J26" s="989"/>
      <c r="K26" s="989"/>
      <c r="L26" s="581"/>
      <c r="M26" s="581"/>
    </row>
    <row r="27" spans="4:13" ht="35.1" customHeight="1">
      <c r="D27" s="580"/>
      <c r="E27" s="580"/>
      <c r="F27" s="580"/>
      <c r="G27" s="989"/>
      <c r="H27" s="989"/>
      <c r="I27" s="989"/>
      <c r="J27" s="989"/>
      <c r="K27" s="989"/>
      <c r="L27" s="581"/>
      <c r="M27" s="581"/>
    </row>
    <row r="28" spans="4:13" ht="35.1" customHeight="1">
      <c r="D28" s="580"/>
      <c r="E28" s="580"/>
      <c r="F28" s="580"/>
      <c r="G28" s="989"/>
      <c r="H28" s="989"/>
      <c r="I28" s="989"/>
      <c r="J28" s="989"/>
      <c r="K28" s="989"/>
      <c r="L28" s="581"/>
      <c r="M28" s="581"/>
    </row>
    <row r="29" spans="4:13" ht="35.1" customHeight="1">
      <c r="D29" s="580"/>
      <c r="E29" s="580"/>
      <c r="F29" s="580"/>
      <c r="G29" s="989"/>
      <c r="H29" s="989"/>
      <c r="I29" s="989"/>
      <c r="J29" s="989"/>
      <c r="K29" s="989"/>
      <c r="L29" s="581"/>
      <c r="M29" s="581"/>
    </row>
    <row r="30" spans="4:13" ht="35.1" customHeight="1">
      <c r="D30" s="580"/>
      <c r="E30" s="580"/>
      <c r="F30" s="580"/>
      <c r="G30" s="989"/>
      <c r="H30" s="989"/>
      <c r="I30" s="989"/>
      <c r="J30" s="989"/>
      <c r="K30" s="989"/>
      <c r="L30" s="581"/>
      <c r="M30" s="581"/>
    </row>
    <row r="31" spans="4:13" ht="30" customHeight="1">
      <c r="E31" s="580"/>
      <c r="F31" s="580"/>
      <c r="G31" s="581"/>
      <c r="H31" s="581"/>
      <c r="I31" s="581"/>
      <c r="J31" s="581"/>
      <c r="K31" s="581"/>
      <c r="L31" s="581"/>
      <c r="M31" s="581"/>
    </row>
    <row r="32" spans="4:13" ht="30" customHeight="1">
      <c r="E32" s="580"/>
      <c r="F32" s="580"/>
      <c r="G32" s="581"/>
      <c r="H32" s="581"/>
      <c r="I32" s="581"/>
      <c r="J32" s="581"/>
      <c r="K32" s="581"/>
      <c r="L32" s="581"/>
      <c r="M32" s="581"/>
    </row>
    <row r="33" spans="4:13" ht="30" customHeight="1">
      <c r="E33" s="580"/>
      <c r="F33" s="580"/>
      <c r="G33" s="581"/>
      <c r="H33" s="581"/>
      <c r="I33" s="581"/>
      <c r="J33" s="581"/>
      <c r="K33" s="581"/>
      <c r="L33" s="581"/>
      <c r="M33" s="581"/>
    </row>
    <row r="34" spans="4:13" ht="30" customHeight="1">
      <c r="E34" s="580"/>
      <c r="F34" s="580"/>
      <c r="G34" s="989"/>
      <c r="H34" s="989"/>
      <c r="I34" s="989"/>
      <c r="J34" s="989"/>
      <c r="K34" s="989"/>
      <c r="L34" s="581"/>
      <c r="M34" s="581"/>
    </row>
    <row r="35" spans="4:13" ht="30" customHeight="1">
      <c r="E35" s="580"/>
      <c r="F35" s="580"/>
      <c r="G35" s="581"/>
      <c r="H35" s="581"/>
      <c r="I35" s="581"/>
      <c r="J35" s="581"/>
      <c r="K35" s="581"/>
      <c r="L35" s="581"/>
      <c r="M35" s="581"/>
    </row>
    <row r="36" spans="4:13" ht="30" customHeight="1">
      <c r="E36" s="580"/>
      <c r="F36" s="580"/>
      <c r="G36" s="581"/>
      <c r="H36" s="581"/>
      <c r="I36" s="581"/>
      <c r="J36" s="581"/>
      <c r="K36" s="581"/>
      <c r="L36" s="581"/>
      <c r="M36" s="581"/>
    </row>
    <row r="37" spans="4:13" s="584" customFormat="1" ht="35.1" customHeight="1">
      <c r="D37" s="583"/>
      <c r="E37" s="583"/>
      <c r="F37" s="583" t="str">
        <f>F10</f>
        <v>2.</v>
      </c>
      <c r="G37" s="1137" t="str">
        <f>G10</f>
        <v>공사시방서</v>
      </c>
      <c r="H37" s="1137"/>
      <c r="I37" s="1137"/>
      <c r="J37" s="1137"/>
      <c r="K37" s="1137"/>
    </row>
    <row r="38" spans="4:13" ht="35.1" customHeight="1">
      <c r="D38" s="580"/>
      <c r="E38" s="580"/>
      <c r="F38" s="580"/>
      <c r="G38" s="989"/>
      <c r="H38" s="989"/>
      <c r="I38" s="989"/>
      <c r="J38" s="989"/>
      <c r="K38" s="989"/>
      <c r="L38" s="581"/>
      <c r="M38" s="581"/>
    </row>
    <row r="39" spans="4:13" ht="35.1" customHeight="1">
      <c r="D39" s="580"/>
      <c r="E39" s="580"/>
      <c r="F39" s="580"/>
      <c r="G39" s="989"/>
      <c r="H39" s="989"/>
      <c r="I39" s="989"/>
      <c r="J39" s="989"/>
      <c r="K39" s="989"/>
      <c r="L39" s="581"/>
      <c r="M39" s="581"/>
    </row>
    <row r="40" spans="4:13" ht="35.1" customHeight="1">
      <c r="D40" s="580"/>
      <c r="E40" s="580"/>
      <c r="F40" s="580"/>
      <c r="G40" s="989"/>
      <c r="H40" s="989"/>
      <c r="I40" s="989"/>
      <c r="J40" s="989"/>
      <c r="K40" s="989"/>
      <c r="L40" s="581"/>
      <c r="M40" s="581"/>
    </row>
    <row r="41" spans="4:13" ht="35.1" customHeight="1">
      <c r="D41" s="580"/>
      <c r="E41" s="580"/>
      <c r="F41" s="580"/>
      <c r="G41" s="989"/>
      <c r="H41" s="989"/>
      <c r="I41" s="989"/>
      <c r="J41" s="989"/>
      <c r="K41" s="989"/>
      <c r="L41" s="581"/>
      <c r="M41" s="581"/>
    </row>
    <row r="42" spans="4:13" ht="35.1" customHeight="1">
      <c r="D42" s="580"/>
      <c r="E42" s="580"/>
      <c r="F42" s="580"/>
      <c r="G42" s="989"/>
      <c r="H42" s="989"/>
      <c r="I42" s="989"/>
      <c r="J42" s="989"/>
      <c r="K42" s="989"/>
      <c r="L42" s="581"/>
      <c r="M42" s="581"/>
    </row>
    <row r="43" spans="4:13" ht="35.1" customHeight="1">
      <c r="D43" s="580"/>
      <c r="E43" s="580"/>
      <c r="F43" s="580"/>
      <c r="G43" s="989"/>
      <c r="H43" s="989"/>
      <c r="I43" s="989"/>
      <c r="J43" s="989"/>
      <c r="K43" s="989"/>
      <c r="L43" s="581"/>
      <c r="M43" s="581"/>
    </row>
    <row r="44" spans="4:13" ht="30" customHeight="1">
      <c r="E44" s="580"/>
      <c r="F44" s="580"/>
      <c r="G44" s="989"/>
      <c r="H44" s="989"/>
      <c r="I44" s="989"/>
      <c r="J44" s="989"/>
      <c r="K44" s="989"/>
      <c r="L44" s="581"/>
      <c r="M44" s="581"/>
    </row>
    <row r="45" spans="4:13" ht="30" customHeight="1">
      <c r="E45" s="580"/>
      <c r="F45" s="580"/>
      <c r="G45" s="989"/>
      <c r="H45" s="989"/>
      <c r="I45" s="989"/>
      <c r="J45" s="989"/>
      <c r="K45" s="989"/>
      <c r="L45" s="581"/>
      <c r="M45" s="581"/>
    </row>
    <row r="46" spans="4:13" ht="30" customHeight="1">
      <c r="E46" s="580"/>
      <c r="F46" s="580"/>
      <c r="G46" s="989"/>
      <c r="H46" s="989"/>
      <c r="I46" s="989"/>
      <c r="J46" s="989"/>
      <c r="K46" s="989"/>
      <c r="L46" s="581"/>
      <c r="M46" s="581"/>
    </row>
    <row r="47" spans="4:13" ht="30" customHeight="1">
      <c r="E47" s="580"/>
      <c r="F47" s="580"/>
      <c r="G47" s="989"/>
      <c r="H47" s="989"/>
      <c r="I47" s="989"/>
      <c r="J47" s="989"/>
      <c r="K47" s="989"/>
      <c r="L47" s="581"/>
      <c r="M47" s="581"/>
    </row>
    <row r="48" spans="4:13" ht="30" customHeight="1">
      <c r="E48" s="580"/>
      <c r="F48" s="580"/>
      <c r="G48" s="989"/>
      <c r="H48" s="989"/>
      <c r="I48" s="989"/>
      <c r="J48" s="989"/>
      <c r="K48" s="989"/>
      <c r="L48" s="581"/>
      <c r="M48" s="581"/>
    </row>
    <row r="49" spans="4:13" ht="30" customHeight="1">
      <c r="E49" s="580"/>
      <c r="F49" s="580"/>
      <c r="G49" s="989"/>
      <c r="H49" s="989"/>
      <c r="I49" s="989"/>
      <c r="J49" s="989"/>
      <c r="K49" s="989"/>
      <c r="L49" s="581"/>
      <c r="M49" s="581"/>
    </row>
    <row r="50" spans="4:13" ht="30" customHeight="1">
      <c r="E50" s="580"/>
      <c r="F50" s="580"/>
      <c r="G50" s="989"/>
      <c r="H50" s="989"/>
      <c r="I50" s="989"/>
      <c r="J50" s="989"/>
      <c r="K50" s="989"/>
      <c r="L50" s="581"/>
      <c r="M50" s="581"/>
    </row>
    <row r="51" spans="4:13" s="584" customFormat="1" ht="35.1" customHeight="1">
      <c r="D51" s="583"/>
      <c r="E51" s="583"/>
      <c r="F51" s="583" t="str">
        <f>F11</f>
        <v>3.</v>
      </c>
      <c r="G51" s="1137" t="str">
        <f>G11</f>
        <v>공사비내역</v>
      </c>
      <c r="H51" s="1137"/>
      <c r="I51" s="1137"/>
      <c r="J51" s="1137"/>
      <c r="K51" s="1137"/>
    </row>
    <row r="52" spans="4:13" ht="35.1" customHeight="1">
      <c r="D52" s="580"/>
      <c r="E52" s="580"/>
      <c r="F52" s="580"/>
      <c r="G52" s="989"/>
      <c r="H52" s="989"/>
      <c r="I52" s="989"/>
      <c r="J52" s="989"/>
      <c r="K52" s="989"/>
      <c r="L52" s="581"/>
      <c r="M52" s="581"/>
    </row>
    <row r="53" spans="4:13" ht="35.1" customHeight="1">
      <c r="D53" s="580"/>
      <c r="E53" s="580"/>
      <c r="F53" s="580"/>
      <c r="G53" s="989"/>
      <c r="H53" s="989"/>
      <c r="I53" s="989"/>
      <c r="J53" s="989"/>
      <c r="K53" s="989"/>
      <c r="L53" s="581"/>
      <c r="M53" s="581"/>
    </row>
    <row r="54" spans="4:13" ht="35.1" customHeight="1">
      <c r="D54" s="580"/>
      <c r="E54" s="580"/>
      <c r="F54" s="580"/>
      <c r="G54" s="989"/>
      <c r="H54" s="989"/>
      <c r="I54" s="989"/>
      <c r="J54" s="989"/>
      <c r="K54" s="989"/>
      <c r="L54" s="581"/>
      <c r="M54" s="581"/>
    </row>
    <row r="55" spans="4:13" ht="35.1" customHeight="1">
      <c r="D55" s="580"/>
      <c r="E55" s="580"/>
      <c r="F55" s="580"/>
      <c r="G55" s="989"/>
      <c r="H55" s="989"/>
      <c r="I55" s="989"/>
      <c r="J55" s="989"/>
      <c r="K55" s="989"/>
      <c r="L55" s="581"/>
      <c r="M55" s="581"/>
    </row>
    <row r="56" spans="4:13" ht="35.1" customHeight="1">
      <c r="D56" s="580"/>
      <c r="E56" s="580"/>
      <c r="F56" s="580"/>
      <c r="G56" s="989"/>
      <c r="H56" s="989"/>
      <c r="I56" s="989"/>
      <c r="J56" s="989"/>
      <c r="K56" s="989"/>
      <c r="L56" s="581"/>
      <c r="M56" s="581"/>
    </row>
    <row r="57" spans="4:13" ht="35.1" customHeight="1">
      <c r="D57" s="580"/>
      <c r="E57" s="580"/>
      <c r="F57" s="580"/>
      <c r="G57" s="989"/>
      <c r="H57" s="989"/>
      <c r="I57" s="989"/>
      <c r="J57" s="989"/>
      <c r="K57" s="989"/>
      <c r="L57" s="581"/>
      <c r="M57" s="581"/>
    </row>
    <row r="58" spans="4:13" ht="30" customHeight="1">
      <c r="E58" s="580"/>
      <c r="F58" s="580"/>
      <c r="G58" s="989"/>
      <c r="H58" s="989"/>
      <c r="I58" s="989"/>
      <c r="J58" s="989"/>
      <c r="K58" s="989"/>
      <c r="L58" s="581"/>
      <c r="M58" s="581"/>
    </row>
    <row r="59" spans="4:13" ht="30" customHeight="1">
      <c r="E59" s="580"/>
      <c r="F59" s="580"/>
      <c r="G59" s="989"/>
      <c r="H59" s="989"/>
      <c r="I59" s="989"/>
      <c r="J59" s="989"/>
      <c r="K59" s="989"/>
      <c r="L59" s="581"/>
      <c r="M59" s="581"/>
    </row>
    <row r="60" spans="4:13" ht="30" customHeight="1">
      <c r="E60" s="580"/>
      <c r="F60" s="580"/>
      <c r="G60" s="989"/>
      <c r="H60" s="989"/>
      <c r="I60" s="989"/>
      <c r="J60" s="989"/>
      <c r="K60" s="989"/>
      <c r="L60" s="581"/>
      <c r="M60" s="581"/>
    </row>
    <row r="61" spans="4:13" ht="30" customHeight="1">
      <c r="E61" s="580"/>
      <c r="F61" s="580"/>
      <c r="G61" s="989"/>
      <c r="H61" s="989"/>
      <c r="I61" s="989"/>
      <c r="J61" s="989"/>
      <c r="K61" s="989"/>
      <c r="L61" s="581"/>
      <c r="M61" s="581"/>
    </row>
    <row r="62" spans="4:13" ht="30" customHeight="1">
      <c r="E62" s="580"/>
      <c r="F62" s="580"/>
      <c r="G62" s="989"/>
      <c r="H62" s="989"/>
      <c r="I62" s="989"/>
      <c r="J62" s="989"/>
      <c r="K62" s="989"/>
      <c r="L62" s="581"/>
      <c r="M62" s="581"/>
    </row>
    <row r="63" spans="4:13" ht="30" customHeight="1">
      <c r="E63" s="580"/>
      <c r="F63" s="580"/>
      <c r="G63" s="989"/>
      <c r="H63" s="989"/>
      <c r="I63" s="989"/>
      <c r="J63" s="989"/>
      <c r="K63" s="989"/>
      <c r="L63" s="581"/>
      <c r="M63" s="581"/>
    </row>
    <row r="64" spans="4:13" ht="30" customHeight="1">
      <c r="E64" s="580"/>
      <c r="F64" s="580"/>
      <c r="G64" s="989"/>
      <c r="H64" s="989"/>
      <c r="I64" s="989"/>
      <c r="J64" s="989"/>
      <c r="K64" s="989"/>
      <c r="L64" s="581"/>
      <c r="M64" s="581"/>
    </row>
    <row r="65" spans="4:13" s="584" customFormat="1" ht="35.1" customHeight="1">
      <c r="D65" s="583"/>
      <c r="E65" s="583"/>
      <c r="F65" s="583" t="str">
        <f>F12</f>
        <v>4.</v>
      </c>
      <c r="G65" s="1137" t="str">
        <f>G12</f>
        <v>단가산출서</v>
      </c>
      <c r="H65" s="1137"/>
      <c r="I65" s="1137"/>
      <c r="J65" s="1137"/>
      <c r="K65" s="1137"/>
    </row>
    <row r="66" spans="4:13" ht="35.1" customHeight="1">
      <c r="D66" s="580"/>
      <c r="E66" s="580"/>
      <c r="F66" s="580"/>
      <c r="G66" s="989"/>
      <c r="H66" s="989"/>
      <c r="I66" s="989"/>
      <c r="J66" s="989"/>
      <c r="K66" s="989"/>
      <c r="L66" s="581"/>
      <c r="M66" s="581"/>
    </row>
    <row r="67" spans="4:13" ht="35.1" customHeight="1">
      <c r="D67" s="580"/>
      <c r="E67" s="580"/>
      <c r="F67" s="580"/>
      <c r="G67" s="989"/>
      <c r="H67" s="989"/>
      <c r="I67" s="989"/>
      <c r="J67" s="989"/>
      <c r="K67" s="989"/>
      <c r="L67" s="581"/>
      <c r="M67" s="581"/>
    </row>
    <row r="68" spans="4:13" ht="35.1" customHeight="1">
      <c r="D68" s="580"/>
      <c r="E68" s="580"/>
      <c r="F68" s="580"/>
      <c r="G68" s="989"/>
      <c r="H68" s="989"/>
      <c r="I68" s="989"/>
      <c r="J68" s="989"/>
      <c r="K68" s="989"/>
      <c r="L68" s="581"/>
      <c r="M68" s="581"/>
    </row>
    <row r="69" spans="4:13" ht="35.1" customHeight="1">
      <c r="D69" s="580"/>
      <c r="E69" s="580"/>
      <c r="F69" s="580"/>
      <c r="G69" s="989"/>
      <c r="H69" s="989"/>
      <c r="I69" s="989"/>
      <c r="J69" s="989"/>
      <c r="K69" s="989"/>
      <c r="L69" s="581"/>
      <c r="M69" s="581"/>
    </row>
    <row r="70" spans="4:13" ht="35.1" customHeight="1">
      <c r="D70" s="580"/>
      <c r="E70" s="580"/>
      <c r="F70" s="580"/>
      <c r="G70" s="989"/>
      <c r="H70" s="989"/>
      <c r="I70" s="989"/>
      <c r="J70" s="989"/>
      <c r="K70" s="989"/>
      <c r="L70" s="581"/>
      <c r="M70" s="581"/>
    </row>
    <row r="71" spans="4:13" ht="35.1" customHeight="1">
      <c r="D71" s="580"/>
      <c r="E71" s="580"/>
      <c r="F71" s="580"/>
      <c r="G71" s="989"/>
      <c r="H71" s="989"/>
      <c r="I71" s="989"/>
      <c r="J71" s="989"/>
      <c r="K71" s="989"/>
      <c r="L71" s="581"/>
      <c r="M71" s="581"/>
    </row>
    <row r="72" spans="4:13" ht="30" customHeight="1">
      <c r="E72" s="580"/>
      <c r="F72" s="580"/>
      <c r="G72" s="989"/>
      <c r="H72" s="989"/>
      <c r="I72" s="989"/>
      <c r="J72" s="989"/>
      <c r="K72" s="989"/>
      <c r="L72" s="581"/>
      <c r="M72" s="581"/>
    </row>
    <row r="73" spans="4:13" ht="30" customHeight="1">
      <c r="E73" s="580"/>
      <c r="F73" s="580"/>
      <c r="G73" s="989"/>
      <c r="H73" s="989"/>
      <c r="I73" s="989"/>
      <c r="J73" s="989"/>
      <c r="K73" s="989"/>
      <c r="L73" s="581"/>
      <c r="M73" s="581"/>
    </row>
    <row r="74" spans="4:13" ht="30" customHeight="1">
      <c r="E74" s="580"/>
      <c r="F74" s="580"/>
      <c r="G74" s="989"/>
      <c r="H74" s="989"/>
      <c r="I74" s="989"/>
      <c r="J74" s="989"/>
      <c r="K74" s="989"/>
      <c r="L74" s="581"/>
      <c r="M74" s="581"/>
    </row>
    <row r="75" spans="4:13" ht="30" customHeight="1">
      <c r="E75" s="580"/>
      <c r="F75" s="580"/>
      <c r="G75" s="989"/>
      <c r="H75" s="989"/>
      <c r="I75" s="989"/>
      <c r="J75" s="989"/>
      <c r="K75" s="989"/>
      <c r="L75" s="581"/>
      <c r="M75" s="581"/>
    </row>
    <row r="76" spans="4:13" ht="30" customHeight="1">
      <c r="E76" s="580"/>
      <c r="F76" s="580"/>
      <c r="G76" s="989"/>
      <c r="H76" s="989"/>
      <c r="I76" s="989"/>
      <c r="J76" s="989"/>
      <c r="K76" s="989"/>
      <c r="L76" s="581"/>
      <c r="M76" s="581"/>
    </row>
    <row r="77" spans="4:13" ht="30" customHeight="1">
      <c r="E77" s="580"/>
      <c r="F77" s="580"/>
      <c r="G77" s="989"/>
      <c r="H77" s="989"/>
      <c r="I77" s="989"/>
      <c r="J77" s="989"/>
      <c r="K77" s="989"/>
      <c r="L77" s="581"/>
      <c r="M77" s="581"/>
    </row>
    <row r="78" spans="4:13" ht="30" customHeight="1">
      <c r="E78" s="580"/>
      <c r="F78" s="580"/>
      <c r="G78" s="989"/>
      <c r="H78" s="989"/>
      <c r="I78" s="989"/>
      <c r="J78" s="989"/>
      <c r="K78" s="989"/>
      <c r="L78" s="581"/>
      <c r="M78" s="581"/>
    </row>
    <row r="79" spans="4:13" s="584" customFormat="1" ht="35.1" customHeight="1">
      <c r="D79" s="583"/>
      <c r="E79" s="583"/>
      <c r="F79" s="583" t="str">
        <f>F13</f>
        <v>5.</v>
      </c>
      <c r="G79" s="1137" t="str">
        <f>G13</f>
        <v>수량산출서</v>
      </c>
      <c r="H79" s="1137"/>
      <c r="I79" s="1137"/>
      <c r="J79" s="1137"/>
      <c r="K79" s="1137"/>
    </row>
    <row r="80" spans="4:13" ht="35.1" customHeight="1">
      <c r="D80" s="580"/>
      <c r="E80" s="580"/>
      <c r="F80" s="580"/>
      <c r="G80" s="989"/>
      <c r="H80" s="989"/>
      <c r="I80" s="989"/>
      <c r="J80" s="989"/>
      <c r="K80" s="989"/>
      <c r="L80" s="581"/>
      <c r="M80" s="581"/>
    </row>
    <row r="81" spans="4:13" ht="35.1" customHeight="1">
      <c r="D81" s="580"/>
      <c r="E81" s="580"/>
      <c r="F81" s="580"/>
      <c r="G81" s="989"/>
      <c r="H81" s="989"/>
      <c r="I81" s="989"/>
      <c r="J81" s="989"/>
      <c r="K81" s="989"/>
      <c r="L81" s="581"/>
      <c r="M81" s="581"/>
    </row>
    <row r="82" spans="4:13" ht="35.1" customHeight="1">
      <c r="D82" s="580"/>
      <c r="E82" s="580"/>
      <c r="F82" s="580"/>
      <c r="G82" s="989"/>
      <c r="H82" s="989"/>
      <c r="I82" s="989"/>
      <c r="J82" s="989"/>
      <c r="K82" s="989"/>
      <c r="L82" s="581"/>
      <c r="M82" s="581"/>
    </row>
    <row r="83" spans="4:13" ht="35.1" customHeight="1">
      <c r="D83" s="580"/>
      <c r="E83" s="580"/>
      <c r="F83" s="580"/>
      <c r="G83" s="989"/>
      <c r="H83" s="989"/>
      <c r="I83" s="989"/>
      <c r="J83" s="989"/>
      <c r="K83" s="989"/>
      <c r="L83" s="581"/>
      <c r="M83" s="581"/>
    </row>
    <row r="84" spans="4:13" ht="35.1" customHeight="1">
      <c r="D84" s="580"/>
      <c r="E84" s="580"/>
      <c r="F84" s="580"/>
      <c r="G84" s="989"/>
      <c r="H84" s="989"/>
      <c r="I84" s="989"/>
      <c r="J84" s="989"/>
      <c r="K84" s="989"/>
      <c r="L84" s="581"/>
      <c r="M84" s="581"/>
    </row>
    <row r="85" spans="4:13" ht="35.1" customHeight="1">
      <c r="D85" s="580"/>
      <c r="E85" s="580"/>
      <c r="F85" s="580"/>
      <c r="G85" s="989"/>
      <c r="H85" s="989"/>
      <c r="I85" s="989"/>
      <c r="J85" s="989"/>
      <c r="K85" s="989"/>
      <c r="L85" s="581"/>
      <c r="M85" s="581"/>
    </row>
    <row r="86" spans="4:13" ht="30" customHeight="1">
      <c r="E86" s="580"/>
      <c r="F86" s="580"/>
      <c r="G86" s="581"/>
      <c r="H86" s="581"/>
      <c r="I86" s="581"/>
      <c r="J86" s="581"/>
      <c r="K86" s="581"/>
      <c r="L86" s="581"/>
      <c r="M86" s="581"/>
    </row>
  </sheetData>
  <mergeCells count="10">
    <mergeCell ref="G23:K23"/>
    <mergeCell ref="G37:K37"/>
    <mergeCell ref="G51:K51"/>
    <mergeCell ref="G65:K65"/>
    <mergeCell ref="G79:K79"/>
    <mergeCell ref="G9:K9"/>
    <mergeCell ref="G10:K10"/>
    <mergeCell ref="G11:K11"/>
    <mergeCell ref="G12:K12"/>
    <mergeCell ref="G13:K13"/>
  </mergeCells>
  <phoneticPr fontId="8" type="noConversion"/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3"/>
  <sheetViews>
    <sheetView view="pageBreakPreview" zoomScaleNormal="100" zoomScaleSheetLayoutView="100" workbookViewId="0">
      <selection activeCell="J29" sqref="J29"/>
    </sheetView>
    <sheetView workbookViewId="1">
      <selection sqref="A1:H1"/>
    </sheetView>
  </sheetViews>
  <sheetFormatPr defaultColWidth="13.33203125" defaultRowHeight="20.100000000000001" customHeight="1"/>
  <cols>
    <col min="1" max="1" width="28.83203125" style="157" customWidth="1"/>
    <col min="2" max="6" width="16.5" style="157" customWidth="1"/>
    <col min="7" max="7" width="14.83203125" style="157" customWidth="1"/>
    <col min="8" max="8" width="33.83203125" style="157" customWidth="1"/>
    <col min="9" max="10" width="13.33203125" style="157"/>
    <col min="11" max="11" width="17.6640625" style="157" customWidth="1"/>
    <col min="12" max="16384" width="13.33203125" style="157"/>
  </cols>
  <sheetData>
    <row r="1" spans="1:10" ht="39.950000000000003" customHeight="1">
      <c r="A1" s="1361" t="s">
        <v>70</v>
      </c>
      <c r="B1" s="1361"/>
      <c r="C1" s="1361"/>
      <c r="D1" s="1361"/>
      <c r="E1" s="1361"/>
      <c r="F1" s="1361"/>
      <c r="G1" s="1361"/>
      <c r="H1" s="1361"/>
    </row>
    <row r="2" spans="1:10" s="454" customFormat="1" ht="20.100000000000001" customHeight="1">
      <c r="A2" s="454" t="s">
        <v>597</v>
      </c>
      <c r="B2" s="476"/>
      <c r="C2" s="476"/>
      <c r="D2" s="476"/>
      <c r="E2" s="476"/>
      <c r="F2" s="476"/>
      <c r="G2" s="476"/>
      <c r="H2" s="476"/>
      <c r="I2" s="476"/>
      <c r="J2" s="476"/>
    </row>
    <row r="3" spans="1:10" s="454" customFormat="1" ht="20.100000000000001" customHeight="1">
      <c r="A3" s="1362" t="s">
        <v>71</v>
      </c>
      <c r="B3" s="1364" t="s">
        <v>593</v>
      </c>
      <c r="C3" s="1365"/>
      <c r="D3" s="477" t="s">
        <v>72</v>
      </c>
      <c r="E3" s="477" t="s">
        <v>73</v>
      </c>
      <c r="F3" s="1369" t="s">
        <v>893</v>
      </c>
      <c r="G3" s="1362" t="s">
        <v>74</v>
      </c>
      <c r="H3" s="1367"/>
      <c r="I3" s="476"/>
      <c r="J3" s="476"/>
    </row>
    <row r="4" spans="1:10" s="454" customFormat="1" ht="20.100000000000001" customHeight="1">
      <c r="A4" s="1363"/>
      <c r="B4" s="478" t="s">
        <v>75</v>
      </c>
      <c r="C4" s="478" t="s">
        <v>76</v>
      </c>
      <c r="D4" s="479" t="s">
        <v>646</v>
      </c>
      <c r="E4" s="479" t="s">
        <v>592</v>
      </c>
      <c r="F4" s="1370"/>
      <c r="G4" s="1363"/>
      <c r="H4" s="1368"/>
      <c r="I4" s="476"/>
      <c r="J4" s="476"/>
    </row>
    <row r="5" spans="1:10" s="454" customFormat="1" ht="20.100000000000001" customHeight="1">
      <c r="A5" s="480" t="s">
        <v>77</v>
      </c>
      <c r="B5" s="478">
        <v>40</v>
      </c>
      <c r="C5" s="478">
        <v>50</v>
      </c>
      <c r="D5" s="478">
        <v>40</v>
      </c>
      <c r="E5" s="478">
        <v>60</v>
      </c>
      <c r="F5" s="478"/>
      <c r="G5" s="480"/>
      <c r="H5" s="481"/>
      <c r="I5" s="476"/>
      <c r="J5" s="476"/>
    </row>
    <row r="6" spans="1:10" s="454" customFormat="1" ht="20.100000000000001" customHeight="1">
      <c r="A6" s="480" t="s">
        <v>78</v>
      </c>
      <c r="B6" s="478">
        <v>60</v>
      </c>
      <c r="C6" s="478">
        <v>75</v>
      </c>
      <c r="D6" s="478">
        <v>50</v>
      </c>
      <c r="E6" s="478">
        <v>70</v>
      </c>
      <c r="F6" s="482"/>
      <c r="G6" s="480"/>
      <c r="H6" s="481"/>
      <c r="I6" s="476"/>
      <c r="J6" s="476"/>
    </row>
    <row r="7" spans="1:10" s="454" customFormat="1" ht="20.100000000000001" customHeight="1">
      <c r="A7" s="480" t="s">
        <v>79</v>
      </c>
      <c r="B7" s="478">
        <v>80</v>
      </c>
      <c r="C7" s="478">
        <v>100</v>
      </c>
      <c r="D7" s="478">
        <v>60</v>
      </c>
      <c r="E7" s="478">
        <v>80</v>
      </c>
      <c r="F7" s="482">
        <f>SUM(B7:E7)+$G$20</f>
        <v>340</v>
      </c>
      <c r="G7" s="707" t="s">
        <v>92</v>
      </c>
      <c r="H7" s="481" t="s">
        <v>892</v>
      </c>
      <c r="I7" s="483"/>
      <c r="J7" s="476"/>
    </row>
    <row r="8" spans="1:10" s="454" customFormat="1" ht="20.100000000000001" customHeight="1">
      <c r="A8" s="478" t="s">
        <v>80</v>
      </c>
      <c r="B8" s="478">
        <v>100</v>
      </c>
      <c r="C8" s="478">
        <v>130</v>
      </c>
      <c r="D8" s="478">
        <v>80</v>
      </c>
      <c r="E8" s="478">
        <v>100</v>
      </c>
      <c r="F8" s="482"/>
      <c r="G8" s="480"/>
      <c r="H8" s="481"/>
    </row>
    <row r="9" spans="1:10" s="454" customFormat="1" ht="20.100000000000001" customHeight="1">
      <c r="A9" s="478" t="s">
        <v>81</v>
      </c>
      <c r="B9" s="478">
        <v>150</v>
      </c>
      <c r="C9" s="478">
        <v>200</v>
      </c>
      <c r="D9" s="478">
        <v>100</v>
      </c>
      <c r="E9" s="478">
        <v>180</v>
      </c>
      <c r="F9" s="482"/>
      <c r="G9" s="480"/>
      <c r="H9" s="481"/>
    </row>
    <row r="10" spans="1:10" s="454" customFormat="1" ht="20.100000000000001" customHeight="1">
      <c r="A10" s="478" t="s">
        <v>82</v>
      </c>
      <c r="B10" s="478">
        <v>200</v>
      </c>
      <c r="C10" s="478">
        <v>300</v>
      </c>
      <c r="D10" s="478">
        <v>120</v>
      </c>
      <c r="E10" s="478">
        <v>260</v>
      </c>
      <c r="F10" s="478"/>
      <c r="G10" s="480"/>
      <c r="H10" s="481"/>
    </row>
    <row r="11" spans="1:10" s="454" customFormat="1" ht="20.100000000000001" customHeight="1">
      <c r="A11" s="478" t="s">
        <v>83</v>
      </c>
      <c r="B11" s="478">
        <v>250</v>
      </c>
      <c r="C11" s="478">
        <v>430</v>
      </c>
      <c r="D11" s="478">
        <v>120</v>
      </c>
      <c r="E11" s="478">
        <v>350</v>
      </c>
      <c r="F11" s="478"/>
      <c r="G11" s="480"/>
      <c r="H11" s="481"/>
    </row>
    <row r="12" spans="1:10" s="454" customFormat="1" ht="20.100000000000001" customHeight="1"/>
    <row r="13" spans="1:10" s="454" customFormat="1" ht="39.950000000000003" customHeight="1">
      <c r="A13" s="1361" t="s">
        <v>84</v>
      </c>
      <c r="B13" s="1361"/>
      <c r="C13" s="1361"/>
      <c r="D13" s="1361"/>
      <c r="E13" s="1361"/>
      <c r="F13" s="1361"/>
      <c r="G13" s="1361"/>
      <c r="H13" s="1361"/>
    </row>
    <row r="14" spans="1:10" s="454" customFormat="1" ht="20.100000000000001" customHeight="1">
      <c r="A14" s="478" t="s">
        <v>85</v>
      </c>
      <c r="B14" s="1364" t="s">
        <v>86</v>
      </c>
      <c r="C14" s="1366"/>
      <c r="D14" s="1366"/>
      <c r="E14" s="1365"/>
      <c r="F14" s="478" t="s">
        <v>647</v>
      </c>
      <c r="G14" s="478" t="s">
        <v>893</v>
      </c>
      <c r="H14" s="478" t="s">
        <v>87</v>
      </c>
    </row>
    <row r="15" spans="1:10" s="454" customFormat="1" ht="20.100000000000001" customHeight="1">
      <c r="A15" s="1369" t="s">
        <v>296</v>
      </c>
      <c r="B15" s="1371" t="s">
        <v>295</v>
      </c>
      <c r="C15" s="1372"/>
      <c r="D15" s="1372"/>
      <c r="E15" s="1373"/>
      <c r="F15" s="1369" t="s">
        <v>594</v>
      </c>
      <c r="G15" s="1369"/>
      <c r="H15" s="1369"/>
    </row>
    <row r="16" spans="1:10" s="454" customFormat="1" ht="20.100000000000001" customHeight="1">
      <c r="A16" s="1370"/>
      <c r="B16" s="1374"/>
      <c r="C16" s="1375"/>
      <c r="D16" s="1375"/>
      <c r="E16" s="1376"/>
      <c r="F16" s="1370"/>
      <c r="G16" s="1370"/>
      <c r="H16" s="1370"/>
    </row>
    <row r="17" spans="1:8" s="454" customFormat="1" ht="20.100000000000001" customHeight="1">
      <c r="A17" s="1369" t="s">
        <v>297</v>
      </c>
      <c r="B17" s="484" t="s">
        <v>0</v>
      </c>
      <c r="C17" s="485"/>
      <c r="D17" s="485"/>
      <c r="E17" s="486"/>
      <c r="F17" s="487"/>
      <c r="G17" s="487"/>
      <c r="H17" s="487"/>
    </row>
    <row r="18" spans="1:8" s="454" customFormat="1" ht="20.100000000000001" customHeight="1">
      <c r="A18" s="1377"/>
      <c r="B18" s="483" t="s">
        <v>652</v>
      </c>
      <c r="C18" s="476"/>
      <c r="D18" s="476"/>
      <c r="E18" s="488"/>
      <c r="F18" s="489" t="s">
        <v>595</v>
      </c>
      <c r="G18" s="490"/>
      <c r="H18" s="490"/>
    </row>
    <row r="19" spans="1:8" s="454" customFormat="1" ht="20.100000000000001" customHeight="1">
      <c r="A19" s="1370"/>
      <c r="B19" s="491" t="s">
        <v>653</v>
      </c>
      <c r="C19" s="492"/>
      <c r="D19" s="492"/>
      <c r="E19" s="493"/>
      <c r="F19" s="494"/>
      <c r="G19" s="494"/>
      <c r="H19" s="494"/>
    </row>
    <row r="20" spans="1:8" s="454" customFormat="1" ht="20.100000000000001" customHeight="1">
      <c r="A20" s="1369" t="s">
        <v>298</v>
      </c>
      <c r="B20" s="1371" t="s">
        <v>299</v>
      </c>
      <c r="C20" s="1372"/>
      <c r="D20" s="1372"/>
      <c r="E20" s="1373"/>
      <c r="F20" s="1380" t="s">
        <v>596</v>
      </c>
      <c r="G20" s="1378">
        <v>20</v>
      </c>
      <c r="H20" s="1369" t="s">
        <v>300</v>
      </c>
    </row>
    <row r="21" spans="1:8" s="454" customFormat="1" ht="20.100000000000001" customHeight="1">
      <c r="A21" s="1370"/>
      <c r="B21" s="1374"/>
      <c r="C21" s="1375"/>
      <c r="D21" s="1375"/>
      <c r="E21" s="1376"/>
      <c r="F21" s="1381"/>
      <c r="G21" s="1379"/>
      <c r="H21" s="1370"/>
    </row>
    <row r="22" spans="1:8" s="454" customFormat="1" ht="20.100000000000001" customHeight="1"/>
    <row r="23" spans="1:8" s="454" customFormat="1" ht="20.100000000000001" customHeight="1"/>
  </sheetData>
  <mergeCells count="18">
    <mergeCell ref="H20:H21"/>
    <mergeCell ref="A15:A16"/>
    <mergeCell ref="B15:E16"/>
    <mergeCell ref="F15:F16"/>
    <mergeCell ref="G15:G16"/>
    <mergeCell ref="H15:H16"/>
    <mergeCell ref="A17:A19"/>
    <mergeCell ref="G20:G21"/>
    <mergeCell ref="A20:A21"/>
    <mergeCell ref="F20:F21"/>
    <mergeCell ref="B20:E21"/>
    <mergeCell ref="A1:H1"/>
    <mergeCell ref="A13:H13"/>
    <mergeCell ref="A3:A4"/>
    <mergeCell ref="B3:C3"/>
    <mergeCell ref="B14:E14"/>
    <mergeCell ref="G3:H4"/>
    <mergeCell ref="F3:F4"/>
  </mergeCells>
  <phoneticPr fontId="35" type="noConversion"/>
  <printOptions horizontalCentered="1" verticalCentered="1"/>
  <pageMargins left="0.59055118110236227" right="0.59055118110236227" top="0.78740157480314965" bottom="0.78740157480314965" header="0.51181102362204722" footer="0.23622047244094491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40"/>
  <sheetViews>
    <sheetView view="pageBreakPreview" zoomScaleNormal="100" zoomScaleSheetLayoutView="100" workbookViewId="0">
      <selection activeCell="F22" sqref="F22"/>
    </sheetView>
    <sheetView workbookViewId="1"/>
  </sheetViews>
  <sheetFormatPr defaultRowHeight="13.5"/>
  <cols>
    <col min="1" max="1" width="3.1640625" style="144" customWidth="1"/>
    <col min="2" max="2" width="27.5" style="144" bestFit="1" customWidth="1"/>
    <col min="3" max="4" width="25.5" style="144" customWidth="1"/>
    <col min="5" max="5" width="27" style="144" customWidth="1"/>
    <col min="6" max="6" width="48.33203125" style="144" customWidth="1"/>
    <col min="7" max="16384" width="9.33203125" style="144"/>
  </cols>
  <sheetData>
    <row r="1" spans="1:6" ht="39.950000000000003" customHeight="1">
      <c r="A1" s="142" t="s">
        <v>381</v>
      </c>
      <c r="B1" s="143"/>
      <c r="C1" s="143"/>
      <c r="D1" s="143"/>
      <c r="E1" s="143"/>
      <c r="F1" s="143"/>
    </row>
    <row r="2" spans="1:6" s="495" customFormat="1" ht="21.95" customHeight="1">
      <c r="A2" s="287" t="s">
        <v>382</v>
      </c>
      <c r="B2" s="287"/>
      <c r="C2" s="287"/>
      <c r="D2" s="287"/>
      <c r="E2" s="287"/>
      <c r="F2" s="287"/>
    </row>
    <row r="3" spans="1:6" s="77" customFormat="1" ht="21.95" customHeight="1">
      <c r="A3" s="496"/>
      <c r="B3" s="497" t="s">
        <v>383</v>
      </c>
      <c r="C3" s="497" t="s">
        <v>384</v>
      </c>
      <c r="D3" s="497"/>
      <c r="E3" s="497" t="s">
        <v>385</v>
      </c>
      <c r="F3" s="497" t="s">
        <v>684</v>
      </c>
    </row>
    <row r="4" spans="1:6" s="501" customFormat="1" ht="21.95" customHeight="1">
      <c r="A4" s="498"/>
      <c r="B4" s="499" t="s">
        <v>386</v>
      </c>
      <c r="C4" s="500" t="e">
        <f>품질시험비!I18</f>
        <v>#REF!</v>
      </c>
      <c r="D4" s="500"/>
      <c r="E4" s="500" t="e">
        <f>C4+D4</f>
        <v>#REF!</v>
      </c>
      <c r="F4" s="500" t="s">
        <v>387</v>
      </c>
    </row>
    <row r="5" spans="1:6" s="495" customFormat="1" ht="21.95" customHeight="1">
      <c r="A5" s="287"/>
      <c r="B5" s="499" t="s">
        <v>388</v>
      </c>
      <c r="C5" s="502" t="e">
        <f>D19</f>
        <v>#REF!</v>
      </c>
      <c r="D5" s="502"/>
      <c r="E5" s="500" t="e">
        <f>C5+D5</f>
        <v>#REF!</v>
      </c>
      <c r="F5" s="502"/>
    </row>
    <row r="6" spans="1:6" s="78" customFormat="1" ht="21.95" customHeight="1">
      <c r="A6" s="503"/>
      <c r="B6" s="497" t="s">
        <v>385</v>
      </c>
      <c r="C6" s="504" t="e">
        <f>SUM(C4:C5)</f>
        <v>#REF!</v>
      </c>
      <c r="D6" s="504">
        <f>SUM(D4:D5)</f>
        <v>0</v>
      </c>
      <c r="E6" s="504" t="e">
        <f>SUM(E4:E5)</f>
        <v>#REF!</v>
      </c>
      <c r="F6" s="504"/>
    </row>
    <row r="7" spans="1:6" s="495" customFormat="1" ht="21.95" customHeight="1">
      <c r="A7" s="287"/>
      <c r="B7" s="287"/>
      <c r="C7" s="505"/>
      <c r="D7" s="505"/>
      <c r="E7" s="505"/>
      <c r="F7" s="287"/>
    </row>
    <row r="8" spans="1:6" s="495" customFormat="1" ht="21.95" customHeight="1">
      <c r="A8" s="287" t="s">
        <v>389</v>
      </c>
      <c r="B8" s="287"/>
      <c r="C8" s="287"/>
      <c r="D8" s="287"/>
      <c r="E8" s="287"/>
      <c r="F8" s="287"/>
    </row>
    <row r="9" spans="1:6" s="78" customFormat="1" ht="21.95" customHeight="1">
      <c r="A9" s="496"/>
      <c r="B9" s="506" t="s">
        <v>383</v>
      </c>
      <c r="C9" s="497" t="s">
        <v>384</v>
      </c>
      <c r="D9" s="506" t="s">
        <v>279</v>
      </c>
      <c r="E9" s="1384" t="s">
        <v>280</v>
      </c>
      <c r="F9" s="1385"/>
    </row>
    <row r="10" spans="1:6" s="495" customFormat="1" ht="21.95" customHeight="1">
      <c r="A10" s="287"/>
      <c r="B10" s="506" t="s">
        <v>390</v>
      </c>
      <c r="C10" s="502" t="e">
        <f>C4</f>
        <v>#REF!</v>
      </c>
      <c r="D10" s="507" t="s">
        <v>281</v>
      </c>
      <c r="E10" s="1273"/>
      <c r="F10" s="1275"/>
    </row>
    <row r="11" spans="1:6" s="495" customFormat="1" ht="21.95" customHeight="1">
      <c r="A11" s="287"/>
      <c r="B11" s="506" t="s">
        <v>282</v>
      </c>
      <c r="C11" s="508">
        <v>3</v>
      </c>
      <c r="D11" s="509" t="s">
        <v>283</v>
      </c>
      <c r="E11" s="1273" t="s">
        <v>284</v>
      </c>
      <c r="F11" s="1275"/>
    </row>
    <row r="12" spans="1:6" s="495" customFormat="1" ht="21.95" customHeight="1">
      <c r="A12" s="287"/>
      <c r="B12" s="272"/>
      <c r="C12" s="510"/>
      <c r="D12" s="287"/>
      <c r="E12" s="287"/>
      <c r="F12" s="287"/>
    </row>
    <row r="13" spans="1:6" s="495" customFormat="1" ht="21.95" customHeight="1">
      <c r="A13" s="287"/>
      <c r="B13" s="1386" t="s">
        <v>391</v>
      </c>
      <c r="C13" s="1387"/>
      <c r="D13" s="506" t="s">
        <v>392</v>
      </c>
      <c r="E13" s="1386" t="s">
        <v>393</v>
      </c>
      <c r="F13" s="1395"/>
    </row>
    <row r="14" spans="1:6" s="495" customFormat="1" ht="21.95" customHeight="1">
      <c r="A14" s="287"/>
      <c r="B14" s="1388" t="s">
        <v>268</v>
      </c>
      <c r="C14" s="1389"/>
      <c r="D14" s="508">
        <v>0</v>
      </c>
      <c r="E14" s="511" t="s">
        <v>269</v>
      </c>
      <c r="F14" s="512"/>
    </row>
    <row r="15" spans="1:6" s="495" customFormat="1" ht="21.95" customHeight="1">
      <c r="A15" s="287"/>
      <c r="B15" s="1388" t="s">
        <v>270</v>
      </c>
      <c r="C15" s="1389"/>
      <c r="D15" s="508">
        <f>INT($D$14*0.01)</f>
        <v>0</v>
      </c>
      <c r="E15" s="511" t="s">
        <v>271</v>
      </c>
      <c r="F15" s="513"/>
    </row>
    <row r="16" spans="1:6" s="495" customFormat="1" ht="21.95" customHeight="1">
      <c r="A16" s="287"/>
      <c r="B16" s="1388" t="s">
        <v>272</v>
      </c>
      <c r="C16" s="1389"/>
      <c r="D16" s="508">
        <f>INT($D$14*0.01)</f>
        <v>0</v>
      </c>
      <c r="E16" s="511" t="s">
        <v>271</v>
      </c>
      <c r="F16" s="513"/>
    </row>
    <row r="17" spans="1:6" s="495" customFormat="1" ht="21.95" customHeight="1">
      <c r="A17" s="287"/>
      <c r="B17" s="1388" t="s">
        <v>273</v>
      </c>
      <c r="C17" s="1389"/>
      <c r="D17" s="508" t="e">
        <f>C10*0.01</f>
        <v>#REF!</v>
      </c>
      <c r="E17" s="511" t="s">
        <v>274</v>
      </c>
      <c r="F17" s="513"/>
    </row>
    <row r="18" spans="1:6" s="495" customFormat="1" ht="21.95" customHeight="1">
      <c r="A18" s="287"/>
      <c r="B18" s="1388" t="s">
        <v>275</v>
      </c>
      <c r="C18" s="1389"/>
      <c r="D18" s="508" t="e">
        <f>SUM(D14:D17)*0.01</f>
        <v>#REF!</v>
      </c>
      <c r="E18" s="511" t="s">
        <v>276</v>
      </c>
      <c r="F18" s="513"/>
    </row>
    <row r="19" spans="1:6" s="495" customFormat="1" ht="21.95" customHeight="1">
      <c r="A19" s="287"/>
      <c r="B19" s="1273" t="s">
        <v>285</v>
      </c>
      <c r="C19" s="1275"/>
      <c r="D19" s="508" t="e">
        <f>ROUNDDOWN(SUM(D15:D18),0)</f>
        <v>#REF!</v>
      </c>
      <c r="E19" s="1390" t="s">
        <v>394</v>
      </c>
      <c r="F19" s="1391"/>
    </row>
    <row r="20" spans="1:6" ht="19.5" customHeight="1">
      <c r="A20" s="143"/>
      <c r="B20" s="1396" t="s">
        <v>268</v>
      </c>
      <c r="C20" s="1396"/>
      <c r="D20" s="152"/>
      <c r="E20" s="153"/>
      <c r="F20" s="143"/>
    </row>
    <row r="21" spans="1:6" ht="19.5" customHeight="1">
      <c r="B21" s="144" t="s">
        <v>417</v>
      </c>
    </row>
    <row r="22" spans="1:6" ht="19.5" customHeight="1"/>
    <row r="23" spans="1:6">
      <c r="A23" s="143" t="s">
        <v>395</v>
      </c>
      <c r="B23" s="143"/>
      <c r="C23" s="143"/>
      <c r="D23" s="143"/>
      <c r="E23" s="143"/>
      <c r="F23" s="143"/>
    </row>
    <row r="24" spans="1:6">
      <c r="A24" s="143" t="s">
        <v>264</v>
      </c>
      <c r="B24" s="143"/>
      <c r="C24" s="143"/>
      <c r="D24" s="143"/>
      <c r="E24" s="143"/>
      <c r="F24" s="143"/>
    </row>
    <row r="25" spans="1:6">
      <c r="A25" s="143"/>
      <c r="B25" s="143"/>
      <c r="C25" s="143"/>
      <c r="D25" s="143"/>
      <c r="E25" s="143"/>
      <c r="F25" s="143"/>
    </row>
    <row r="26" spans="1:6">
      <c r="A26" s="143" t="s">
        <v>265</v>
      </c>
      <c r="B26" s="143"/>
      <c r="C26" s="143"/>
      <c r="D26" s="143"/>
      <c r="E26" s="143"/>
      <c r="F26" s="143"/>
    </row>
    <row r="27" spans="1:6">
      <c r="A27" s="143"/>
      <c r="B27" s="1392" t="s">
        <v>266</v>
      </c>
      <c r="C27" s="1393"/>
      <c r="D27" s="1392" t="s">
        <v>267</v>
      </c>
      <c r="E27" s="1393"/>
      <c r="F27" s="1394"/>
    </row>
    <row r="28" spans="1:6">
      <c r="A28" s="143"/>
      <c r="B28" s="1382" t="s">
        <v>268</v>
      </c>
      <c r="C28" s="1383"/>
      <c r="D28" s="150" t="s">
        <v>269</v>
      </c>
      <c r="E28" s="154"/>
      <c r="F28" s="151"/>
    </row>
    <row r="29" spans="1:6">
      <c r="A29" s="143"/>
      <c r="B29" s="1382" t="s">
        <v>270</v>
      </c>
      <c r="C29" s="1383"/>
      <c r="D29" s="150" t="s">
        <v>271</v>
      </c>
      <c r="E29" s="154"/>
      <c r="F29" s="151"/>
    </row>
    <row r="30" spans="1:6">
      <c r="A30" s="143"/>
      <c r="B30" s="1382" t="s">
        <v>272</v>
      </c>
      <c r="C30" s="1383"/>
      <c r="D30" s="150" t="s">
        <v>271</v>
      </c>
      <c r="E30" s="154"/>
      <c r="F30" s="151"/>
    </row>
    <row r="31" spans="1:6">
      <c r="A31" s="143"/>
      <c r="B31" s="1382" t="s">
        <v>273</v>
      </c>
      <c r="C31" s="1383"/>
      <c r="D31" s="150" t="s">
        <v>274</v>
      </c>
      <c r="E31" s="154"/>
      <c r="F31" s="151"/>
    </row>
    <row r="32" spans="1:6">
      <c r="A32" s="143"/>
      <c r="B32" s="1382" t="s">
        <v>275</v>
      </c>
      <c r="C32" s="1383"/>
      <c r="D32" s="150" t="s">
        <v>276</v>
      </c>
      <c r="E32" s="154"/>
      <c r="F32" s="151"/>
    </row>
    <row r="33" spans="1:6">
      <c r="A33" s="143"/>
      <c r="B33" s="143"/>
      <c r="C33" s="143"/>
      <c r="D33" s="143"/>
      <c r="E33" s="143"/>
      <c r="F33" s="143"/>
    </row>
    <row r="34" spans="1:6">
      <c r="A34" s="143"/>
      <c r="B34" s="155" t="s">
        <v>636</v>
      </c>
      <c r="C34" s="143"/>
      <c r="D34" s="156"/>
      <c r="E34" s="143"/>
      <c r="F34" s="143"/>
    </row>
    <row r="35" spans="1:6">
      <c r="A35" s="143"/>
      <c r="B35" s="148" t="s">
        <v>277</v>
      </c>
      <c r="C35" s="148" t="s">
        <v>278</v>
      </c>
      <c r="D35" s="143"/>
      <c r="E35" s="156"/>
      <c r="F35" s="156"/>
    </row>
    <row r="36" spans="1:6">
      <c r="A36" s="143"/>
      <c r="B36" s="145" t="s">
        <v>637</v>
      </c>
      <c r="C36" s="149">
        <v>184123</v>
      </c>
      <c r="D36" s="143"/>
      <c r="E36" s="156"/>
      <c r="F36" s="156"/>
    </row>
    <row r="37" spans="1:6">
      <c r="A37" s="143"/>
      <c r="B37" s="145" t="s">
        <v>638</v>
      </c>
      <c r="C37" s="149">
        <v>179705</v>
      </c>
      <c r="D37" s="143"/>
      <c r="E37" s="143"/>
      <c r="F37" s="143"/>
    </row>
    <row r="38" spans="1:6">
      <c r="A38" s="143"/>
      <c r="B38" s="145" t="s">
        <v>639</v>
      </c>
      <c r="C38" s="149">
        <v>165777</v>
      </c>
      <c r="D38" s="143"/>
      <c r="E38" s="143"/>
      <c r="F38" s="143"/>
    </row>
    <row r="39" spans="1:6">
      <c r="A39" s="143"/>
      <c r="B39" s="145" t="s">
        <v>640</v>
      </c>
      <c r="C39" s="149">
        <v>138833</v>
      </c>
      <c r="D39" s="143"/>
      <c r="E39" s="143"/>
      <c r="F39" s="143"/>
    </row>
    <row r="40" spans="1:6">
      <c r="A40" s="143"/>
      <c r="B40" s="143"/>
      <c r="C40" s="143"/>
      <c r="D40" s="143"/>
      <c r="E40" s="143"/>
      <c r="F40" s="143"/>
    </row>
  </sheetData>
  <mergeCells count="20">
    <mergeCell ref="E9:F9"/>
    <mergeCell ref="B13:C13"/>
    <mergeCell ref="B14:C14"/>
    <mergeCell ref="E19:F19"/>
    <mergeCell ref="D27:F27"/>
    <mergeCell ref="E10:F10"/>
    <mergeCell ref="E11:F11"/>
    <mergeCell ref="E13:F13"/>
    <mergeCell ref="B16:C16"/>
    <mergeCell ref="B17:C17"/>
    <mergeCell ref="B18:C18"/>
    <mergeCell ref="B19:C19"/>
    <mergeCell ref="B27:C27"/>
    <mergeCell ref="B15:C15"/>
    <mergeCell ref="B20:C20"/>
    <mergeCell ref="B30:C30"/>
    <mergeCell ref="B31:C31"/>
    <mergeCell ref="B32:C32"/>
    <mergeCell ref="B28:C28"/>
    <mergeCell ref="B29:C29"/>
  </mergeCells>
  <phoneticPr fontId="8" type="noConversion"/>
  <printOptions horizontalCentered="1"/>
  <pageMargins left="0.59055118110236227" right="0.59055118110236227" top="0.98425196850393704" bottom="0.59055118110236227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64"/>
  <sheetViews>
    <sheetView view="pageBreakPreview" zoomScaleNormal="100" zoomScaleSheetLayoutView="100" workbookViewId="0">
      <selection activeCell="F22" sqref="F22"/>
    </sheetView>
    <sheetView workbookViewId="1">
      <selection sqref="A1:J1"/>
    </sheetView>
  </sheetViews>
  <sheetFormatPr defaultColWidth="14.1640625" defaultRowHeight="13.5"/>
  <cols>
    <col min="1" max="1" width="16.83203125" style="133" customWidth="1"/>
    <col min="2" max="2" width="17.83203125" style="133" customWidth="1"/>
    <col min="3" max="3" width="19.83203125" style="133" customWidth="1"/>
    <col min="4" max="4" width="33.83203125" style="133" customWidth="1"/>
    <col min="5" max="5" width="14.1640625" style="133" customWidth="1"/>
    <col min="6" max="6" width="6.83203125" style="133" customWidth="1"/>
    <col min="7" max="7" width="10.83203125" style="133" customWidth="1"/>
    <col min="8" max="9" width="15.83203125" style="133" customWidth="1"/>
    <col min="10" max="10" width="10.83203125" style="133" customWidth="1"/>
    <col min="11" max="16384" width="14.1640625" style="133"/>
  </cols>
  <sheetData>
    <row r="1" spans="1:10" ht="39.950000000000003" customHeight="1">
      <c r="A1" s="1397" t="s">
        <v>835</v>
      </c>
      <c r="B1" s="1397"/>
      <c r="C1" s="1397"/>
      <c r="D1" s="1397"/>
      <c r="E1" s="1397"/>
      <c r="F1" s="1397"/>
      <c r="G1" s="1397"/>
      <c r="H1" s="1397"/>
      <c r="I1" s="1397"/>
      <c r="J1" s="1397"/>
    </row>
    <row r="2" spans="1:10" s="516" customFormat="1" ht="15.75" customHeight="1">
      <c r="A2" s="514" t="s">
        <v>1220</v>
      </c>
      <c r="B2" s="515"/>
      <c r="C2" s="515"/>
      <c r="D2" s="515"/>
      <c r="E2" s="515"/>
      <c r="F2" s="515"/>
      <c r="G2" s="515"/>
      <c r="H2" s="515"/>
      <c r="I2" s="515"/>
      <c r="J2" s="515"/>
    </row>
    <row r="3" spans="1:10" s="521" customFormat="1" ht="24.95" customHeight="1">
      <c r="A3" s="517" t="s">
        <v>39</v>
      </c>
      <c r="B3" s="518" t="s">
        <v>598</v>
      </c>
      <c r="C3" s="519" t="s">
        <v>40</v>
      </c>
      <c r="D3" s="518" t="s">
        <v>41</v>
      </c>
      <c r="E3" s="519" t="s">
        <v>588</v>
      </c>
      <c r="F3" s="519" t="s">
        <v>42</v>
      </c>
      <c r="G3" s="519" t="s">
        <v>43</v>
      </c>
      <c r="H3" s="519" t="s">
        <v>44</v>
      </c>
      <c r="I3" s="519" t="s">
        <v>45</v>
      </c>
      <c r="J3" s="520" t="s">
        <v>46</v>
      </c>
    </row>
    <row r="4" spans="1:10" s="521" customFormat="1" ht="24.95" customHeight="1">
      <c r="A4" s="522" t="s">
        <v>49</v>
      </c>
      <c r="B4" s="523" t="s">
        <v>50</v>
      </c>
      <c r="C4" s="709" t="s">
        <v>51</v>
      </c>
      <c r="D4" s="525" t="s">
        <v>301</v>
      </c>
      <c r="E4" s="526" t="e">
        <f>관급자재집계표!I5+관급자재집계표!#REF!</f>
        <v>#REF!</v>
      </c>
      <c r="F4" s="524" t="s">
        <v>48</v>
      </c>
      <c r="G4" s="527" t="e">
        <f>INT((E4/150))</f>
        <v>#REF!</v>
      </c>
      <c r="H4" s="528">
        <v>2000</v>
      </c>
      <c r="I4" s="528" t="e">
        <f t="shared" ref="I4:I16" si="0">ROUND(G4*H4,0)</f>
        <v>#REF!</v>
      </c>
      <c r="J4" s="529"/>
    </row>
    <row r="5" spans="1:10" s="521" customFormat="1" ht="24.95" customHeight="1">
      <c r="A5" s="530" t="s">
        <v>52</v>
      </c>
      <c r="B5" s="531" t="s">
        <v>50</v>
      </c>
      <c r="C5" s="710" t="s">
        <v>53</v>
      </c>
      <c r="D5" s="533" t="s">
        <v>302</v>
      </c>
      <c r="E5" s="534" t="e">
        <f>E4</f>
        <v>#REF!</v>
      </c>
      <c r="F5" s="532" t="s">
        <v>48</v>
      </c>
      <c r="G5" s="535" t="e">
        <f>INT((E5/150))</f>
        <v>#REF!</v>
      </c>
      <c r="H5" s="536">
        <v>10500</v>
      </c>
      <c r="I5" s="536" t="e">
        <f t="shared" si="0"/>
        <v>#REF!</v>
      </c>
      <c r="J5" s="537"/>
    </row>
    <row r="6" spans="1:10" s="521" customFormat="1" ht="24.95" customHeight="1">
      <c r="A6" s="530" t="s">
        <v>52</v>
      </c>
      <c r="B6" s="531" t="s">
        <v>50</v>
      </c>
      <c r="C6" s="710" t="s">
        <v>54</v>
      </c>
      <c r="D6" s="533" t="s">
        <v>302</v>
      </c>
      <c r="E6" s="534" t="e">
        <f>E4</f>
        <v>#REF!</v>
      </c>
      <c r="F6" s="532" t="s">
        <v>338</v>
      </c>
      <c r="G6" s="535" t="e">
        <f>INT((E6/150))</f>
        <v>#REF!</v>
      </c>
      <c r="H6" s="536">
        <v>8400</v>
      </c>
      <c r="I6" s="536" t="e">
        <f t="shared" si="0"/>
        <v>#REF!</v>
      </c>
      <c r="J6" s="537"/>
    </row>
    <row r="7" spans="1:10" s="521" customFormat="1" ht="24.95" customHeight="1">
      <c r="A7" s="530" t="s">
        <v>52</v>
      </c>
      <c r="B7" s="531" t="s">
        <v>50</v>
      </c>
      <c r="C7" s="710" t="s">
        <v>55</v>
      </c>
      <c r="D7" s="533" t="s">
        <v>302</v>
      </c>
      <c r="E7" s="534" t="e">
        <f>E4</f>
        <v>#REF!</v>
      </c>
      <c r="F7" s="532" t="s">
        <v>48</v>
      </c>
      <c r="G7" s="535" t="e">
        <f>INT((E7/150))</f>
        <v>#REF!</v>
      </c>
      <c r="H7" s="536">
        <v>40000</v>
      </c>
      <c r="I7" s="536" t="e">
        <f t="shared" si="0"/>
        <v>#REF!</v>
      </c>
      <c r="J7" s="537"/>
    </row>
    <row r="8" spans="1:10" s="521" customFormat="1" ht="24.95" customHeight="1">
      <c r="A8" s="530" t="s">
        <v>56</v>
      </c>
      <c r="B8" s="531" t="s">
        <v>50</v>
      </c>
      <c r="C8" s="710" t="s">
        <v>57</v>
      </c>
      <c r="D8" s="533" t="s">
        <v>302</v>
      </c>
      <c r="E8" s="534" t="e">
        <f>E4</f>
        <v>#REF!</v>
      </c>
      <c r="F8" s="532" t="s">
        <v>338</v>
      </c>
      <c r="G8" s="535" t="e">
        <f>INT((E8/150))</f>
        <v>#REF!</v>
      </c>
      <c r="H8" s="536">
        <v>5900</v>
      </c>
      <c r="I8" s="536" t="e">
        <f t="shared" si="0"/>
        <v>#REF!</v>
      </c>
      <c r="J8" s="537"/>
    </row>
    <row r="9" spans="1:10" s="521" customFormat="1" ht="24.95" customHeight="1">
      <c r="A9" s="918"/>
      <c r="B9" s="531" t="s">
        <v>50</v>
      </c>
      <c r="C9" s="710" t="s">
        <v>1183</v>
      </c>
      <c r="D9" s="533" t="s">
        <v>1184</v>
      </c>
      <c r="E9" s="534" t="e">
        <f>E4</f>
        <v>#REF!</v>
      </c>
      <c r="F9" s="532" t="s">
        <v>338</v>
      </c>
      <c r="G9" s="535" t="e">
        <f>INT((E9/120))</f>
        <v>#REF!</v>
      </c>
      <c r="H9" s="536">
        <v>3800</v>
      </c>
      <c r="I9" s="536" t="e">
        <f t="shared" ref="I9" si="1">ROUND(G9*H9,0)</f>
        <v>#REF!</v>
      </c>
      <c r="J9" s="919"/>
    </row>
    <row r="10" spans="1:10" s="521" customFormat="1" ht="24.95" customHeight="1">
      <c r="A10" s="538" t="s">
        <v>418</v>
      </c>
      <c r="B10" s="539"/>
      <c r="C10" s="711"/>
      <c r="D10" s="540"/>
      <c r="E10" s="541"/>
      <c r="F10" s="540"/>
      <c r="G10" s="542"/>
      <c r="H10" s="543"/>
      <c r="I10" s="544" t="e">
        <f>SUM(I4:I9)</f>
        <v>#REF!</v>
      </c>
      <c r="J10" s="545"/>
    </row>
    <row r="11" spans="1:10" s="521" customFormat="1" ht="24.95" customHeight="1">
      <c r="A11" s="712" t="s">
        <v>834</v>
      </c>
      <c r="B11" s="713" t="s">
        <v>50</v>
      </c>
      <c r="C11" s="714" t="s">
        <v>51</v>
      </c>
      <c r="D11" s="715" t="s">
        <v>58</v>
      </c>
      <c r="E11" s="716"/>
      <c r="F11" s="715" t="s">
        <v>339</v>
      </c>
      <c r="G11" s="717" t="e">
        <f t="shared" ref="G11:G16" si="2">ROUND((G4*0.1),0)</f>
        <v>#REF!</v>
      </c>
      <c r="H11" s="718">
        <v>8700</v>
      </c>
      <c r="I11" s="718" t="e">
        <f>ROUND(G11*H11,0)</f>
        <v>#REF!</v>
      </c>
      <c r="J11" s="719"/>
    </row>
    <row r="12" spans="1:10" s="521" customFormat="1" ht="24.95" customHeight="1">
      <c r="A12" s="530"/>
      <c r="B12" s="531" t="s">
        <v>50</v>
      </c>
      <c r="C12" s="710" t="s">
        <v>53</v>
      </c>
      <c r="D12" s="532" t="s">
        <v>58</v>
      </c>
      <c r="E12" s="534"/>
      <c r="F12" s="532" t="s">
        <v>339</v>
      </c>
      <c r="G12" s="535" t="e">
        <f t="shared" si="2"/>
        <v>#REF!</v>
      </c>
      <c r="H12" s="536">
        <v>19900</v>
      </c>
      <c r="I12" s="536" t="e">
        <f>ROUND(G12*H12,0)</f>
        <v>#REF!</v>
      </c>
      <c r="J12" s="537"/>
    </row>
    <row r="13" spans="1:10" s="521" customFormat="1" ht="24.95" customHeight="1">
      <c r="A13" s="530"/>
      <c r="B13" s="531" t="s">
        <v>50</v>
      </c>
      <c r="C13" s="710" t="s">
        <v>54</v>
      </c>
      <c r="D13" s="532" t="s">
        <v>58</v>
      </c>
      <c r="E13" s="534"/>
      <c r="F13" s="532" t="s">
        <v>339</v>
      </c>
      <c r="G13" s="535" t="e">
        <f t="shared" si="2"/>
        <v>#REF!</v>
      </c>
      <c r="H13" s="536">
        <v>17700</v>
      </c>
      <c r="I13" s="536" t="e">
        <f>ROUND(G13*H13,0)</f>
        <v>#REF!</v>
      </c>
      <c r="J13" s="537"/>
    </row>
    <row r="14" spans="1:10" s="521" customFormat="1" ht="24.95" customHeight="1">
      <c r="A14" s="530"/>
      <c r="B14" s="531" t="s">
        <v>50</v>
      </c>
      <c r="C14" s="710" t="s">
        <v>55</v>
      </c>
      <c r="D14" s="532" t="s">
        <v>58</v>
      </c>
      <c r="E14" s="534"/>
      <c r="F14" s="532" t="s">
        <v>339</v>
      </c>
      <c r="G14" s="535" t="e">
        <f t="shared" si="2"/>
        <v>#REF!</v>
      </c>
      <c r="H14" s="536">
        <v>48700</v>
      </c>
      <c r="I14" s="536" t="e">
        <f>ROUND(G14*H14,0)</f>
        <v>#REF!</v>
      </c>
      <c r="J14" s="537"/>
    </row>
    <row r="15" spans="1:10" s="521" customFormat="1" ht="24.95" customHeight="1">
      <c r="A15" s="530"/>
      <c r="B15" s="531" t="s">
        <v>50</v>
      </c>
      <c r="C15" s="710" t="s">
        <v>57</v>
      </c>
      <c r="D15" s="532" t="s">
        <v>58</v>
      </c>
      <c r="E15" s="534"/>
      <c r="F15" s="532" t="s">
        <v>339</v>
      </c>
      <c r="G15" s="535" t="e">
        <f t="shared" si="2"/>
        <v>#REF!</v>
      </c>
      <c r="H15" s="536">
        <v>12500</v>
      </c>
      <c r="I15" s="536" t="e">
        <f>ROUND(G15*H15,0)</f>
        <v>#REF!</v>
      </c>
      <c r="J15" s="537"/>
    </row>
    <row r="16" spans="1:10" s="521" customFormat="1" ht="24.95" customHeight="1">
      <c r="A16" s="918"/>
      <c r="B16" s="531" t="s">
        <v>50</v>
      </c>
      <c r="C16" s="710" t="s">
        <v>1183</v>
      </c>
      <c r="D16" s="532" t="s">
        <v>58</v>
      </c>
      <c r="E16" s="534"/>
      <c r="F16" s="532" t="s">
        <v>338</v>
      </c>
      <c r="G16" s="535" t="e">
        <f t="shared" si="2"/>
        <v>#REF!</v>
      </c>
      <c r="H16" s="536">
        <v>10500</v>
      </c>
      <c r="I16" s="536" t="e">
        <f t="shared" si="0"/>
        <v>#REF!</v>
      </c>
      <c r="J16" s="919"/>
    </row>
    <row r="17" spans="1:10" s="521" customFormat="1" ht="24.95" customHeight="1">
      <c r="A17" s="538" t="s">
        <v>418</v>
      </c>
      <c r="B17" s="539"/>
      <c r="C17" s="540"/>
      <c r="D17" s="540"/>
      <c r="E17" s="541"/>
      <c r="F17" s="540"/>
      <c r="G17" s="720"/>
      <c r="H17" s="544"/>
      <c r="I17" s="543" t="e">
        <f>SUM(I11:I16)</f>
        <v>#REF!</v>
      </c>
      <c r="J17" s="545"/>
    </row>
    <row r="18" spans="1:10" s="521" customFormat="1" ht="24.95" customHeight="1">
      <c r="A18" s="517" t="s">
        <v>59</v>
      </c>
      <c r="B18" s="518"/>
      <c r="C18" s="546"/>
      <c r="D18" s="546"/>
      <c r="E18" s="547"/>
      <c r="F18" s="546"/>
      <c r="G18" s="547"/>
      <c r="H18" s="548"/>
      <c r="I18" s="548" t="e">
        <f>I10+I17</f>
        <v>#REF!</v>
      </c>
      <c r="J18" s="520"/>
    </row>
    <row r="19" spans="1:10" s="516" customFormat="1" ht="11.25">
      <c r="A19" s="549"/>
      <c r="B19" s="549"/>
      <c r="C19" s="549"/>
      <c r="D19" s="549"/>
      <c r="E19" s="549"/>
      <c r="F19" s="549"/>
      <c r="G19" s="549"/>
      <c r="H19" s="549"/>
      <c r="I19" s="549"/>
      <c r="J19" s="549"/>
    </row>
    <row r="20" spans="1:10" s="516" customFormat="1" ht="14.25" customHeight="1">
      <c r="A20" s="135"/>
      <c r="B20" s="135"/>
      <c r="E20" s="135"/>
      <c r="F20" s="135"/>
      <c r="G20" s="135"/>
      <c r="H20" s="135"/>
      <c r="I20" s="135"/>
      <c r="J20" s="135"/>
    </row>
    <row r="21" spans="1:10" ht="14.25" customHeight="1">
      <c r="A21" s="136"/>
      <c r="B21" s="135"/>
      <c r="E21" s="137"/>
      <c r="F21" s="137"/>
      <c r="G21" s="137"/>
      <c r="H21" s="137"/>
      <c r="I21" s="137"/>
      <c r="J21" s="134"/>
    </row>
    <row r="22" spans="1:10" ht="14.25" customHeight="1">
      <c r="A22" s="136"/>
      <c r="B22" s="135"/>
      <c r="E22" s="137"/>
      <c r="F22" s="137"/>
      <c r="G22" s="137"/>
      <c r="H22" s="137"/>
      <c r="I22" s="137"/>
      <c r="J22" s="134"/>
    </row>
    <row r="23" spans="1:10" ht="14.25" customHeight="1">
      <c r="A23" s="134"/>
      <c r="B23" s="135"/>
      <c r="E23" s="134"/>
      <c r="F23" s="134"/>
      <c r="G23" s="134"/>
      <c r="H23" s="134"/>
      <c r="I23" s="134"/>
      <c r="J23" s="134"/>
    </row>
    <row r="24" spans="1:10" ht="14.25" customHeight="1">
      <c r="A24" s="138"/>
      <c r="B24" s="135"/>
      <c r="E24" s="134"/>
      <c r="F24" s="134"/>
      <c r="G24" s="134"/>
      <c r="H24" s="134"/>
      <c r="I24" s="134"/>
      <c r="J24" s="134"/>
    </row>
    <row r="25" spans="1:10" ht="14.25" customHeight="1">
      <c r="A25" s="134"/>
      <c r="B25" s="135"/>
      <c r="E25" s="134"/>
      <c r="F25" s="134"/>
      <c r="G25" s="134"/>
      <c r="H25" s="134"/>
      <c r="I25" s="134"/>
      <c r="J25" s="134"/>
    </row>
    <row r="26" spans="1:10" ht="14.25" customHeight="1">
      <c r="A26" s="134"/>
      <c r="B26" s="135"/>
      <c r="E26" s="134"/>
      <c r="F26" s="134"/>
      <c r="G26" s="134"/>
      <c r="H26" s="134"/>
      <c r="I26" s="134"/>
      <c r="J26" s="134"/>
    </row>
    <row r="27" spans="1:10" ht="14.25" customHeight="1">
      <c r="A27" s="134"/>
      <c r="B27" s="135"/>
      <c r="E27" s="134"/>
      <c r="F27" s="139"/>
      <c r="G27" s="134"/>
      <c r="H27" s="134"/>
      <c r="I27" s="134"/>
      <c r="J27" s="134"/>
    </row>
    <row r="28" spans="1:10" ht="14.25" customHeight="1">
      <c r="A28" s="134"/>
      <c r="B28" s="135"/>
      <c r="E28" s="134"/>
      <c r="F28" s="134"/>
      <c r="G28" s="134"/>
      <c r="H28" s="134"/>
      <c r="I28" s="134"/>
      <c r="J28" s="134"/>
    </row>
    <row r="29" spans="1:10" ht="14.25" customHeight="1">
      <c r="A29" s="134"/>
      <c r="B29" s="135"/>
      <c r="E29" s="134"/>
      <c r="F29" s="134"/>
      <c r="G29" s="134"/>
      <c r="H29" s="134"/>
      <c r="I29" s="134"/>
      <c r="J29" s="134"/>
    </row>
    <row r="30" spans="1:10" ht="14.25" customHeight="1">
      <c r="A30" s="134"/>
      <c r="B30" s="135"/>
      <c r="E30" s="134"/>
      <c r="F30" s="134"/>
      <c r="G30" s="134"/>
      <c r="H30" s="134"/>
      <c r="I30" s="134"/>
      <c r="J30" s="134"/>
    </row>
    <row r="31" spans="1:10" ht="14.25" customHeight="1">
      <c r="A31" s="134"/>
      <c r="B31" s="135"/>
      <c r="E31" s="134"/>
      <c r="F31" s="134"/>
      <c r="G31" s="134"/>
      <c r="H31" s="134"/>
      <c r="I31" s="134"/>
      <c r="J31" s="134"/>
    </row>
    <row r="32" spans="1:10" ht="14.25" customHeight="1">
      <c r="A32" s="134"/>
      <c r="B32" s="135"/>
      <c r="E32" s="134"/>
      <c r="F32" s="134"/>
      <c r="G32" s="134"/>
      <c r="H32" s="134"/>
      <c r="I32" s="134"/>
      <c r="J32" s="134"/>
    </row>
    <row r="33" spans="1:10" ht="14.25" customHeight="1">
      <c r="A33" s="134"/>
      <c r="B33" s="135"/>
      <c r="E33" s="134"/>
      <c r="F33" s="134"/>
      <c r="G33" s="134"/>
      <c r="H33" s="134"/>
      <c r="I33" s="134"/>
      <c r="J33" s="134"/>
    </row>
    <row r="34" spans="1:10" ht="14.25" customHeight="1">
      <c r="A34" s="134"/>
      <c r="B34" s="135"/>
      <c r="E34" s="134"/>
      <c r="F34" s="134"/>
      <c r="G34" s="134"/>
      <c r="H34" s="134"/>
      <c r="I34" s="134"/>
      <c r="J34" s="134"/>
    </row>
    <row r="35" spans="1:10" ht="14.25" customHeight="1">
      <c r="A35" s="134"/>
      <c r="B35" s="135"/>
      <c r="C35" s="134"/>
      <c r="D35" s="134"/>
      <c r="E35" s="134"/>
      <c r="F35" s="134"/>
      <c r="G35" s="134"/>
      <c r="H35" s="134"/>
      <c r="I35" s="134"/>
      <c r="J35" s="134"/>
    </row>
    <row r="36" spans="1:10" ht="14.25" customHeight="1">
      <c r="A36" s="134"/>
      <c r="B36" s="135"/>
      <c r="C36" s="134"/>
      <c r="D36" s="134"/>
      <c r="E36" s="134"/>
      <c r="F36" s="134"/>
      <c r="G36" s="134"/>
      <c r="H36" s="134"/>
      <c r="I36" s="134"/>
      <c r="J36" s="134"/>
    </row>
    <row r="37" spans="1:10" ht="14.25" customHeight="1">
      <c r="A37" s="134"/>
      <c r="B37" s="135"/>
      <c r="C37" s="134"/>
      <c r="D37" s="134"/>
      <c r="E37" s="134"/>
      <c r="F37" s="134"/>
      <c r="G37" s="134"/>
      <c r="H37" s="134"/>
      <c r="I37" s="134"/>
      <c r="J37" s="134"/>
    </row>
    <row r="38" spans="1:10" ht="14.25" customHeight="1">
      <c r="A38" s="138"/>
      <c r="B38" s="135"/>
      <c r="C38" s="134"/>
      <c r="D38" s="134"/>
      <c r="E38" s="134"/>
      <c r="F38" s="134"/>
      <c r="G38" s="134"/>
      <c r="H38" s="134"/>
      <c r="I38" s="134"/>
      <c r="J38" s="134"/>
    </row>
    <row r="39" spans="1:10" ht="14.25" customHeight="1">
      <c r="A39" s="134"/>
      <c r="B39" s="135"/>
      <c r="C39" s="140"/>
      <c r="D39" s="141"/>
      <c r="E39" s="141"/>
      <c r="F39" s="132"/>
      <c r="G39" s="134"/>
      <c r="H39" s="134"/>
      <c r="I39" s="134"/>
      <c r="J39" s="134"/>
    </row>
    <row r="40" spans="1:10" ht="14.25" customHeight="1">
      <c r="A40" s="134"/>
      <c r="B40" s="135"/>
      <c r="C40" s="134"/>
      <c r="D40" s="134"/>
      <c r="E40" s="134"/>
      <c r="F40" s="134"/>
      <c r="G40" s="134"/>
      <c r="H40" s="134"/>
      <c r="I40" s="134"/>
      <c r="J40" s="134"/>
    </row>
    <row r="41" spans="1:10" ht="14.25" customHeight="1">
      <c r="A41" s="134"/>
      <c r="B41" s="135"/>
      <c r="C41" s="134"/>
      <c r="D41" s="134"/>
      <c r="E41" s="134"/>
      <c r="F41" s="134"/>
      <c r="G41" s="134"/>
      <c r="H41" s="134"/>
      <c r="I41" s="134"/>
      <c r="J41" s="134"/>
    </row>
    <row r="42" spans="1:10" ht="14.25" customHeight="1">
      <c r="A42" s="134"/>
      <c r="B42" s="135"/>
      <c r="C42" s="134"/>
      <c r="D42" s="134"/>
      <c r="E42" s="134"/>
      <c r="F42" s="134"/>
      <c r="G42" s="134"/>
      <c r="H42" s="134"/>
      <c r="I42" s="134"/>
      <c r="J42" s="134"/>
    </row>
    <row r="43" spans="1:10" ht="14.25" customHeight="1">
      <c r="A43" s="134"/>
      <c r="B43" s="135"/>
      <c r="C43" s="134"/>
      <c r="D43" s="134"/>
      <c r="E43" s="134"/>
      <c r="F43" s="134"/>
      <c r="G43" s="134"/>
      <c r="H43" s="134"/>
      <c r="I43" s="134"/>
      <c r="J43" s="134"/>
    </row>
    <row r="44" spans="1:10" ht="14.25" customHeight="1">
      <c r="A44" s="134"/>
      <c r="B44" s="135"/>
      <c r="C44" s="134"/>
      <c r="D44" s="134"/>
      <c r="E44" s="134"/>
      <c r="F44" s="134"/>
      <c r="G44" s="134"/>
      <c r="H44" s="134"/>
      <c r="I44" s="134"/>
      <c r="J44" s="134"/>
    </row>
    <row r="45" spans="1:10" ht="14.25" customHeight="1">
      <c r="A45" s="134"/>
      <c r="B45" s="135"/>
      <c r="C45" s="134"/>
      <c r="D45" s="134"/>
      <c r="E45" s="134"/>
      <c r="F45" s="134"/>
      <c r="G45" s="134"/>
      <c r="H45" s="134"/>
      <c r="I45" s="134"/>
      <c r="J45" s="134"/>
    </row>
    <row r="46" spans="1:10" ht="14.25" customHeight="1">
      <c r="A46" s="134"/>
      <c r="B46" s="135"/>
      <c r="C46" s="134"/>
      <c r="D46" s="134"/>
      <c r="E46" s="134"/>
      <c r="F46" s="134"/>
      <c r="G46" s="134"/>
      <c r="H46" s="134"/>
      <c r="I46" s="134"/>
      <c r="J46" s="134"/>
    </row>
    <row r="47" spans="1:10" ht="14.25" customHeight="1">
      <c r="A47" s="134"/>
      <c r="B47" s="135"/>
      <c r="C47" s="134"/>
      <c r="D47" s="134"/>
      <c r="E47" s="134"/>
      <c r="F47" s="134"/>
      <c r="G47" s="134"/>
      <c r="H47" s="134"/>
      <c r="I47" s="134"/>
      <c r="J47" s="134"/>
    </row>
    <row r="48" spans="1:10" ht="14.25" customHeight="1">
      <c r="A48" s="134"/>
      <c r="B48" s="135"/>
      <c r="C48" s="134"/>
      <c r="D48" s="134"/>
      <c r="E48" s="134"/>
      <c r="F48" s="134"/>
      <c r="G48" s="134"/>
      <c r="H48" s="134"/>
      <c r="I48" s="134"/>
      <c r="J48" s="134"/>
    </row>
    <row r="49" spans="1:10" ht="14.25" customHeight="1">
      <c r="A49" s="134"/>
      <c r="B49" s="135"/>
      <c r="C49" s="134"/>
      <c r="D49" s="134"/>
      <c r="E49" s="134"/>
      <c r="F49" s="134"/>
      <c r="G49" s="134"/>
      <c r="H49" s="134"/>
      <c r="I49" s="134"/>
      <c r="J49" s="134"/>
    </row>
    <row r="50" spans="1:10" ht="14.25" customHeight="1">
      <c r="A50" s="134"/>
      <c r="B50" s="135"/>
      <c r="C50" s="134"/>
      <c r="D50" s="134"/>
      <c r="E50" s="134"/>
      <c r="F50" s="134"/>
      <c r="G50" s="134"/>
      <c r="H50" s="134"/>
      <c r="I50" s="134"/>
      <c r="J50" s="134"/>
    </row>
    <row r="51" spans="1:10" ht="14.25" customHeight="1">
      <c r="A51" s="134"/>
      <c r="B51" s="135"/>
      <c r="C51" s="134"/>
      <c r="D51" s="134"/>
      <c r="E51" s="134"/>
      <c r="F51" s="134"/>
      <c r="G51" s="134"/>
      <c r="H51" s="134"/>
      <c r="I51" s="134"/>
      <c r="J51" s="134"/>
    </row>
    <row r="52" spans="1:10" ht="14.25" customHeight="1">
      <c r="A52" s="134"/>
      <c r="B52" s="135"/>
      <c r="C52" s="134"/>
      <c r="D52" s="134"/>
      <c r="E52" s="134"/>
      <c r="F52" s="134"/>
      <c r="G52" s="134"/>
      <c r="H52" s="134"/>
      <c r="I52" s="134"/>
      <c r="J52" s="134"/>
    </row>
    <row r="53" spans="1:10" ht="14.25" customHeight="1">
      <c r="A53" s="134"/>
      <c r="B53" s="135"/>
      <c r="C53" s="134"/>
      <c r="D53" s="134"/>
      <c r="E53" s="134"/>
      <c r="F53" s="134"/>
      <c r="G53" s="134"/>
      <c r="H53" s="134"/>
      <c r="I53" s="134"/>
      <c r="J53" s="134"/>
    </row>
    <row r="54" spans="1:10" ht="14.25" customHeight="1"/>
    <row r="55" spans="1:10" ht="14.25" customHeight="1"/>
    <row r="56" spans="1:10" ht="14.25" customHeight="1"/>
    <row r="57" spans="1:10" ht="14.25" customHeight="1"/>
    <row r="58" spans="1:10" ht="14.25" customHeight="1"/>
    <row r="59" spans="1:10" ht="14.25" customHeight="1"/>
    <row r="60" spans="1:10" ht="14.25" customHeight="1"/>
    <row r="61" spans="1:10" ht="14.25" customHeight="1"/>
    <row r="62" spans="1:10" ht="14.25" customHeight="1"/>
    <row r="63" spans="1:10" ht="14.25" customHeight="1"/>
    <row r="64" spans="1:1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</sheetData>
  <mergeCells count="1">
    <mergeCell ref="A1:J1"/>
  </mergeCells>
  <phoneticPr fontId="40" type="noConversion"/>
  <printOptions horizontalCentered="1"/>
  <pageMargins left="0.59055118110236227" right="0.59055118110236227" top="0.98425196850393704" bottom="0.78740157480314965" header="0.51181102362204722" footer="0.23622047244094491"/>
  <pageSetup paperSize="9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8"/>
  <sheetViews>
    <sheetView view="pageBreakPreview" zoomScaleNormal="100" zoomScaleSheetLayoutView="100" workbookViewId="0">
      <selection activeCell="H4" sqref="H4"/>
    </sheetView>
    <sheetView workbookViewId="1">
      <selection sqref="A1:I1"/>
    </sheetView>
  </sheetViews>
  <sheetFormatPr defaultRowHeight="11.25"/>
  <cols>
    <col min="1" max="1" width="3.83203125" style="553" customWidth="1"/>
    <col min="2" max="2" width="30.1640625" style="129" customWidth="1"/>
    <col min="3" max="3" width="30.83203125" style="129" customWidth="1"/>
    <col min="4" max="4" width="11.83203125" style="129" customWidth="1"/>
    <col min="5" max="5" width="34.83203125" style="129" customWidth="1"/>
    <col min="6" max="7" width="10.83203125" style="129" customWidth="1"/>
    <col min="8" max="8" width="14.83203125" style="129" customWidth="1"/>
    <col min="9" max="9" width="10.83203125" style="129" customWidth="1"/>
    <col min="10" max="11" width="9.33203125" style="129"/>
    <col min="12" max="12" width="11" style="129" bestFit="1" customWidth="1"/>
    <col min="13" max="16384" width="9.33203125" style="129"/>
  </cols>
  <sheetData>
    <row r="1" spans="1:15" ht="30" customHeight="1">
      <c r="A1" s="1400" t="s">
        <v>535</v>
      </c>
      <c r="B1" s="1400"/>
      <c r="C1" s="1400"/>
      <c r="D1" s="1400"/>
      <c r="E1" s="1400"/>
      <c r="F1" s="1400"/>
      <c r="G1" s="1400"/>
      <c r="H1" s="1400"/>
      <c r="I1" s="1400"/>
    </row>
    <row r="2" spans="1:15" ht="18.600000000000001" customHeight="1">
      <c r="A2" s="1398" t="s">
        <v>683</v>
      </c>
      <c r="B2" s="1399"/>
      <c r="C2" s="551" t="s">
        <v>536</v>
      </c>
      <c r="D2" s="551" t="s">
        <v>543</v>
      </c>
      <c r="E2" s="551" t="s">
        <v>545</v>
      </c>
      <c r="F2" s="551" t="s">
        <v>532</v>
      </c>
      <c r="G2" s="551" t="s">
        <v>533</v>
      </c>
      <c r="H2" s="551" t="s">
        <v>534</v>
      </c>
      <c r="I2" s="551" t="s">
        <v>600</v>
      </c>
    </row>
    <row r="3" spans="1:15" ht="18.600000000000001" customHeight="1">
      <c r="A3" s="557" t="s">
        <v>660</v>
      </c>
      <c r="B3" s="558" t="s">
        <v>670</v>
      </c>
      <c r="C3" s="561" t="s">
        <v>537</v>
      </c>
      <c r="D3" s="562" t="s">
        <v>583</v>
      </c>
      <c r="E3" s="563" t="s">
        <v>546</v>
      </c>
      <c r="F3" s="564">
        <f>ROUNDUP(156000/1.1,0)</f>
        <v>141819</v>
      </c>
      <c r="G3" s="564">
        <v>1</v>
      </c>
      <c r="H3" s="564">
        <f>F3*G3</f>
        <v>141819</v>
      </c>
      <c r="I3" s="562"/>
      <c r="L3" s="130"/>
      <c r="O3" s="130"/>
    </row>
    <row r="4" spans="1:15" ht="18.600000000000001" customHeight="1">
      <c r="A4" s="555"/>
      <c r="B4" s="559" t="s">
        <v>672</v>
      </c>
      <c r="C4" s="565"/>
      <c r="D4" s="566"/>
      <c r="E4" s="567"/>
      <c r="F4" s="565"/>
      <c r="G4" s="565"/>
      <c r="H4" s="568">
        <f>+H3</f>
        <v>141819</v>
      </c>
      <c r="I4" s="566"/>
      <c r="L4" s="130"/>
      <c r="O4" s="130"/>
    </row>
    <row r="5" spans="1:15" ht="18.600000000000001" customHeight="1">
      <c r="A5" s="555" t="s">
        <v>661</v>
      </c>
      <c r="B5" s="559" t="s">
        <v>671</v>
      </c>
      <c r="C5" s="565"/>
      <c r="D5" s="566"/>
      <c r="E5" s="567"/>
      <c r="F5" s="565"/>
      <c r="G5" s="565"/>
      <c r="H5" s="565"/>
      <c r="I5" s="566"/>
      <c r="L5" s="130"/>
    </row>
    <row r="6" spans="1:15" ht="18.600000000000001" customHeight="1">
      <c r="A6" s="555"/>
      <c r="B6" s="559" t="s">
        <v>673</v>
      </c>
      <c r="C6" s="565" t="s">
        <v>538</v>
      </c>
      <c r="D6" s="566" t="s">
        <v>584</v>
      </c>
      <c r="E6" s="567" t="s">
        <v>546</v>
      </c>
      <c r="F6" s="568">
        <f>ROUNDUP(198000/1.1,0)</f>
        <v>180000</v>
      </c>
      <c r="G6" s="568">
        <v>1</v>
      </c>
      <c r="H6" s="568">
        <f>F6*G6</f>
        <v>180000</v>
      </c>
      <c r="I6" s="566"/>
      <c r="L6" s="130"/>
      <c r="O6" s="130"/>
    </row>
    <row r="7" spans="1:15" ht="18.600000000000001" customHeight="1">
      <c r="A7" s="555"/>
      <c r="B7" s="559" t="s">
        <v>674</v>
      </c>
      <c r="C7" s="565" t="s">
        <v>539</v>
      </c>
      <c r="D7" s="566" t="s">
        <v>584</v>
      </c>
      <c r="E7" s="567" t="s">
        <v>546</v>
      </c>
      <c r="F7" s="568">
        <f>ROUNDUP(561000/1.1,0)</f>
        <v>510000</v>
      </c>
      <c r="G7" s="568">
        <v>1</v>
      </c>
      <c r="H7" s="568">
        <f>F7*G7</f>
        <v>510000</v>
      </c>
      <c r="I7" s="566"/>
      <c r="L7" s="130"/>
      <c r="O7" s="130"/>
    </row>
    <row r="8" spans="1:15" ht="18.600000000000001" customHeight="1">
      <c r="A8" s="555"/>
      <c r="B8" s="559" t="s">
        <v>672</v>
      </c>
      <c r="C8" s="565"/>
      <c r="D8" s="566"/>
      <c r="E8" s="567"/>
      <c r="F8" s="565"/>
      <c r="G8" s="565"/>
      <c r="H8" s="568">
        <f>H6+H7</f>
        <v>690000</v>
      </c>
      <c r="I8" s="566"/>
      <c r="L8" s="130"/>
      <c r="O8" s="130"/>
    </row>
    <row r="9" spans="1:15" ht="18.600000000000001" customHeight="1">
      <c r="A9" s="555" t="s">
        <v>662</v>
      </c>
      <c r="B9" s="559" t="s">
        <v>669</v>
      </c>
      <c r="C9" s="565"/>
      <c r="D9" s="566"/>
      <c r="E9" s="567"/>
      <c r="F9" s="565"/>
      <c r="G9" s="565"/>
      <c r="H9" s="565"/>
      <c r="I9" s="566"/>
      <c r="L9" s="130"/>
    </row>
    <row r="10" spans="1:15" ht="18.600000000000001" customHeight="1">
      <c r="A10" s="555"/>
      <c r="B10" s="559" t="s">
        <v>678</v>
      </c>
      <c r="C10" s="565" t="s">
        <v>540</v>
      </c>
      <c r="D10" s="566" t="s">
        <v>585</v>
      </c>
      <c r="E10" s="567" t="s">
        <v>546</v>
      </c>
      <c r="F10" s="568">
        <f>ROUNDUP(206000/1.1,0)</f>
        <v>187273</v>
      </c>
      <c r="G10" s="568">
        <v>1</v>
      </c>
      <c r="H10" s="568">
        <f>F10*G10</f>
        <v>187273</v>
      </c>
      <c r="I10" s="566"/>
      <c r="L10" s="130"/>
      <c r="O10" s="130"/>
    </row>
    <row r="11" spans="1:15" ht="18.600000000000001" customHeight="1">
      <c r="A11" s="555"/>
      <c r="B11" s="559" t="s">
        <v>679</v>
      </c>
      <c r="C11" s="565" t="s">
        <v>541</v>
      </c>
      <c r="D11" s="566" t="s">
        <v>585</v>
      </c>
      <c r="E11" s="567" t="s">
        <v>546</v>
      </c>
      <c r="F11" s="568">
        <f>ROUNDUP(273000/1.1,0)</f>
        <v>248182</v>
      </c>
      <c r="G11" s="568">
        <v>1</v>
      </c>
      <c r="H11" s="568">
        <f>F11*G11</f>
        <v>248182</v>
      </c>
      <c r="I11" s="566"/>
      <c r="L11" s="130"/>
      <c r="O11" s="130"/>
    </row>
    <row r="12" spans="1:15" ht="18.600000000000001" customHeight="1">
      <c r="A12" s="555"/>
      <c r="B12" s="559" t="s">
        <v>680</v>
      </c>
      <c r="C12" s="565" t="s">
        <v>540</v>
      </c>
      <c r="D12" s="566" t="s">
        <v>585</v>
      </c>
      <c r="E12" s="567" t="s">
        <v>546</v>
      </c>
      <c r="F12" s="568">
        <f>ROUNDUP(189000/1.1,0)</f>
        <v>171819</v>
      </c>
      <c r="G12" s="568">
        <v>1</v>
      </c>
      <c r="H12" s="568">
        <f>F12*G12</f>
        <v>171819</v>
      </c>
      <c r="I12" s="566"/>
      <c r="L12" s="130"/>
      <c r="O12" s="130"/>
    </row>
    <row r="13" spans="1:15" ht="18.600000000000001" customHeight="1">
      <c r="A13" s="555"/>
      <c r="B13" s="559" t="s">
        <v>681</v>
      </c>
      <c r="C13" s="565" t="s">
        <v>541</v>
      </c>
      <c r="D13" s="566" t="s">
        <v>585</v>
      </c>
      <c r="E13" s="567" t="s">
        <v>546</v>
      </c>
      <c r="F13" s="568">
        <f>ROUNDUP(242000/1.1,0)</f>
        <v>220000</v>
      </c>
      <c r="G13" s="568">
        <v>1</v>
      </c>
      <c r="H13" s="568">
        <f>F13*G13</f>
        <v>220000</v>
      </c>
      <c r="I13" s="566"/>
      <c r="L13" s="130"/>
      <c r="O13" s="130"/>
    </row>
    <row r="14" spans="1:15" ht="18.600000000000001" customHeight="1">
      <c r="A14" s="555"/>
      <c r="B14" s="559" t="s">
        <v>682</v>
      </c>
      <c r="C14" s="565" t="s">
        <v>542</v>
      </c>
      <c r="D14" s="566" t="s">
        <v>585</v>
      </c>
      <c r="E14" s="567" t="s">
        <v>546</v>
      </c>
      <c r="F14" s="568">
        <f>ROUNDUP(366000/1.1,0)</f>
        <v>332728</v>
      </c>
      <c r="G14" s="568">
        <v>1</v>
      </c>
      <c r="H14" s="568">
        <f>F14*G14</f>
        <v>332728</v>
      </c>
      <c r="I14" s="566"/>
      <c r="L14" s="130"/>
      <c r="O14" s="130"/>
    </row>
    <row r="15" spans="1:15" ht="18.600000000000001" customHeight="1">
      <c r="A15" s="555"/>
      <c r="B15" s="559" t="s">
        <v>672</v>
      </c>
      <c r="C15" s="565"/>
      <c r="D15" s="566"/>
      <c r="E15" s="567"/>
      <c r="F15" s="565"/>
      <c r="G15" s="565"/>
      <c r="H15" s="568">
        <f>SUM(H10:H14)</f>
        <v>1160002</v>
      </c>
      <c r="I15" s="566"/>
      <c r="L15" s="130"/>
    </row>
    <row r="16" spans="1:15" ht="18.600000000000001" customHeight="1">
      <c r="A16" s="555" t="s">
        <v>663</v>
      </c>
      <c r="B16" s="559" t="s">
        <v>668</v>
      </c>
      <c r="C16" s="565"/>
      <c r="D16" s="566"/>
      <c r="E16" s="567"/>
      <c r="F16" s="565"/>
      <c r="G16" s="565"/>
      <c r="H16" s="565"/>
      <c r="I16" s="566"/>
      <c r="L16" s="130"/>
    </row>
    <row r="17" spans="1:15" ht="18.600000000000001" customHeight="1">
      <c r="A17" s="555"/>
      <c r="B17" s="559" t="s">
        <v>677</v>
      </c>
      <c r="C17" s="569" t="s">
        <v>549</v>
      </c>
      <c r="D17" s="566" t="s">
        <v>586</v>
      </c>
      <c r="E17" s="567" t="s">
        <v>547</v>
      </c>
      <c r="F17" s="568">
        <f>ROUNDUP(198000/1.1,0)</f>
        <v>180000</v>
      </c>
      <c r="G17" s="568">
        <v>1</v>
      </c>
      <c r="H17" s="568">
        <f>F17*G17</f>
        <v>180000</v>
      </c>
      <c r="I17" s="566"/>
      <c r="L17" s="130"/>
      <c r="O17" s="130"/>
    </row>
    <row r="18" spans="1:15" ht="18.600000000000001" customHeight="1">
      <c r="A18" s="555"/>
      <c r="B18" s="559" t="s">
        <v>672</v>
      </c>
      <c r="C18" s="567"/>
      <c r="D18" s="566"/>
      <c r="E18" s="567"/>
      <c r="F18" s="565"/>
      <c r="G18" s="565"/>
      <c r="H18" s="568">
        <f>H17</f>
        <v>180000</v>
      </c>
      <c r="I18" s="566"/>
      <c r="L18" s="130"/>
    </row>
    <row r="19" spans="1:15" ht="18.600000000000001" customHeight="1">
      <c r="A19" s="555" t="s">
        <v>664</v>
      </c>
      <c r="B19" s="559" t="s">
        <v>667</v>
      </c>
      <c r="C19" s="569" t="s">
        <v>550</v>
      </c>
      <c r="D19" s="566" t="s">
        <v>587</v>
      </c>
      <c r="E19" s="567"/>
      <c r="F19" s="565"/>
      <c r="G19" s="565"/>
      <c r="H19" s="565"/>
      <c r="I19" s="566"/>
      <c r="L19" s="130"/>
    </row>
    <row r="20" spans="1:15" ht="18.600000000000001" customHeight="1">
      <c r="A20" s="555"/>
      <c r="B20" s="559" t="s">
        <v>676</v>
      </c>
      <c r="C20" s="565"/>
      <c r="D20" s="566"/>
      <c r="E20" s="567" t="s">
        <v>547</v>
      </c>
      <c r="F20" s="568">
        <f>ROUNDUP(198000/1.1,0)</f>
        <v>180000</v>
      </c>
      <c r="G20" s="568">
        <v>1</v>
      </c>
      <c r="H20" s="568">
        <f>F20*G20</f>
        <v>180000</v>
      </c>
      <c r="I20" s="566"/>
      <c r="L20" s="130"/>
      <c r="O20" s="130"/>
    </row>
    <row r="21" spans="1:15" ht="18.600000000000001" customHeight="1">
      <c r="A21" s="555"/>
      <c r="B21" s="559" t="s">
        <v>672</v>
      </c>
      <c r="C21" s="565"/>
      <c r="D21" s="565"/>
      <c r="E21" s="567"/>
      <c r="F21" s="565"/>
      <c r="G21" s="565"/>
      <c r="H21" s="568">
        <f>H20</f>
        <v>180000</v>
      </c>
      <c r="I21" s="566"/>
      <c r="L21" s="130"/>
    </row>
    <row r="22" spans="1:15" ht="18.600000000000001" customHeight="1">
      <c r="A22" s="555" t="s">
        <v>665</v>
      </c>
      <c r="B22" s="559" t="s">
        <v>666</v>
      </c>
      <c r="C22" s="565"/>
      <c r="D22" s="565"/>
      <c r="E22" s="567"/>
      <c r="F22" s="565"/>
      <c r="G22" s="565"/>
      <c r="H22" s="565"/>
      <c r="I22" s="566"/>
      <c r="L22" s="130"/>
    </row>
    <row r="23" spans="1:15" ht="18.600000000000001" customHeight="1">
      <c r="A23" s="555"/>
      <c r="B23" s="559" t="s">
        <v>675</v>
      </c>
      <c r="C23" s="565" t="s">
        <v>544</v>
      </c>
      <c r="D23" s="565"/>
      <c r="E23" s="565" t="s">
        <v>548</v>
      </c>
      <c r="F23" s="568">
        <f>ROUNDUP(135000/1.1,0)</f>
        <v>122728</v>
      </c>
      <c r="G23" s="568">
        <v>1</v>
      </c>
      <c r="H23" s="568">
        <f>F23*G23</f>
        <v>122728</v>
      </c>
      <c r="I23" s="566"/>
      <c r="L23" s="130"/>
      <c r="O23" s="130"/>
    </row>
    <row r="24" spans="1:15" ht="18.600000000000001" customHeight="1">
      <c r="A24" s="555"/>
      <c r="B24" s="559" t="s">
        <v>672</v>
      </c>
      <c r="C24" s="565"/>
      <c r="D24" s="565"/>
      <c r="E24" s="565"/>
      <c r="F24" s="565"/>
      <c r="G24" s="565"/>
      <c r="H24" s="568">
        <f>H23</f>
        <v>122728</v>
      </c>
      <c r="I24" s="566"/>
    </row>
    <row r="25" spans="1:15" ht="18.600000000000001" customHeight="1">
      <c r="A25" s="556"/>
      <c r="B25" s="560" t="s">
        <v>599</v>
      </c>
      <c r="C25" s="570"/>
      <c r="D25" s="570"/>
      <c r="E25" s="570"/>
      <c r="F25" s="570"/>
      <c r="G25" s="570"/>
      <c r="H25" s="571">
        <f>H4+H8+H15+H18+H21+H24</f>
        <v>2474549</v>
      </c>
      <c r="I25" s="572"/>
    </row>
    <row r="26" spans="1:15" s="131" customFormat="1" ht="12">
      <c r="A26" s="554"/>
    </row>
    <row r="27" spans="1:15" s="131" customFormat="1" ht="12">
      <c r="A27" s="554"/>
    </row>
    <row r="28" spans="1:15" s="131" customFormat="1" ht="12">
      <c r="A28" s="554"/>
    </row>
  </sheetData>
  <mergeCells count="2">
    <mergeCell ref="A2:B2"/>
    <mergeCell ref="A1:I1"/>
  </mergeCells>
  <phoneticPr fontId="8" type="noConversion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8"/>
  <sheetViews>
    <sheetView view="pageBreakPreview" zoomScaleNormal="100" zoomScaleSheetLayoutView="100" workbookViewId="0">
      <selection activeCell="L21" sqref="L21"/>
    </sheetView>
    <sheetView workbookViewId="1"/>
  </sheetViews>
  <sheetFormatPr defaultRowHeight="11.25"/>
  <cols>
    <col min="1" max="1" width="3.83203125" style="591" customWidth="1"/>
    <col min="2" max="2" width="25.83203125" style="591" customWidth="1"/>
    <col min="3" max="3" width="89.1640625" style="591" customWidth="1"/>
    <col min="4" max="5" width="20.83203125" style="591" customWidth="1"/>
    <col min="6" max="16384" width="9.33203125" style="591"/>
  </cols>
  <sheetData>
    <row r="1" spans="1:5" ht="39.950000000000003" customHeight="1">
      <c r="A1" s="723" t="s">
        <v>844</v>
      </c>
      <c r="C1" s="129"/>
      <c r="D1" s="80"/>
      <c r="E1" s="81"/>
    </row>
    <row r="2" spans="1:5" s="89" customFormat="1" ht="24" customHeight="1">
      <c r="A2" s="1401" t="s">
        <v>847</v>
      </c>
      <c r="B2" s="1402"/>
      <c r="C2" s="292" t="s">
        <v>848</v>
      </c>
      <c r="D2" s="643" t="s">
        <v>849</v>
      </c>
      <c r="E2" s="643" t="s">
        <v>445</v>
      </c>
    </row>
    <row r="3" spans="1:5" s="346" customFormat="1" ht="24" customHeight="1">
      <c r="A3" s="730" t="s">
        <v>837</v>
      </c>
      <c r="B3" s="726" t="s">
        <v>841</v>
      </c>
      <c r="C3" s="644" t="s">
        <v>915</v>
      </c>
      <c r="D3" s="647"/>
      <c r="E3" s="645"/>
    </row>
    <row r="4" spans="1:5" s="89" customFormat="1" ht="24" customHeight="1">
      <c r="A4" s="731"/>
      <c r="B4" s="727"/>
      <c r="C4" s="292"/>
      <c r="D4" s="643"/>
      <c r="E4" s="643"/>
    </row>
    <row r="5" spans="1:5" s="89" customFormat="1" ht="24" customHeight="1">
      <c r="A5" s="732" t="s">
        <v>838</v>
      </c>
      <c r="B5" s="729" t="s">
        <v>846</v>
      </c>
      <c r="C5" s="646" t="s">
        <v>693</v>
      </c>
      <c r="D5" s="643"/>
      <c r="E5" s="82"/>
    </row>
    <row r="6" spans="1:5" s="89" customFormat="1" ht="24" customHeight="1">
      <c r="A6" s="731"/>
      <c r="B6" s="727"/>
      <c r="C6" s="646" t="s">
        <v>694</v>
      </c>
      <c r="D6" s="643"/>
      <c r="E6" s="643"/>
    </row>
    <row r="7" spans="1:5" s="89" customFormat="1" ht="24" customHeight="1">
      <c r="A7" s="731"/>
      <c r="B7" s="727"/>
      <c r="C7" s="646" t="s">
        <v>1123</v>
      </c>
      <c r="D7" s="643">
        <f>5346*144</f>
        <v>769824</v>
      </c>
      <c r="E7" s="643"/>
    </row>
    <row r="8" spans="1:5" s="89" customFormat="1" ht="24" customHeight="1">
      <c r="A8" s="731"/>
      <c r="B8" s="728"/>
      <c r="C8" s="292"/>
      <c r="D8" s="643"/>
      <c r="E8" s="643"/>
    </row>
    <row r="9" spans="1:5" s="89" customFormat="1" ht="24" customHeight="1">
      <c r="A9" s="732" t="s">
        <v>839</v>
      </c>
      <c r="B9" s="728" t="s">
        <v>842</v>
      </c>
      <c r="C9" s="646" t="s">
        <v>695</v>
      </c>
      <c r="D9" s="643">
        <f>100*4500</f>
        <v>450000</v>
      </c>
      <c r="E9" s="643"/>
    </row>
    <row r="10" spans="1:5" s="89" customFormat="1" ht="24" customHeight="1">
      <c r="A10" s="731"/>
      <c r="B10" s="728"/>
      <c r="C10" s="646" t="s">
        <v>696</v>
      </c>
      <c r="D10" s="643">
        <f>D9*0.05*2*9*5</f>
        <v>2025000</v>
      </c>
      <c r="E10" s="643"/>
    </row>
    <row r="11" spans="1:5" s="89" customFormat="1" ht="24" customHeight="1">
      <c r="A11" s="731"/>
      <c r="B11" s="728"/>
      <c r="C11" s="292"/>
      <c r="D11" s="643"/>
      <c r="E11" s="643"/>
    </row>
    <row r="12" spans="1:5" s="89" customFormat="1" ht="24" customHeight="1">
      <c r="A12" s="731"/>
      <c r="B12" s="728" t="s">
        <v>697</v>
      </c>
      <c r="C12" s="292"/>
      <c r="D12" s="643">
        <f>SUM(D3:D10)</f>
        <v>3244824</v>
      </c>
      <c r="E12" s="643"/>
    </row>
    <row r="13" spans="1:5" s="89" customFormat="1" ht="24" customHeight="1">
      <c r="A13" s="732" t="s">
        <v>840</v>
      </c>
      <c r="B13" s="728" t="s">
        <v>843</v>
      </c>
      <c r="C13" s="83"/>
      <c r="D13" s="643"/>
      <c r="E13" s="82"/>
    </row>
    <row r="14" spans="1:5" s="346" customFormat="1" ht="24" customHeight="1">
      <c r="A14" s="725"/>
      <c r="B14" s="726" t="s">
        <v>845</v>
      </c>
      <c r="C14" s="644" t="s">
        <v>692</v>
      </c>
      <c r="D14" s="647">
        <f>45000*24*2</f>
        <v>2160000</v>
      </c>
      <c r="E14" s="645"/>
    </row>
    <row r="15" spans="1:5" s="89" customFormat="1" ht="24" customHeight="1">
      <c r="A15" s="724"/>
      <c r="B15" s="728"/>
      <c r="C15" s="83"/>
      <c r="D15" s="643"/>
      <c r="E15" s="84"/>
    </row>
    <row r="16" spans="1:5" s="89" customFormat="1" ht="24" customHeight="1">
      <c r="A16" s="724"/>
      <c r="B16" s="728" t="s">
        <v>699</v>
      </c>
      <c r="C16" s="83"/>
      <c r="D16" s="648">
        <f>SUM(D14:D15)</f>
        <v>2160000</v>
      </c>
      <c r="E16" s="84"/>
    </row>
    <row r="17" spans="1:5" s="89" customFormat="1" ht="24" customHeight="1">
      <c r="A17" s="724"/>
      <c r="B17" s="728"/>
      <c r="C17" s="83"/>
      <c r="D17" s="292"/>
      <c r="E17" s="84"/>
    </row>
    <row r="18" spans="1:5" s="89" customFormat="1" ht="24" customHeight="1">
      <c r="A18" s="724"/>
      <c r="B18" s="728" t="s">
        <v>698</v>
      </c>
      <c r="C18" s="83"/>
      <c r="D18" s="643">
        <f>TRUNC(D12+D16,-3)</f>
        <v>5404000</v>
      </c>
      <c r="E18" s="84" t="s">
        <v>700</v>
      </c>
    </row>
  </sheetData>
  <mergeCells count="1">
    <mergeCell ref="A2:B2"/>
  </mergeCells>
  <phoneticPr fontId="8" type="noConversion"/>
  <printOptions horizontalCentered="1"/>
  <pageMargins left="0.59055118110236227" right="0.59055118110236227" top="0.98425196850393704" bottom="0.78740157480314965" header="0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37"/>
  <sheetViews>
    <sheetView view="pageBreakPreview" zoomScale="110" zoomScaleNormal="100" zoomScaleSheetLayoutView="110" workbookViewId="0">
      <selection activeCell="K19" sqref="K19"/>
    </sheetView>
    <sheetView workbookViewId="1">
      <selection sqref="A1:G1"/>
    </sheetView>
  </sheetViews>
  <sheetFormatPr defaultRowHeight="11.25"/>
  <cols>
    <col min="1" max="1" width="2.83203125" style="671" customWidth="1"/>
    <col min="2" max="2" width="18.83203125" style="676" customWidth="1"/>
    <col min="3" max="6" width="16.83203125" style="676" customWidth="1"/>
    <col min="7" max="7" width="20.83203125" style="676" customWidth="1"/>
    <col min="8" max="16384" width="9.33203125" style="671"/>
  </cols>
  <sheetData>
    <row r="1" spans="1:7" ht="35.1" customHeight="1">
      <c r="A1" s="1406" t="s">
        <v>792</v>
      </c>
      <c r="B1" s="1406"/>
      <c r="C1" s="1406"/>
      <c r="D1" s="1406"/>
      <c r="E1" s="1406"/>
      <c r="F1" s="1406"/>
      <c r="G1" s="1406"/>
    </row>
    <row r="2" spans="1:7" ht="20.100000000000001" customHeight="1">
      <c r="A2" s="1357"/>
      <c r="B2" s="1357"/>
      <c r="G2" s="676" t="s">
        <v>770</v>
      </c>
    </row>
    <row r="3" spans="1:7" ht="30" customHeight="1">
      <c r="A3" s="1404" t="s">
        <v>794</v>
      </c>
      <c r="B3" s="1405"/>
      <c r="C3" s="672" t="s">
        <v>766</v>
      </c>
      <c r="D3" s="673" t="s">
        <v>768</v>
      </c>
      <c r="E3" s="673" t="s">
        <v>769</v>
      </c>
      <c r="F3" s="672" t="s">
        <v>767</v>
      </c>
      <c r="G3" s="672" t="s">
        <v>793</v>
      </c>
    </row>
    <row r="4" spans="1:7" ht="20.100000000000001" customHeight="1">
      <c r="A4" s="1351" t="s">
        <v>760</v>
      </c>
      <c r="B4" s="1353"/>
      <c r="C4" s="1407">
        <f>C33</f>
        <v>209000</v>
      </c>
      <c r="D4" s="1407">
        <f>D33</f>
        <v>264000</v>
      </c>
      <c r="E4" s="1407">
        <f>E33</f>
        <v>341000</v>
      </c>
      <c r="F4" s="1407">
        <f>F33</f>
        <v>440000</v>
      </c>
      <c r="G4" s="1407"/>
    </row>
    <row r="5" spans="1:7" ht="20.100000000000001" customHeight="1">
      <c r="A5" s="1356" t="s">
        <v>761</v>
      </c>
      <c r="B5" s="1358"/>
      <c r="C5" s="1407"/>
      <c r="D5" s="1407"/>
      <c r="E5" s="1407"/>
      <c r="F5" s="1407"/>
      <c r="G5" s="1407"/>
    </row>
    <row r="6" spans="1:7" ht="20.100000000000001" customHeight="1">
      <c r="A6" s="1351" t="s">
        <v>762</v>
      </c>
      <c r="B6" s="1353"/>
      <c r="C6" s="1407">
        <f>C4*2</f>
        <v>418000</v>
      </c>
      <c r="D6" s="1407">
        <f>D4*2</f>
        <v>528000</v>
      </c>
      <c r="E6" s="1407">
        <f>E4*2</f>
        <v>682000</v>
      </c>
      <c r="F6" s="1407">
        <f>F4*2</f>
        <v>880000</v>
      </c>
      <c r="G6" s="1407"/>
    </row>
    <row r="7" spans="1:7" ht="20.100000000000001" customHeight="1">
      <c r="A7" s="1356" t="s">
        <v>763</v>
      </c>
      <c r="B7" s="1358"/>
      <c r="C7" s="1407"/>
      <c r="D7" s="1407"/>
      <c r="E7" s="1407"/>
      <c r="F7" s="1407"/>
      <c r="G7" s="1407"/>
    </row>
    <row r="8" spans="1:7" ht="20.100000000000001" customHeight="1">
      <c r="A8" s="1351" t="s">
        <v>764</v>
      </c>
      <c r="B8" s="1353"/>
      <c r="C8" s="1407">
        <f>C4*24</f>
        <v>5016000</v>
      </c>
      <c r="D8" s="1407">
        <f>D4*24</f>
        <v>6336000</v>
      </c>
      <c r="E8" s="1407">
        <f>E4*24</f>
        <v>8184000</v>
      </c>
      <c r="F8" s="1407">
        <f>F4*24</f>
        <v>10560000</v>
      </c>
      <c r="G8" s="1407"/>
    </row>
    <row r="9" spans="1:7" ht="20.100000000000001" customHeight="1">
      <c r="A9" s="1356" t="s">
        <v>765</v>
      </c>
      <c r="B9" s="1358"/>
      <c r="C9" s="1407"/>
      <c r="D9" s="1407"/>
      <c r="E9" s="1407"/>
      <c r="F9" s="1407"/>
      <c r="G9" s="1407"/>
    </row>
    <row r="10" spans="1:7" ht="20.100000000000001" customHeight="1">
      <c r="A10" s="1352"/>
      <c r="B10" s="1352"/>
    </row>
    <row r="11" spans="1:7" ht="20.100000000000001" customHeight="1">
      <c r="A11" s="677" t="s">
        <v>772</v>
      </c>
    </row>
    <row r="12" spans="1:7" ht="30" customHeight="1">
      <c r="A12" s="1404" t="s">
        <v>794</v>
      </c>
      <c r="B12" s="1405"/>
      <c r="C12" s="672" t="s">
        <v>766</v>
      </c>
      <c r="D12" s="673" t="s">
        <v>768</v>
      </c>
      <c r="E12" s="686" t="s">
        <v>769</v>
      </c>
      <c r="F12" s="672" t="s">
        <v>767</v>
      </c>
      <c r="G12" s="672" t="s">
        <v>793</v>
      </c>
    </row>
    <row r="13" spans="1:7" ht="20.100000000000001" customHeight="1">
      <c r="A13" s="1351" t="s">
        <v>771</v>
      </c>
      <c r="B13" s="1353"/>
      <c r="C13" s="685"/>
      <c r="D13" s="685"/>
      <c r="E13" s="678"/>
      <c r="F13" s="685"/>
      <c r="G13" s="679" t="s">
        <v>777</v>
      </c>
    </row>
    <row r="14" spans="1:7" ht="20.100000000000001" customHeight="1">
      <c r="A14" s="1354" t="s">
        <v>774</v>
      </c>
      <c r="B14" s="1355"/>
      <c r="C14" s="685"/>
      <c r="D14" s="685"/>
      <c r="E14" s="678"/>
      <c r="F14" s="685"/>
      <c r="G14" s="824" t="s">
        <v>778</v>
      </c>
    </row>
    <row r="15" spans="1:7" ht="20.100000000000001" customHeight="1">
      <c r="A15" s="1354" t="s">
        <v>773</v>
      </c>
      <c r="B15" s="1355"/>
      <c r="C15" s="692">
        <f>C18*C20-1</f>
        <v>231775</v>
      </c>
      <c r="D15" s="692">
        <f>D18*D20+1</f>
        <v>231775</v>
      </c>
      <c r="E15" s="692">
        <f>E18*E20</f>
        <v>253985</v>
      </c>
      <c r="F15" s="692">
        <f>F18*F20-1</f>
        <v>271049</v>
      </c>
      <c r="G15" s="679" t="s">
        <v>779</v>
      </c>
    </row>
    <row r="16" spans="1:7" ht="20.100000000000001" customHeight="1">
      <c r="A16" s="1354" t="s">
        <v>775</v>
      </c>
      <c r="B16" s="1355"/>
      <c r="C16" s="685"/>
      <c r="D16" s="685"/>
      <c r="E16" s="678"/>
      <c r="F16" s="685"/>
      <c r="G16" s="825" t="s">
        <v>1063</v>
      </c>
    </row>
    <row r="17" spans="1:7" ht="20.100000000000001" customHeight="1">
      <c r="A17" s="1356" t="s">
        <v>776</v>
      </c>
      <c r="B17" s="1358"/>
      <c r="C17" s="675"/>
      <c r="D17" s="675"/>
      <c r="E17" s="681"/>
      <c r="F17" s="675"/>
      <c r="G17" s="689" t="s">
        <v>788</v>
      </c>
    </row>
    <row r="18" spans="1:7" ht="20.100000000000001" customHeight="1">
      <c r="A18" s="1351" t="s">
        <v>780</v>
      </c>
      <c r="B18" s="1353"/>
      <c r="C18" s="690">
        <v>4</v>
      </c>
      <c r="D18" s="691">
        <v>3</v>
      </c>
      <c r="E18" s="690">
        <v>2.5</v>
      </c>
      <c r="F18" s="690">
        <v>2</v>
      </c>
      <c r="G18" s="687" t="s">
        <v>786</v>
      </c>
    </row>
    <row r="19" spans="1:7" ht="20.100000000000001" customHeight="1">
      <c r="A19" s="1356" t="s">
        <v>781</v>
      </c>
      <c r="B19" s="1358"/>
      <c r="C19" s="675" t="s">
        <v>782</v>
      </c>
      <c r="D19" s="681" t="s">
        <v>783</v>
      </c>
      <c r="E19" s="675" t="s">
        <v>784</v>
      </c>
      <c r="F19" s="675" t="s">
        <v>785</v>
      </c>
      <c r="G19" s="688" t="s">
        <v>787</v>
      </c>
    </row>
    <row r="20" spans="1:7" ht="20.100000000000001" customHeight="1">
      <c r="A20" s="1404" t="s">
        <v>789</v>
      </c>
      <c r="B20" s="1405"/>
      <c r="C20" s="693">
        <v>57944</v>
      </c>
      <c r="D20" s="693">
        <v>77258</v>
      </c>
      <c r="E20" s="693">
        <v>101594</v>
      </c>
      <c r="F20" s="693">
        <v>135525</v>
      </c>
      <c r="G20" s="682"/>
    </row>
    <row r="21" spans="1:7" ht="20.100000000000001" customHeight="1">
      <c r="A21" s="1403"/>
      <c r="B21" s="1403"/>
    </row>
    <row r="22" spans="1:7" ht="30" customHeight="1">
      <c r="A22" s="1404" t="s">
        <v>794</v>
      </c>
      <c r="B22" s="1405"/>
      <c r="C22" s="672" t="s">
        <v>766</v>
      </c>
      <c r="D22" s="684" t="s">
        <v>768</v>
      </c>
      <c r="E22" s="673" t="s">
        <v>769</v>
      </c>
      <c r="F22" s="683" t="s">
        <v>767</v>
      </c>
      <c r="G22" s="672" t="s">
        <v>793</v>
      </c>
    </row>
    <row r="23" spans="1:7" ht="20.100000000000001" customHeight="1">
      <c r="A23" s="771" t="s">
        <v>903</v>
      </c>
      <c r="B23" s="770" t="s">
        <v>912</v>
      </c>
      <c r="C23" s="693">
        <f>C20</f>
        <v>57944</v>
      </c>
      <c r="D23" s="694">
        <f>D20</f>
        <v>77258</v>
      </c>
      <c r="E23" s="693">
        <f>E20</f>
        <v>101594</v>
      </c>
      <c r="F23" s="696">
        <f>F20</f>
        <v>135525</v>
      </c>
      <c r="G23" s="693"/>
    </row>
    <row r="24" spans="1:7" ht="20.100000000000001" customHeight="1">
      <c r="A24" s="771" t="s">
        <v>904</v>
      </c>
      <c r="B24" s="770" t="s">
        <v>913</v>
      </c>
      <c r="C24" s="693">
        <v>30000</v>
      </c>
      <c r="D24" s="694">
        <v>30000</v>
      </c>
      <c r="E24" s="693">
        <v>30000</v>
      </c>
      <c r="F24" s="696">
        <v>30000</v>
      </c>
      <c r="G24" s="672" t="s">
        <v>791</v>
      </c>
    </row>
    <row r="25" spans="1:7" ht="20.100000000000001" customHeight="1">
      <c r="A25" s="772" t="s">
        <v>905</v>
      </c>
      <c r="B25" s="773" t="s">
        <v>914</v>
      </c>
      <c r="C25" s="685"/>
      <c r="E25" s="685"/>
      <c r="G25" s="685"/>
    </row>
    <row r="26" spans="1:7" ht="20.100000000000001" customHeight="1">
      <c r="A26" s="774"/>
      <c r="B26" s="867" t="s">
        <v>1114</v>
      </c>
      <c r="C26" s="692">
        <f>ROUND((C23)*1.15,0)</f>
        <v>66636</v>
      </c>
      <c r="D26" s="695">
        <f>ROUND((D23)*1.15,0)</f>
        <v>88847</v>
      </c>
      <c r="E26" s="692">
        <f>ROUND((E23)*1.15,0)</f>
        <v>116833</v>
      </c>
      <c r="F26" s="697">
        <f>ROUND((F23)*1.15,0)</f>
        <v>155854</v>
      </c>
      <c r="G26" s="698">
        <v>1.1499999999999999</v>
      </c>
    </row>
    <row r="27" spans="1:7" ht="20.100000000000001" customHeight="1">
      <c r="A27" s="775"/>
      <c r="B27" s="866" t="s">
        <v>1115</v>
      </c>
      <c r="C27" s="675"/>
      <c r="D27" s="681"/>
      <c r="E27" s="675"/>
      <c r="F27" s="680"/>
      <c r="G27" s="675"/>
    </row>
    <row r="28" spans="1:7" ht="20.100000000000001" customHeight="1">
      <c r="A28" s="772" t="s">
        <v>906</v>
      </c>
      <c r="B28" s="773" t="s">
        <v>911</v>
      </c>
      <c r="C28" s="685"/>
      <c r="D28" s="678"/>
      <c r="E28" s="685"/>
      <c r="F28" s="678"/>
      <c r="G28" s="685"/>
    </row>
    <row r="29" spans="1:7" ht="20.100000000000001" customHeight="1">
      <c r="A29" s="774"/>
      <c r="B29" s="868" t="s">
        <v>1113</v>
      </c>
      <c r="C29" s="692">
        <f>(C23+C26)*0.3</f>
        <v>37374</v>
      </c>
      <c r="D29" s="695">
        <f>(D23+D26)*0.3</f>
        <v>49831.5</v>
      </c>
      <c r="E29" s="692">
        <f>(E23+E26)*0.3</f>
        <v>65528.1</v>
      </c>
      <c r="F29" s="697">
        <f>(F23+F26)*0.3</f>
        <v>87413.7</v>
      </c>
      <c r="G29" s="698">
        <v>0.3</v>
      </c>
    </row>
    <row r="30" spans="1:7" ht="20.100000000000001" customHeight="1">
      <c r="A30" s="775"/>
      <c r="B30" s="866" t="s">
        <v>1116</v>
      </c>
      <c r="C30" s="675"/>
      <c r="D30" s="681"/>
      <c r="E30" s="675"/>
      <c r="F30" s="680"/>
      <c r="G30" s="675"/>
    </row>
    <row r="31" spans="1:7" ht="20.100000000000001" customHeight="1">
      <c r="A31" s="771" t="s">
        <v>907</v>
      </c>
      <c r="B31" s="770" t="s">
        <v>910</v>
      </c>
      <c r="C31" s="693">
        <f>ROUND(C23+C24+C26+C29,-4)</f>
        <v>190000</v>
      </c>
      <c r="D31" s="694">
        <f>ROUND(D23+D24+D26+D29-10000,-4)</f>
        <v>240000</v>
      </c>
      <c r="E31" s="693">
        <f>ROUND(E23+E24+E26+E29,-4)</f>
        <v>310000</v>
      </c>
      <c r="F31" s="696">
        <f>ROUND(F23+F24+F26+F29-10000,-4)</f>
        <v>400000</v>
      </c>
      <c r="G31" s="672"/>
    </row>
    <row r="32" spans="1:7" ht="20.100000000000001" customHeight="1">
      <c r="A32" s="771" t="s">
        <v>908</v>
      </c>
      <c r="B32" s="770" t="s">
        <v>909</v>
      </c>
      <c r="C32" s="693">
        <f>C31*0.1</f>
        <v>19000</v>
      </c>
      <c r="D32" s="694">
        <f>D31*0.1</f>
        <v>24000</v>
      </c>
      <c r="E32" s="693">
        <f>E31*0.1</f>
        <v>31000</v>
      </c>
      <c r="F32" s="696">
        <f>F31*0.1</f>
        <v>40000</v>
      </c>
      <c r="G32" s="699">
        <v>0.1</v>
      </c>
    </row>
    <row r="33" spans="1:7" ht="20.100000000000001" customHeight="1">
      <c r="A33" s="771"/>
      <c r="B33" s="770" t="s">
        <v>790</v>
      </c>
      <c r="C33" s="693">
        <f>C31+C32</f>
        <v>209000</v>
      </c>
      <c r="D33" s="694">
        <f>D31+D32</f>
        <v>264000</v>
      </c>
      <c r="E33" s="693">
        <f>E31+E32</f>
        <v>341000</v>
      </c>
      <c r="F33" s="693">
        <f>F31+F32</f>
        <v>440000</v>
      </c>
      <c r="G33" s="672"/>
    </row>
    <row r="34" spans="1:7" ht="20.100000000000001" customHeight="1"/>
    <row r="35" spans="1:7" ht="20.100000000000001" customHeight="1"/>
    <row r="36" spans="1:7" ht="20.100000000000001" customHeight="1"/>
    <row r="37" spans="1:7" ht="20.100000000000001" customHeight="1"/>
  </sheetData>
  <mergeCells count="36">
    <mergeCell ref="G4:G5"/>
    <mergeCell ref="G6:G7"/>
    <mergeCell ref="G8:G9"/>
    <mergeCell ref="D4:D5"/>
    <mergeCell ref="D6:D7"/>
    <mergeCell ref="D8:D9"/>
    <mergeCell ref="E4:E5"/>
    <mergeCell ref="F4:F5"/>
    <mergeCell ref="F6:F7"/>
    <mergeCell ref="E8:E9"/>
    <mergeCell ref="A10:B10"/>
    <mergeCell ref="F8:F9"/>
    <mergeCell ref="C4:C5"/>
    <mergeCell ref="C6:C7"/>
    <mergeCell ref="C8:C9"/>
    <mergeCell ref="A17:B17"/>
    <mergeCell ref="A16:B16"/>
    <mergeCell ref="A15:B15"/>
    <mergeCell ref="A14:B14"/>
    <mergeCell ref="A13:B13"/>
    <mergeCell ref="A21:B21"/>
    <mergeCell ref="A22:B22"/>
    <mergeCell ref="A9:B9"/>
    <mergeCell ref="A8:B8"/>
    <mergeCell ref="A1:G1"/>
    <mergeCell ref="A2:B2"/>
    <mergeCell ref="A6:B6"/>
    <mergeCell ref="A5:B5"/>
    <mergeCell ref="A4:B4"/>
    <mergeCell ref="A3:B3"/>
    <mergeCell ref="E6:E7"/>
    <mergeCell ref="A7:B7"/>
    <mergeCell ref="A12:B12"/>
    <mergeCell ref="A20:B20"/>
    <mergeCell ref="A19:B19"/>
    <mergeCell ref="A18:B18"/>
  </mergeCells>
  <phoneticPr fontId="8" type="noConversion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64"/>
  <sheetViews>
    <sheetView view="pageBreakPreview" zoomScaleNormal="100" zoomScaleSheetLayoutView="100" workbookViewId="0">
      <selection activeCell="S23" sqref="S23"/>
    </sheetView>
    <sheetView workbookViewId="1"/>
  </sheetViews>
  <sheetFormatPr defaultRowHeight="11.25"/>
  <cols>
    <col min="1" max="1" width="4.83203125" style="107" customWidth="1"/>
    <col min="2" max="2" width="25.83203125" style="107" customWidth="1"/>
    <col min="3" max="6" width="13.83203125" style="107" customWidth="1"/>
    <col min="7" max="7" width="14.83203125" style="107" customWidth="1"/>
    <col min="8" max="13" width="13.83203125" style="107" customWidth="1"/>
    <col min="14" max="14" width="6.5" style="107" customWidth="1"/>
    <col min="15" max="15" width="9.33203125" style="107"/>
    <col min="16" max="16" width="13.33203125" style="107" bestFit="1" customWidth="1"/>
    <col min="17" max="17" width="16.83203125" style="107" bestFit="1" customWidth="1"/>
    <col min="18" max="16384" width="9.33203125" style="107"/>
  </cols>
  <sheetData>
    <row r="1" spans="1:17" ht="25.5">
      <c r="A1" s="592" t="s">
        <v>446</v>
      </c>
      <c r="B1" s="587"/>
      <c r="C1" s="587"/>
      <c r="D1" s="587"/>
      <c r="E1" s="587"/>
      <c r="F1" s="587"/>
      <c r="G1" s="587"/>
      <c r="H1" s="587"/>
      <c r="I1" s="587"/>
      <c r="J1" s="588"/>
      <c r="K1" s="588"/>
      <c r="L1" s="588"/>
      <c r="M1" s="588"/>
      <c r="N1" s="589"/>
    </row>
    <row r="2" spans="1:17" ht="15" customHeight="1">
      <c r="A2" s="593"/>
      <c r="B2" s="594"/>
      <c r="C2" s="594"/>
      <c r="D2" s="594"/>
      <c r="E2" s="594"/>
      <c r="F2" s="594"/>
      <c r="G2" s="594"/>
      <c r="H2" s="594"/>
      <c r="I2" s="594"/>
      <c r="J2" s="595"/>
      <c r="K2" s="595"/>
      <c r="L2" s="595"/>
      <c r="M2" s="595"/>
      <c r="N2" s="596"/>
    </row>
    <row r="3" spans="1:17" ht="15" customHeight="1">
      <c r="A3" s="597" t="s">
        <v>447</v>
      </c>
      <c r="B3" s="598" t="s">
        <v>448</v>
      </c>
      <c r="C3" s="599"/>
      <c r="D3" s="599"/>
      <c r="E3" s="599"/>
      <c r="F3" s="599"/>
      <c r="G3" s="599"/>
      <c r="H3" s="599"/>
      <c r="I3" s="594"/>
      <c r="J3" s="595"/>
      <c r="K3" s="595"/>
      <c r="L3" s="595"/>
      <c r="M3" s="595"/>
      <c r="N3" s="596"/>
    </row>
    <row r="4" spans="1:17" ht="15" customHeight="1">
      <c r="A4" s="600" t="s">
        <v>449</v>
      </c>
      <c r="B4" s="599" t="s">
        <v>450</v>
      </c>
      <c r="C4" s="599"/>
      <c r="D4" s="599"/>
      <c r="E4" s="594"/>
      <c r="F4" s="594"/>
      <c r="G4" s="594"/>
      <c r="H4" s="594"/>
      <c r="I4" s="594"/>
      <c r="J4" s="595"/>
      <c r="K4" s="595"/>
      <c r="L4" s="595"/>
      <c r="M4" s="595"/>
      <c r="N4" s="596"/>
    </row>
    <row r="5" spans="1:17" ht="15" customHeight="1">
      <c r="A5" s="601"/>
      <c r="B5" s="602"/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6"/>
    </row>
    <row r="6" spans="1:17" ht="15" customHeight="1">
      <c r="A6" s="600" t="s">
        <v>451</v>
      </c>
      <c r="B6" s="603" t="s">
        <v>452</v>
      </c>
      <c r="C6" s="595"/>
      <c r="D6" s="604"/>
      <c r="E6" s="595"/>
      <c r="F6" s="595"/>
      <c r="G6" s="595"/>
      <c r="H6" s="595"/>
      <c r="I6" s="619" t="s">
        <v>438</v>
      </c>
      <c r="J6" s="595"/>
      <c r="K6" s="595"/>
      <c r="L6" s="595"/>
      <c r="M6" s="595"/>
      <c r="N6" s="596"/>
    </row>
    <row r="7" spans="1:17" ht="15" customHeight="1">
      <c r="A7" s="600"/>
      <c r="B7" s="939" t="s">
        <v>61</v>
      </c>
      <c r="C7" s="934" t="s">
        <v>850</v>
      </c>
      <c r="D7" s="605"/>
      <c r="E7" s="934"/>
      <c r="F7" s="934"/>
      <c r="G7" s="940"/>
      <c r="H7" s="934" t="s">
        <v>453</v>
      </c>
      <c r="I7" s="934" t="s">
        <v>454</v>
      </c>
      <c r="J7" s="595"/>
      <c r="K7" s="595"/>
      <c r="L7" s="595"/>
      <c r="M7" s="595"/>
      <c r="N7" s="596"/>
    </row>
    <row r="8" spans="1:17" ht="15" customHeight="1">
      <c r="A8" s="600"/>
      <c r="B8" s="733" t="s">
        <v>455</v>
      </c>
      <c r="C8" s="628">
        <v>2720872</v>
      </c>
      <c r="D8" s="628"/>
      <c r="E8" s="628"/>
      <c r="F8" s="628"/>
      <c r="G8" s="940"/>
      <c r="H8" s="628">
        <f>SUM(C8:F8)</f>
        <v>2720872</v>
      </c>
      <c r="I8" s="628"/>
      <c r="J8" s="595"/>
      <c r="K8" s="595"/>
      <c r="L8" s="595"/>
      <c r="M8" s="595"/>
      <c r="N8" s="596"/>
      <c r="P8" s="470">
        <f>공사원가계산서!I31/1000</f>
        <v>84655.456000000006</v>
      </c>
      <c r="Q8" s="288"/>
    </row>
    <row r="9" spans="1:17" ht="15" customHeight="1">
      <c r="A9" s="600"/>
      <c r="B9" s="733" t="s">
        <v>425</v>
      </c>
      <c r="C9" s="628">
        <f>(공사원가계산서!I34/1.1)/1000</f>
        <v>23545.454545454544</v>
      </c>
      <c r="D9" s="628"/>
      <c r="E9" s="628"/>
      <c r="F9" s="628"/>
      <c r="G9" s="940"/>
      <c r="H9" s="628">
        <f>SUM(C9:F9)</f>
        <v>23545.454545454544</v>
      </c>
      <c r="I9" s="628"/>
      <c r="J9" s="595"/>
      <c r="K9" s="595"/>
      <c r="L9" s="595"/>
      <c r="M9" s="595"/>
      <c r="N9" s="596"/>
    </row>
    <row r="10" spans="1:17" ht="15" customHeight="1">
      <c r="A10" s="600"/>
      <c r="B10" s="733" t="s">
        <v>121</v>
      </c>
      <c r="C10" s="629">
        <f>C8+C9</f>
        <v>2744417.4545454546</v>
      </c>
      <c r="D10" s="629"/>
      <c r="E10" s="629"/>
      <c r="F10" s="629"/>
      <c r="G10" s="940"/>
      <c r="H10" s="628">
        <f>SUM(C10:F10)</f>
        <v>2744417.4545454546</v>
      </c>
      <c r="I10" s="629"/>
      <c r="J10" s="595"/>
      <c r="K10" s="595"/>
      <c r="L10" s="595"/>
      <c r="M10" s="595"/>
      <c r="N10" s="596"/>
    </row>
    <row r="11" spans="1:17" ht="15" customHeight="1">
      <c r="A11" s="600"/>
      <c r="B11" s="733" t="s">
        <v>426</v>
      </c>
      <c r="C11" s="734">
        <f>C10</f>
        <v>2744417.4545454546</v>
      </c>
      <c r="D11" s="734"/>
      <c r="E11" s="734"/>
      <c r="F11" s="734"/>
      <c r="G11" s="941"/>
      <c r="H11" s="734">
        <f>SUM(C11:F11)</f>
        <v>2744417.4545454546</v>
      </c>
      <c r="I11" s="630"/>
      <c r="J11" s="595"/>
      <c r="K11" s="595"/>
      <c r="L11" s="899"/>
      <c r="M11" s="595"/>
      <c r="N11" s="596"/>
      <c r="Q11" s="942"/>
    </row>
    <row r="12" spans="1:17" ht="15" customHeight="1">
      <c r="A12" s="600"/>
      <c r="B12" s="733" t="s">
        <v>427</v>
      </c>
      <c r="C12" s="734"/>
      <c r="D12" s="735"/>
      <c r="E12" s="735"/>
      <c r="F12" s="735"/>
      <c r="G12" s="941"/>
      <c r="H12" s="734"/>
      <c r="I12" s="630"/>
      <c r="J12" s="595"/>
      <c r="K12" s="595"/>
      <c r="L12" s="595"/>
      <c r="M12" s="595"/>
      <c r="N12" s="596"/>
    </row>
    <row r="13" spans="1:17" ht="15" customHeight="1">
      <c r="A13" s="600"/>
      <c r="B13" s="733" t="s">
        <v>428</v>
      </c>
      <c r="C13" s="630"/>
      <c r="D13" s="631"/>
      <c r="E13" s="631"/>
      <c r="F13" s="631"/>
      <c r="G13" s="940"/>
      <c r="H13" s="630"/>
      <c r="I13" s="630"/>
      <c r="J13" s="595"/>
      <c r="K13" s="595"/>
      <c r="L13" s="595"/>
      <c r="M13" s="595"/>
      <c r="N13" s="596"/>
    </row>
    <row r="14" spans="1:17" ht="15" customHeight="1">
      <c r="A14" s="600"/>
      <c r="B14" s="603"/>
      <c r="C14" s="595"/>
      <c r="D14" s="604"/>
      <c r="E14" s="595"/>
      <c r="F14" s="595"/>
      <c r="G14" s="595"/>
      <c r="H14" s="595"/>
      <c r="I14" s="595"/>
      <c r="J14" s="595"/>
      <c r="K14" s="595"/>
      <c r="L14" s="595"/>
      <c r="M14" s="595"/>
      <c r="N14" s="596"/>
    </row>
    <row r="15" spans="1:17" ht="15" customHeight="1">
      <c r="A15" s="600" t="s">
        <v>370</v>
      </c>
      <c r="B15" s="603" t="s">
        <v>429</v>
      </c>
      <c r="C15" s="595"/>
      <c r="D15" s="595"/>
      <c r="E15" s="595"/>
      <c r="F15" s="606" t="s">
        <v>430</v>
      </c>
      <c r="G15" s="603" t="s">
        <v>562</v>
      </c>
      <c r="H15" s="595"/>
      <c r="I15" s="596"/>
      <c r="J15" s="595"/>
      <c r="L15" s="595"/>
      <c r="M15" s="595"/>
      <c r="N15" s="596"/>
    </row>
    <row r="16" spans="1:17" ht="15" customHeight="1">
      <c r="A16" s="601"/>
      <c r="B16" s="1410" t="s">
        <v>456</v>
      </c>
      <c r="C16" s="1412" t="s">
        <v>457</v>
      </c>
      <c r="D16" s="1413"/>
      <c r="E16" s="1414"/>
      <c r="F16" s="595"/>
      <c r="G16" s="607" t="s">
        <v>61</v>
      </c>
      <c r="H16" s="607" t="s">
        <v>431</v>
      </c>
      <c r="I16" s="607" t="s">
        <v>432</v>
      </c>
      <c r="J16" s="595"/>
      <c r="L16" s="595"/>
      <c r="M16" s="595"/>
      <c r="N16" s="596"/>
    </row>
    <row r="17" spans="1:14" ht="15" customHeight="1">
      <c r="A17" s="601"/>
      <c r="B17" s="1411"/>
      <c r="C17" s="608" t="s">
        <v>458</v>
      </c>
      <c r="D17" s="608" t="s">
        <v>459</v>
      </c>
      <c r="E17" s="609" t="s">
        <v>460</v>
      </c>
      <c r="F17" s="595"/>
      <c r="G17" s="900" t="s">
        <v>433</v>
      </c>
      <c r="H17" s="611">
        <v>253985</v>
      </c>
      <c r="I17" s="608"/>
      <c r="J17" s="595"/>
      <c r="L17" s="595"/>
      <c r="M17" s="595"/>
      <c r="N17" s="596"/>
    </row>
    <row r="18" spans="1:14" ht="15" customHeight="1">
      <c r="A18" s="601"/>
      <c r="B18" s="943">
        <v>20</v>
      </c>
      <c r="C18" s="612">
        <v>0.74</v>
      </c>
      <c r="D18" s="612">
        <v>0.82</v>
      </c>
      <c r="E18" s="613">
        <v>0.9</v>
      </c>
      <c r="F18" s="595"/>
      <c r="G18" s="900" t="s">
        <v>434</v>
      </c>
      <c r="H18" s="611">
        <v>231775</v>
      </c>
      <c r="I18" s="608"/>
      <c r="J18" s="595"/>
      <c r="L18" s="595"/>
      <c r="M18" s="595"/>
      <c r="N18" s="596"/>
    </row>
    <row r="19" spans="1:14" ht="15" customHeight="1">
      <c r="A19" s="601"/>
      <c r="B19" s="943">
        <v>30</v>
      </c>
      <c r="C19" s="614">
        <v>0.68</v>
      </c>
      <c r="D19" s="614">
        <v>0.76</v>
      </c>
      <c r="E19" s="615">
        <v>0.84</v>
      </c>
      <c r="F19" s="595"/>
      <c r="G19" s="900" t="s">
        <v>435</v>
      </c>
      <c r="H19" s="611">
        <v>182591</v>
      </c>
      <c r="I19" s="610"/>
      <c r="J19" s="595"/>
      <c r="L19" s="595"/>
      <c r="M19" s="595"/>
      <c r="N19" s="596"/>
    </row>
    <row r="20" spans="1:14" ht="15" customHeight="1">
      <c r="A20" s="601"/>
      <c r="B20" s="943">
        <v>50</v>
      </c>
      <c r="C20" s="614">
        <v>0.62</v>
      </c>
      <c r="D20" s="614">
        <v>0.69</v>
      </c>
      <c r="E20" s="615">
        <v>0.76</v>
      </c>
      <c r="F20" s="595"/>
      <c r="G20" s="900" t="s">
        <v>436</v>
      </c>
      <c r="H20" s="611">
        <v>194638</v>
      </c>
      <c r="I20" s="610"/>
      <c r="J20" s="595"/>
      <c r="L20" s="595"/>
      <c r="M20" s="595"/>
      <c r="N20" s="596"/>
    </row>
    <row r="21" spans="1:14" ht="15" customHeight="1">
      <c r="A21" s="601"/>
      <c r="B21" s="943">
        <v>100</v>
      </c>
      <c r="C21" s="612">
        <v>0.54</v>
      </c>
      <c r="D21" s="612">
        <v>0.6</v>
      </c>
      <c r="E21" s="613">
        <v>0.66</v>
      </c>
      <c r="F21" s="595"/>
      <c r="G21" s="616"/>
      <c r="H21" s="595"/>
      <c r="I21" s="595"/>
      <c r="J21" s="595"/>
      <c r="K21" s="595"/>
      <c r="L21" s="595"/>
      <c r="M21" s="595"/>
      <c r="N21" s="596"/>
    </row>
    <row r="22" spans="1:14" ht="15" customHeight="1">
      <c r="A22" s="601"/>
      <c r="B22" s="943">
        <v>200</v>
      </c>
      <c r="C22" s="617">
        <v>0.48</v>
      </c>
      <c r="D22" s="617">
        <v>0.53</v>
      </c>
      <c r="E22" s="618">
        <v>0.57999999999999996</v>
      </c>
      <c r="F22" s="595"/>
      <c r="G22" s="595"/>
      <c r="H22" s="595"/>
      <c r="I22" s="595"/>
      <c r="J22" s="595"/>
      <c r="K22" s="595"/>
      <c r="L22" s="595"/>
      <c r="M22" s="595"/>
      <c r="N22" s="596"/>
    </row>
    <row r="23" spans="1:14" ht="15" customHeight="1">
      <c r="A23" s="601"/>
      <c r="B23" s="595"/>
      <c r="C23" s="595"/>
      <c r="D23" s="595"/>
      <c r="E23" s="604"/>
      <c r="F23" s="595"/>
      <c r="G23" s="595"/>
      <c r="H23" s="595"/>
      <c r="I23" s="595"/>
      <c r="J23" s="595"/>
      <c r="K23" s="595"/>
      <c r="L23" s="595"/>
      <c r="M23" s="595"/>
      <c r="N23" s="596"/>
    </row>
    <row r="24" spans="1:14" ht="15" customHeight="1">
      <c r="A24" s="600" t="s">
        <v>461</v>
      </c>
      <c r="B24" s="603" t="s">
        <v>437</v>
      </c>
      <c r="C24" s="603"/>
      <c r="D24" s="603"/>
      <c r="E24" s="603"/>
      <c r="F24" s="603"/>
      <c r="G24" s="595"/>
      <c r="H24" s="619" t="s">
        <v>438</v>
      </c>
      <c r="I24" s="595"/>
      <c r="J24" s="595"/>
      <c r="K24" s="595"/>
      <c r="L24" s="595"/>
      <c r="M24" s="595"/>
      <c r="N24" s="596"/>
    </row>
    <row r="25" spans="1:14" ht="15" customHeight="1">
      <c r="A25" s="600"/>
      <c r="B25" s="733" t="s">
        <v>61</v>
      </c>
      <c r="C25" s="607" t="s">
        <v>105</v>
      </c>
      <c r="D25" s="607" t="s">
        <v>462</v>
      </c>
      <c r="E25" s="607" t="s">
        <v>463</v>
      </c>
      <c r="F25" s="607" t="s">
        <v>464</v>
      </c>
      <c r="G25" s="607" t="s">
        <v>465</v>
      </c>
      <c r="H25" s="607" t="s">
        <v>1031</v>
      </c>
      <c r="I25" s="595"/>
      <c r="J25" s="595"/>
      <c r="K25" s="595"/>
      <c r="L25" s="595"/>
      <c r="M25" s="595"/>
      <c r="N25" s="596"/>
    </row>
    <row r="26" spans="1:14" ht="15" customHeight="1">
      <c r="A26" s="620"/>
      <c r="B26" s="900" t="s">
        <v>60</v>
      </c>
      <c r="C26" s="632">
        <f>SUM(C27:C29)</f>
        <v>2744417.4545454546</v>
      </c>
      <c r="D26" s="633"/>
      <c r="E26" s="633"/>
      <c r="F26" s="608"/>
      <c r="G26" s="632">
        <f>SUM(G27:G29)</f>
        <v>20583</v>
      </c>
      <c r="H26" s="641">
        <f>TRUNC(G26/4,-2)</f>
        <v>5100</v>
      </c>
      <c r="I26" s="795" t="s">
        <v>1030</v>
      </c>
      <c r="J26" s="595"/>
      <c r="K26" s="595"/>
      <c r="L26" s="595"/>
      <c r="M26" s="595"/>
      <c r="N26" s="596"/>
    </row>
    <row r="27" spans="1:14" ht="15" customHeight="1">
      <c r="A27" s="620"/>
      <c r="B27" s="900" t="s">
        <v>426</v>
      </c>
      <c r="C27" s="632">
        <f>H11</f>
        <v>2744417.4545454546</v>
      </c>
      <c r="D27" s="633">
        <f>C18</f>
        <v>0.74</v>
      </c>
      <c r="E27" s="633">
        <f>C19</f>
        <v>0.68</v>
      </c>
      <c r="F27" s="634">
        <f>ROUND(D27-($C$27-$B$19*100000)*($C$19-$C$20)/($B$20*100000-$B$19*100000),2)</f>
        <v>0.75</v>
      </c>
      <c r="G27" s="635">
        <f>ROUNDDOWN(C27*F27%,0)</f>
        <v>20583</v>
      </c>
      <c r="H27" s="608"/>
      <c r="I27" s="595"/>
      <c r="J27" s="285"/>
      <c r="K27" s="595"/>
      <c r="L27" s="595"/>
      <c r="M27" s="595"/>
      <c r="N27" s="596"/>
    </row>
    <row r="28" spans="1:14" ht="15" customHeight="1">
      <c r="A28" s="620"/>
      <c r="B28" s="900" t="s">
        <v>427</v>
      </c>
      <c r="C28" s="632"/>
      <c r="D28" s="633">
        <f>D18</f>
        <v>0.82</v>
      </c>
      <c r="E28" s="633">
        <f>D19</f>
        <v>0.76</v>
      </c>
      <c r="F28" s="634">
        <f>ROUND(D28-($C$27-$B$19*100000)*($C$19-$C$20)/($B$20*100000-$B$19*100000),2)</f>
        <v>0.83</v>
      </c>
      <c r="G28" s="635">
        <f>ROUND(C28*F28%,0)</f>
        <v>0</v>
      </c>
      <c r="H28" s="608"/>
      <c r="I28" s="595"/>
      <c r="J28" s="595"/>
      <c r="K28" s="595"/>
      <c r="L28" s="595"/>
      <c r="M28" s="595"/>
      <c r="N28" s="596"/>
    </row>
    <row r="29" spans="1:14" ht="15" customHeight="1">
      <c r="A29" s="620"/>
      <c r="B29" s="900" t="s">
        <v>428</v>
      </c>
      <c r="C29" s="632"/>
      <c r="D29" s="633">
        <f>E18</f>
        <v>0.9</v>
      </c>
      <c r="E29" s="633">
        <f>E19</f>
        <v>0.84</v>
      </c>
      <c r="F29" s="634">
        <f>ROUND(D29-($C$27-$B$19*100000)*($C$19-$C$20)/($B$20*100000-$B$19*100000),2)</f>
        <v>0.91</v>
      </c>
      <c r="G29" s="635">
        <f>ROUND(C29*F29%,0)</f>
        <v>0</v>
      </c>
      <c r="H29" s="608"/>
      <c r="I29" s="595"/>
      <c r="J29" s="595"/>
      <c r="K29" s="595"/>
      <c r="L29" s="595"/>
      <c r="M29" s="595"/>
      <c r="N29" s="596"/>
    </row>
    <row r="30" spans="1:14" ht="15" customHeight="1">
      <c r="A30" s="600"/>
      <c r="B30" s="603"/>
      <c r="C30" s="603"/>
      <c r="D30" s="603"/>
      <c r="E30" s="595"/>
      <c r="F30" s="595"/>
      <c r="G30" s="619"/>
      <c r="H30" s="595"/>
      <c r="I30" s="595"/>
      <c r="J30" s="595"/>
      <c r="K30" s="595"/>
      <c r="L30" s="595"/>
      <c r="M30" s="595"/>
      <c r="N30" s="596"/>
    </row>
    <row r="31" spans="1:14" ht="15" customHeight="1">
      <c r="A31" s="600" t="s">
        <v>439</v>
      </c>
      <c r="B31" s="603" t="s">
        <v>440</v>
      </c>
      <c r="C31" s="595"/>
      <c r="D31" s="595"/>
      <c r="E31" s="595"/>
      <c r="F31" s="595"/>
      <c r="G31" s="595"/>
      <c r="H31" s="595"/>
      <c r="I31" s="595"/>
      <c r="J31" s="595"/>
      <c r="K31" s="595"/>
      <c r="L31" s="619"/>
      <c r="M31" s="621"/>
      <c r="N31" s="596"/>
    </row>
    <row r="32" spans="1:14" ht="15" customHeight="1">
      <c r="A32" s="601"/>
      <c r="B32" s="1421" t="s">
        <v>61</v>
      </c>
      <c r="C32" s="1415" t="s">
        <v>441</v>
      </c>
      <c r="D32" s="1416"/>
      <c r="E32" s="1416"/>
      <c r="F32" s="1416"/>
      <c r="G32" s="1416"/>
      <c r="H32" s="1416"/>
      <c r="I32" s="1417"/>
      <c r="J32" s="934" t="s">
        <v>704</v>
      </c>
      <c r="K32" s="934" t="s">
        <v>705</v>
      </c>
      <c r="L32" s="934" t="s">
        <v>706</v>
      </c>
      <c r="M32" s="1408" t="s">
        <v>432</v>
      </c>
      <c r="N32" s="596"/>
    </row>
    <row r="33" spans="1:14" ht="15" customHeight="1">
      <c r="A33" s="601"/>
      <c r="B33" s="1422"/>
      <c r="C33" s="1418"/>
      <c r="D33" s="1419"/>
      <c r="E33" s="1419"/>
      <c r="F33" s="1419"/>
      <c r="G33" s="1419"/>
      <c r="H33" s="1419"/>
      <c r="I33" s="1420"/>
      <c r="J33" s="935" t="s">
        <v>701</v>
      </c>
      <c r="K33" s="935" t="s">
        <v>702</v>
      </c>
      <c r="L33" s="935" t="s">
        <v>703</v>
      </c>
      <c r="M33" s="1409"/>
      <c r="N33" s="596"/>
    </row>
    <row r="34" spans="1:14" ht="15" customHeight="1">
      <c r="A34" s="601"/>
      <c r="B34" s="733" t="s">
        <v>60</v>
      </c>
      <c r="C34" s="636"/>
      <c r="D34" s="637"/>
      <c r="E34" s="637"/>
      <c r="F34" s="637"/>
      <c r="G34" s="637"/>
      <c r="H34" s="637"/>
      <c r="I34" s="638"/>
      <c r="J34" s="608"/>
      <c r="K34" s="635">
        <f>SUM(K35:K37)</f>
        <v>20583</v>
      </c>
      <c r="L34" s="635">
        <f>SUM(L35:L37)</f>
        <v>148</v>
      </c>
      <c r="M34" s="632"/>
      <c r="N34" s="596"/>
    </row>
    <row r="35" spans="1:14" ht="15" customHeight="1">
      <c r="A35" s="601"/>
      <c r="B35" s="944" t="s">
        <v>426</v>
      </c>
      <c r="C35" s="622" t="s">
        <v>442</v>
      </c>
      <c r="D35" s="639"/>
      <c r="E35" s="639"/>
      <c r="F35" s="639"/>
      <c r="G35" s="639"/>
      <c r="H35" s="639"/>
      <c r="I35" s="640"/>
      <c r="J35" s="641">
        <f>INT(0.24*H19+0.49*H20)</f>
        <v>139194</v>
      </c>
      <c r="K35" s="635">
        <f>G27</f>
        <v>20583</v>
      </c>
      <c r="L35" s="635">
        <f>ROUND(K35*1000/J35,0)</f>
        <v>148</v>
      </c>
      <c r="M35" s="642"/>
      <c r="N35" s="596"/>
    </row>
    <row r="36" spans="1:14" ht="15" customHeight="1">
      <c r="A36" s="601"/>
      <c r="B36" s="900" t="s">
        <v>427</v>
      </c>
      <c r="C36" s="622" t="s">
        <v>443</v>
      </c>
      <c r="D36" s="936"/>
      <c r="E36" s="936"/>
      <c r="F36" s="936"/>
      <c r="G36" s="936"/>
      <c r="H36" s="936"/>
      <c r="I36" s="937"/>
      <c r="J36" s="642">
        <f>INT(0.34*H18+0.7*H20)</f>
        <v>215050</v>
      </c>
      <c r="K36" s="635">
        <f>G28</f>
        <v>0</v>
      </c>
      <c r="L36" s="635">
        <f>ROUND(K36*1000/J36,0)</f>
        <v>0</v>
      </c>
      <c r="M36" s="642"/>
      <c r="N36" s="596"/>
    </row>
    <row r="37" spans="1:14" ht="15" customHeight="1">
      <c r="A37" s="601"/>
      <c r="B37" s="900" t="s">
        <v>428</v>
      </c>
      <c r="C37" s="622" t="s">
        <v>444</v>
      </c>
      <c r="D37" s="936"/>
      <c r="E37" s="936"/>
      <c r="F37" s="936"/>
      <c r="G37" s="936"/>
      <c r="H37" s="936"/>
      <c r="I37" s="937"/>
      <c r="J37" s="642">
        <f>INT(0.2*H17+0.44*H18+0.91*H20)</f>
        <v>329898</v>
      </c>
      <c r="K37" s="635">
        <f>G29</f>
        <v>0</v>
      </c>
      <c r="L37" s="635">
        <f>ROUND(K37*1000/J37,0)</f>
        <v>0</v>
      </c>
      <c r="M37" s="642"/>
      <c r="N37" s="596"/>
    </row>
    <row r="38" spans="1:14" ht="14.1" customHeight="1">
      <c r="A38" s="623"/>
      <c r="B38" s="624"/>
      <c r="C38" s="624"/>
      <c r="D38" s="624"/>
      <c r="E38" s="625"/>
      <c r="F38" s="625"/>
      <c r="G38" s="626"/>
      <c r="H38" s="625"/>
      <c r="I38" s="625"/>
      <c r="J38" s="625"/>
      <c r="K38" s="625"/>
      <c r="L38" s="625"/>
      <c r="M38" s="625"/>
      <c r="N38" s="627"/>
    </row>
    <row r="39" spans="1:14" ht="14.25">
      <c r="A39" s="590"/>
      <c r="B39" s="590"/>
      <c r="C39" s="590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</row>
    <row r="40" spans="1:14" ht="14.25">
      <c r="A40" s="590"/>
      <c r="B40" s="590"/>
      <c r="C40" s="590"/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</row>
    <row r="41" spans="1:14" ht="14.25">
      <c r="A41" s="590"/>
      <c r="B41" s="590"/>
      <c r="C41" s="590"/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</row>
    <row r="42" spans="1:14" ht="14.25">
      <c r="A42" s="590"/>
      <c r="B42" s="590"/>
      <c r="C42" s="590"/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</row>
    <row r="43" spans="1:14" ht="14.25">
      <c r="A43" s="590"/>
      <c r="B43" s="590"/>
      <c r="C43" s="590"/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</row>
    <row r="44" spans="1:14" ht="14.25">
      <c r="A44" s="590"/>
      <c r="B44" s="590"/>
      <c r="C44" s="590"/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</row>
    <row r="45" spans="1:14" ht="14.25">
      <c r="A45" s="590"/>
      <c r="B45" s="590"/>
      <c r="C45" s="590"/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</row>
    <row r="46" spans="1:14" ht="14.25">
      <c r="A46" s="590"/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</row>
    <row r="47" spans="1:14" ht="14.25">
      <c r="A47" s="590"/>
      <c r="B47" s="590"/>
      <c r="C47" s="590"/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</row>
    <row r="48" spans="1:14" ht="14.25">
      <c r="A48" s="590"/>
      <c r="B48" s="590"/>
      <c r="C48" s="590"/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</row>
    <row r="49" spans="1:14" ht="14.25">
      <c r="A49" s="590"/>
      <c r="B49" s="590"/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</row>
    <row r="50" spans="1:14" ht="14.25">
      <c r="A50" s="590"/>
      <c r="B50" s="590"/>
      <c r="C50" s="590"/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</row>
    <row r="51" spans="1:14" ht="14.25">
      <c r="A51" s="590"/>
      <c r="B51" s="590"/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</row>
    <row r="52" spans="1:14" ht="14.25">
      <c r="A52" s="590"/>
      <c r="B52" s="590"/>
      <c r="C52" s="590"/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</row>
    <row r="53" spans="1:14" ht="14.25">
      <c r="A53" s="590"/>
      <c r="B53" s="590"/>
      <c r="C53" s="590"/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</row>
    <row r="54" spans="1:14" ht="14.25">
      <c r="A54" s="590"/>
      <c r="B54" s="590"/>
      <c r="C54" s="590"/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</row>
    <row r="55" spans="1:14" ht="14.25">
      <c r="A55" s="590"/>
      <c r="B55" s="590"/>
      <c r="C55" s="590"/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</row>
    <row r="56" spans="1:14" ht="14.25">
      <c r="A56" s="590"/>
      <c r="B56" s="590"/>
      <c r="C56" s="590"/>
      <c r="D56" s="590"/>
      <c r="E56" s="590"/>
      <c r="F56" s="590"/>
      <c r="G56" s="590"/>
      <c r="H56" s="590"/>
      <c r="I56" s="590"/>
      <c r="J56" s="590"/>
      <c r="K56" s="590"/>
      <c r="L56" s="590"/>
      <c r="M56" s="590"/>
      <c r="N56" s="590"/>
    </row>
    <row r="57" spans="1:14" ht="14.25">
      <c r="A57" s="590"/>
      <c r="B57" s="590"/>
      <c r="C57" s="590"/>
      <c r="D57" s="590"/>
      <c r="E57" s="590"/>
      <c r="F57" s="590"/>
      <c r="G57" s="590"/>
      <c r="H57" s="590"/>
      <c r="I57" s="590"/>
      <c r="J57" s="590"/>
      <c r="K57" s="590"/>
      <c r="L57" s="590"/>
      <c r="M57" s="590"/>
      <c r="N57" s="590"/>
    </row>
    <row r="58" spans="1:14" ht="14.25">
      <c r="A58" s="590"/>
      <c r="B58" s="590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</row>
    <row r="59" spans="1:14" ht="14.25">
      <c r="A59" s="590"/>
      <c r="B59" s="590"/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0"/>
    </row>
    <row r="60" spans="1:14" ht="14.25">
      <c r="A60" s="590"/>
      <c r="B60" s="590"/>
      <c r="C60" s="590"/>
      <c r="D60" s="590"/>
      <c r="E60" s="590"/>
      <c r="F60" s="590"/>
      <c r="G60" s="590"/>
      <c r="H60" s="590"/>
      <c r="I60" s="590"/>
      <c r="J60" s="590"/>
      <c r="K60" s="590"/>
      <c r="L60" s="590"/>
      <c r="M60" s="590"/>
      <c r="N60" s="590"/>
    </row>
    <row r="61" spans="1:14" ht="14.25">
      <c r="A61" s="590"/>
      <c r="B61" s="590"/>
      <c r="C61" s="590"/>
      <c r="D61" s="590"/>
      <c r="E61" s="590"/>
      <c r="F61" s="590"/>
      <c r="G61" s="590"/>
      <c r="H61" s="590"/>
      <c r="I61" s="590"/>
      <c r="J61" s="590"/>
      <c r="K61" s="590"/>
      <c r="L61" s="590"/>
      <c r="M61" s="590"/>
      <c r="N61" s="590"/>
    </row>
    <row r="62" spans="1:14" ht="14.25">
      <c r="A62" s="590"/>
      <c r="B62" s="590"/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</row>
    <row r="63" spans="1:14" ht="14.25">
      <c r="A63" s="590"/>
      <c r="B63" s="590"/>
      <c r="C63" s="590"/>
      <c r="D63" s="590"/>
      <c r="E63" s="590"/>
      <c r="F63" s="590"/>
      <c r="G63" s="590"/>
      <c r="H63" s="590"/>
      <c r="I63" s="590"/>
      <c r="J63" s="590"/>
      <c r="K63" s="590"/>
      <c r="L63" s="590"/>
      <c r="M63" s="590"/>
      <c r="N63" s="590"/>
    </row>
    <row r="64" spans="1:14" ht="14.25">
      <c r="A64" s="590"/>
      <c r="B64" s="590"/>
      <c r="C64" s="590"/>
      <c r="D64" s="590"/>
      <c r="E64" s="590"/>
      <c r="F64" s="590"/>
      <c r="G64" s="590"/>
      <c r="H64" s="590"/>
      <c r="I64" s="590"/>
      <c r="J64" s="590"/>
      <c r="K64" s="590"/>
      <c r="L64" s="590"/>
      <c r="M64" s="590"/>
      <c r="N64" s="590"/>
    </row>
  </sheetData>
  <mergeCells count="5">
    <mergeCell ref="M32:M33"/>
    <mergeCell ref="B16:B17"/>
    <mergeCell ref="C16:E16"/>
    <mergeCell ref="C32:I33"/>
    <mergeCell ref="B32:B33"/>
  </mergeCells>
  <phoneticPr fontId="8" type="noConversion"/>
  <printOptions horizontalCentered="1" verticalCentered="1"/>
  <pageMargins left="0.59055118110236227" right="0.39370078740157483" top="0.78740157480314965" bottom="0.78740157480314965" header="0.31496062992125984" footer="0.31496062992125984"/>
  <pageSetup paperSize="9" scale="82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57"/>
  <sheetViews>
    <sheetView view="pageBreakPreview" zoomScaleNormal="100" zoomScaleSheetLayoutView="100" workbookViewId="0">
      <selection activeCell="L31" sqref="L31"/>
    </sheetView>
    <sheetView workbookViewId="1"/>
  </sheetViews>
  <sheetFormatPr defaultRowHeight="11.25"/>
  <cols>
    <col min="1" max="1" width="20.83203125" style="653" customWidth="1"/>
    <col min="2" max="3" width="25.83203125" style="653" customWidth="1"/>
    <col min="4" max="4" width="10.83203125" style="653" customWidth="1"/>
    <col min="5" max="16384" width="9.33203125" style="653"/>
  </cols>
  <sheetData>
    <row r="1" spans="1:14" s="652" customFormat="1" ht="25.5">
      <c r="A1" s="649" t="s">
        <v>707</v>
      </c>
      <c r="B1" s="650"/>
      <c r="C1" s="650"/>
      <c r="D1" s="650"/>
      <c r="E1" s="650"/>
      <c r="F1" s="650"/>
      <c r="G1" s="650"/>
      <c r="H1" s="650"/>
      <c r="I1" s="650"/>
      <c r="J1" s="651"/>
      <c r="K1" s="651"/>
      <c r="L1" s="651"/>
      <c r="M1" s="651"/>
      <c r="N1" s="651"/>
    </row>
    <row r="2" spans="1:14" s="295" customFormat="1" ht="12"/>
    <row r="3" spans="1:14" s="295" customFormat="1" ht="15" customHeight="1">
      <c r="A3" s="654" t="s">
        <v>754</v>
      </c>
    </row>
    <row r="4" spans="1:14" s="656" customFormat="1" ht="15" customHeight="1">
      <c r="A4" s="655" t="s">
        <v>722</v>
      </c>
      <c r="B4" s="1398" t="s">
        <v>757</v>
      </c>
      <c r="C4" s="1399"/>
      <c r="D4" s="1398" t="s">
        <v>756</v>
      </c>
      <c r="E4" s="1399"/>
      <c r="F4" s="1282" t="s">
        <v>724</v>
      </c>
      <c r="G4" s="1282"/>
    </row>
    <row r="5" spans="1:14" s="656" customFormat="1" ht="15" customHeight="1">
      <c r="A5" s="1430" t="s">
        <v>725</v>
      </c>
      <c r="B5" s="657" t="s">
        <v>888</v>
      </c>
      <c r="C5" s="657"/>
      <c r="D5" s="1433" t="s">
        <v>729</v>
      </c>
      <c r="E5" s="1426"/>
      <c r="F5" s="1424"/>
      <c r="G5" s="1424"/>
    </row>
    <row r="6" spans="1:14" s="656" customFormat="1" ht="15" customHeight="1">
      <c r="A6" s="1430"/>
      <c r="B6" s="658" t="s">
        <v>728</v>
      </c>
      <c r="C6" s="658"/>
      <c r="D6" s="1431" t="s">
        <v>730</v>
      </c>
      <c r="E6" s="1432"/>
      <c r="F6" s="1435" t="s">
        <v>717</v>
      </c>
      <c r="G6" s="1435"/>
    </row>
    <row r="7" spans="1:14" s="656" customFormat="1" ht="15" customHeight="1">
      <c r="A7" s="655" t="s">
        <v>726</v>
      </c>
      <c r="B7" s="436" t="s">
        <v>889</v>
      </c>
      <c r="C7" s="436"/>
      <c r="D7" s="1431" t="s">
        <v>731</v>
      </c>
      <c r="E7" s="1432"/>
      <c r="F7" s="1435" t="s">
        <v>733</v>
      </c>
      <c r="G7" s="1435"/>
    </row>
    <row r="8" spans="1:14" s="656" customFormat="1" ht="15" customHeight="1">
      <c r="A8" s="655" t="s">
        <v>727</v>
      </c>
      <c r="B8" s="752" t="s">
        <v>890</v>
      </c>
      <c r="C8" s="751"/>
      <c r="D8" s="1427" t="s">
        <v>732</v>
      </c>
      <c r="E8" s="1428"/>
      <c r="F8" s="1423"/>
      <c r="G8" s="1423"/>
    </row>
    <row r="9" spans="1:14" s="295" customFormat="1" ht="9.9499999999999993" customHeight="1"/>
    <row r="10" spans="1:14" s="295" customFormat="1" ht="15" customHeight="1">
      <c r="A10" s="654" t="s">
        <v>755</v>
      </c>
    </row>
    <row r="11" spans="1:14" s="656" customFormat="1" ht="15" customHeight="1">
      <c r="A11" s="655" t="s">
        <v>722</v>
      </c>
      <c r="B11" s="1398" t="s">
        <v>757</v>
      </c>
      <c r="C11" s="1399"/>
      <c r="D11" s="1282" t="s">
        <v>723</v>
      </c>
      <c r="E11" s="1282"/>
      <c r="F11" s="1282" t="s">
        <v>724</v>
      </c>
      <c r="G11" s="1282"/>
    </row>
    <row r="12" spans="1:14" s="656" customFormat="1" ht="15" customHeight="1">
      <c r="A12" s="1430" t="s">
        <v>734</v>
      </c>
      <c r="B12" s="1425" t="s">
        <v>882</v>
      </c>
      <c r="C12" s="1426"/>
      <c r="D12" s="1429" t="s">
        <v>737</v>
      </c>
      <c r="E12" s="1429"/>
      <c r="F12" s="1424" t="s">
        <v>717</v>
      </c>
      <c r="G12" s="1424"/>
    </row>
    <row r="13" spans="1:14" s="656" customFormat="1" ht="15" customHeight="1">
      <c r="A13" s="1430"/>
      <c r="B13" s="1427"/>
      <c r="C13" s="1428"/>
      <c r="D13" s="1429" t="s">
        <v>738</v>
      </c>
      <c r="E13" s="1429"/>
      <c r="F13" s="1423" t="s">
        <v>741</v>
      </c>
      <c r="G13" s="1423"/>
    </row>
    <row r="14" spans="1:14" s="656" customFormat="1" ht="15" customHeight="1">
      <c r="A14" s="659"/>
      <c r="B14" s="1434" t="s">
        <v>883</v>
      </c>
      <c r="C14" s="1426"/>
      <c r="D14" s="1429" t="s">
        <v>737</v>
      </c>
      <c r="E14" s="1429"/>
      <c r="F14" s="1282"/>
      <c r="G14" s="1282"/>
    </row>
    <row r="15" spans="1:14" s="656" customFormat="1" ht="15" customHeight="1">
      <c r="A15" s="660" t="s">
        <v>735</v>
      </c>
      <c r="B15" s="1431"/>
      <c r="C15" s="1432"/>
      <c r="D15" s="1429" t="s">
        <v>739</v>
      </c>
      <c r="E15" s="1429"/>
      <c r="F15" s="1424" t="s">
        <v>717</v>
      </c>
      <c r="G15" s="1424"/>
    </row>
    <row r="16" spans="1:14" s="656" customFormat="1" ht="15" customHeight="1">
      <c r="A16" s="660" t="s">
        <v>736</v>
      </c>
      <c r="B16" s="1431"/>
      <c r="C16" s="1432"/>
      <c r="D16" s="1429" t="s">
        <v>738</v>
      </c>
      <c r="E16" s="1429"/>
      <c r="F16" s="1423" t="s">
        <v>741</v>
      </c>
      <c r="G16" s="1423"/>
    </row>
    <row r="17" spans="1:12" s="656" customFormat="1" ht="15" customHeight="1">
      <c r="A17" s="661"/>
      <c r="B17" s="1427"/>
      <c r="C17" s="1428"/>
      <c r="D17" s="1429" t="s">
        <v>740</v>
      </c>
      <c r="E17" s="1429"/>
      <c r="F17" s="1282"/>
      <c r="G17" s="1282"/>
    </row>
    <row r="18" spans="1:12" s="656" customFormat="1" ht="15" customHeight="1">
      <c r="A18" s="1446" t="s">
        <v>742</v>
      </c>
      <c r="B18" s="1425" t="s">
        <v>884</v>
      </c>
      <c r="C18" s="1443"/>
      <c r="D18" s="1433" t="s">
        <v>737</v>
      </c>
      <c r="E18" s="1426"/>
      <c r="F18" s="1438" t="s">
        <v>717</v>
      </c>
      <c r="G18" s="1424"/>
    </row>
    <row r="19" spans="1:12" s="656" customFormat="1" ht="15" customHeight="1">
      <c r="A19" s="1447"/>
      <c r="B19" s="1444"/>
      <c r="C19" s="1445"/>
      <c r="D19" s="1427"/>
      <c r="E19" s="1428"/>
      <c r="F19" s="1442" t="s">
        <v>753</v>
      </c>
      <c r="G19" s="1423"/>
    </row>
    <row r="20" spans="1:12" s="656" customFormat="1" ht="15" customHeight="1">
      <c r="A20" s="1446" t="s">
        <v>743</v>
      </c>
      <c r="B20" s="1434" t="s">
        <v>885</v>
      </c>
      <c r="C20" s="1426"/>
      <c r="D20" s="1439" t="s">
        <v>737</v>
      </c>
      <c r="E20" s="1439"/>
      <c r="F20" s="1440"/>
      <c r="G20" s="1441"/>
    </row>
    <row r="21" spans="1:12" s="656" customFormat="1" ht="15" customHeight="1">
      <c r="A21" s="1448"/>
      <c r="B21" s="1431"/>
      <c r="C21" s="1432"/>
      <c r="D21" s="1449" t="s">
        <v>744</v>
      </c>
      <c r="E21" s="1450"/>
      <c r="F21" s="1435" t="s">
        <v>717</v>
      </c>
      <c r="G21" s="1435"/>
    </row>
    <row r="22" spans="1:12" s="656" customFormat="1" ht="15" customHeight="1">
      <c r="A22" s="1448"/>
      <c r="B22" s="1431"/>
      <c r="C22" s="1432"/>
      <c r="D22" s="1433" t="s">
        <v>745</v>
      </c>
      <c r="E22" s="1426"/>
      <c r="F22" s="1435" t="s">
        <v>746</v>
      </c>
      <c r="G22" s="1435"/>
    </row>
    <row r="23" spans="1:12" s="656" customFormat="1" ht="15" customHeight="1">
      <c r="A23" s="1447"/>
      <c r="B23" s="1427"/>
      <c r="C23" s="1428"/>
      <c r="D23" s="1427" t="s">
        <v>891</v>
      </c>
      <c r="E23" s="1428"/>
      <c r="F23" s="1436"/>
      <c r="G23" s="1437"/>
    </row>
    <row r="24" spans="1:12" s="656" customFormat="1" ht="15" customHeight="1">
      <c r="A24" s="1446" t="s">
        <v>747</v>
      </c>
      <c r="B24" s="1425" t="s">
        <v>886</v>
      </c>
      <c r="C24" s="1426"/>
      <c r="D24" s="1439" t="s">
        <v>737</v>
      </c>
      <c r="E24" s="1439"/>
      <c r="F24" s="1424" t="s">
        <v>717</v>
      </c>
      <c r="G24" s="1424"/>
    </row>
    <row r="25" spans="1:12" s="656" customFormat="1" ht="15" customHeight="1">
      <c r="A25" s="1447"/>
      <c r="B25" s="1427"/>
      <c r="C25" s="1428"/>
      <c r="D25" s="1429" t="s">
        <v>748</v>
      </c>
      <c r="E25" s="1429"/>
      <c r="F25" s="1423" t="s">
        <v>749</v>
      </c>
      <c r="G25" s="1423"/>
    </row>
    <row r="26" spans="1:12" s="656" customFormat="1" ht="15" customHeight="1">
      <c r="A26" s="1446" t="s">
        <v>750</v>
      </c>
      <c r="B26" s="1425" t="s">
        <v>887</v>
      </c>
      <c r="C26" s="1426"/>
      <c r="D26" s="1439" t="s">
        <v>737</v>
      </c>
      <c r="E26" s="1439"/>
      <c r="F26" s="1424" t="s">
        <v>717</v>
      </c>
      <c r="G26" s="1424"/>
    </row>
    <row r="27" spans="1:12" s="656" customFormat="1" ht="15" customHeight="1">
      <c r="A27" s="1447"/>
      <c r="B27" s="1427"/>
      <c r="C27" s="1428"/>
      <c r="D27" s="1429" t="s">
        <v>751</v>
      </c>
      <c r="E27" s="1429"/>
      <c r="F27" s="1423" t="s">
        <v>752</v>
      </c>
      <c r="G27" s="1423"/>
    </row>
    <row r="28" spans="1:12" s="295" customFormat="1" ht="12"/>
    <row r="29" spans="1:12" s="656" customFormat="1" ht="20.100000000000001" customHeight="1">
      <c r="A29" s="662" t="s">
        <v>758</v>
      </c>
    </row>
    <row r="30" spans="1:12" s="656" customFormat="1" ht="15" customHeight="1"/>
    <row r="31" spans="1:12" s="656" customFormat="1" ht="20.100000000000001" customHeight="1">
      <c r="A31" s="586" t="s">
        <v>708</v>
      </c>
      <c r="B31" s="700" t="s">
        <v>711</v>
      </c>
      <c r="C31" s="586" t="s">
        <v>712</v>
      </c>
      <c r="D31" s="663" t="s">
        <v>713</v>
      </c>
    </row>
    <row r="32" spans="1:12" s="656" customFormat="1" ht="20.100000000000001" customHeight="1">
      <c r="A32" s="655" t="s">
        <v>709</v>
      </c>
      <c r="B32" s="664">
        <v>3835</v>
      </c>
      <c r="C32" s="586" t="s">
        <v>715</v>
      </c>
      <c r="D32" s="586" t="s">
        <v>714</v>
      </c>
      <c r="L32" s="656" t="s">
        <v>759</v>
      </c>
    </row>
    <row r="33" spans="1:4" s="656" customFormat="1" ht="20.100000000000001" customHeight="1">
      <c r="A33" s="665" t="s">
        <v>710</v>
      </c>
      <c r="B33" s="664">
        <v>2000</v>
      </c>
      <c r="C33" s="586" t="s">
        <v>716</v>
      </c>
      <c r="D33" s="586" t="s">
        <v>714</v>
      </c>
    </row>
    <row r="34" spans="1:4" s="656" customFormat="1" ht="20.100000000000001" customHeight="1">
      <c r="A34" s="665"/>
      <c r="B34" s="664"/>
      <c r="C34" s="586"/>
      <c r="D34" s="586"/>
    </row>
    <row r="35" spans="1:4" s="656" customFormat="1" ht="15" customHeight="1">
      <c r="A35" s="666"/>
      <c r="B35" s="667"/>
    </row>
    <row r="36" spans="1:4" s="656" customFormat="1" ht="20.100000000000001" customHeight="1">
      <c r="A36" s="753" t="s">
        <v>874</v>
      </c>
    </row>
    <row r="37" spans="1:4" s="656" customFormat="1" ht="20.100000000000001" customHeight="1">
      <c r="A37" s="750" t="s">
        <v>875</v>
      </c>
      <c r="B37" s="668">
        <f>ROUND(공사원가계산서!I35/1000000,0)</f>
        <v>119</v>
      </c>
      <c r="C37" s="669" t="s">
        <v>718</v>
      </c>
    </row>
    <row r="38" spans="1:4" s="656" customFormat="1" ht="20.100000000000001" customHeight="1">
      <c r="A38" s="750" t="s">
        <v>876</v>
      </c>
      <c r="B38" s="656">
        <v>30</v>
      </c>
      <c r="C38" s="669" t="s">
        <v>880</v>
      </c>
    </row>
    <row r="39" spans="1:4" s="656" customFormat="1" ht="20.100000000000001" customHeight="1">
      <c r="A39" s="750" t="s">
        <v>877</v>
      </c>
      <c r="B39" s="656">
        <v>30</v>
      </c>
      <c r="C39" s="669" t="s">
        <v>719</v>
      </c>
    </row>
    <row r="40" spans="1:4" s="656" customFormat="1" ht="20.100000000000001" customHeight="1">
      <c r="A40" s="750" t="s">
        <v>878</v>
      </c>
      <c r="B40" s="656" t="s">
        <v>720</v>
      </c>
    </row>
    <row r="41" spans="1:4" s="656" customFormat="1" ht="20.100000000000001" customHeight="1">
      <c r="A41" s="750" t="s">
        <v>879</v>
      </c>
      <c r="B41" s="670" t="s">
        <v>881</v>
      </c>
    </row>
    <row r="42" spans="1:4" s="656" customFormat="1" ht="20.100000000000001" customHeight="1">
      <c r="A42" s="750" t="s">
        <v>878</v>
      </c>
      <c r="B42" s="668">
        <f>ROUND(B38+(-2251.569+415.137*LN(B37))+B39,0)</f>
        <v>-208</v>
      </c>
      <c r="C42" s="669" t="s">
        <v>719</v>
      </c>
    </row>
    <row r="43" spans="1:4" s="656" customFormat="1" ht="20.100000000000001" customHeight="1">
      <c r="A43" s="750" t="s">
        <v>878</v>
      </c>
      <c r="B43" s="668">
        <f>B42/365</f>
        <v>-0.56986301369863013</v>
      </c>
      <c r="C43" s="656" t="s">
        <v>721</v>
      </c>
    </row>
    <row r="44" spans="1:4" s="656" customFormat="1"/>
    <row r="45" spans="1:4" s="295" customFormat="1" ht="12"/>
    <row r="46" spans="1:4" s="295" customFormat="1" ht="12"/>
    <row r="47" spans="1:4" s="295" customFormat="1" ht="12"/>
    <row r="48" spans="1:4" s="295" customFormat="1" ht="12"/>
    <row r="49" s="295" customFormat="1" ht="12"/>
    <row r="50" s="295" customFormat="1" ht="12"/>
    <row r="51" s="295" customFormat="1" ht="12"/>
    <row r="52" s="295" customFormat="1" ht="12"/>
    <row r="53" s="295" customFormat="1" ht="12"/>
    <row r="54" s="295" customFormat="1" ht="12"/>
    <row r="55" s="295" customFormat="1" ht="12"/>
    <row r="56" s="295" customFormat="1" ht="12"/>
    <row r="57" s="295" customFormat="1" ht="12"/>
  </sheetData>
  <mergeCells count="57">
    <mergeCell ref="D21:E21"/>
    <mergeCell ref="D23:E23"/>
    <mergeCell ref="D22:E22"/>
    <mergeCell ref="D17:E17"/>
    <mergeCell ref="D16:E16"/>
    <mergeCell ref="A18:A19"/>
    <mergeCell ref="B26:C27"/>
    <mergeCell ref="B24:C25"/>
    <mergeCell ref="B20:C23"/>
    <mergeCell ref="A20:A23"/>
    <mergeCell ref="A26:A27"/>
    <mergeCell ref="A24:A25"/>
    <mergeCell ref="F24:G24"/>
    <mergeCell ref="F25:G25"/>
    <mergeCell ref="D26:E26"/>
    <mergeCell ref="D27:E27"/>
    <mergeCell ref="F26:G26"/>
    <mergeCell ref="F27:G27"/>
    <mergeCell ref="D24:E24"/>
    <mergeCell ref="D25:E25"/>
    <mergeCell ref="F23:G23"/>
    <mergeCell ref="F22:G22"/>
    <mergeCell ref="F21:G21"/>
    <mergeCell ref="B4:C4"/>
    <mergeCell ref="D4:E4"/>
    <mergeCell ref="B11:C11"/>
    <mergeCell ref="F18:G18"/>
    <mergeCell ref="D20:E20"/>
    <mergeCell ref="F20:G20"/>
    <mergeCell ref="F19:G19"/>
    <mergeCell ref="D18:E19"/>
    <mergeCell ref="B18:C19"/>
    <mergeCell ref="F14:G14"/>
    <mergeCell ref="F15:G15"/>
    <mergeCell ref="F16:G16"/>
    <mergeCell ref="F17:G17"/>
    <mergeCell ref="F4:G4"/>
    <mergeCell ref="F6:G6"/>
    <mergeCell ref="F7:G7"/>
    <mergeCell ref="F8:G8"/>
    <mergeCell ref="F5:G5"/>
    <mergeCell ref="D15:E15"/>
    <mergeCell ref="D14:E14"/>
    <mergeCell ref="D13:E13"/>
    <mergeCell ref="D12:E12"/>
    <mergeCell ref="A5:A6"/>
    <mergeCell ref="A12:A13"/>
    <mergeCell ref="D11:E11"/>
    <mergeCell ref="D7:E7"/>
    <mergeCell ref="D6:E6"/>
    <mergeCell ref="D5:E5"/>
    <mergeCell ref="B14:C17"/>
    <mergeCell ref="F11:G11"/>
    <mergeCell ref="F13:G13"/>
    <mergeCell ref="F12:G12"/>
    <mergeCell ref="B12:C13"/>
    <mergeCell ref="D8:E8"/>
  </mergeCells>
  <phoneticPr fontId="8" type="noConversion"/>
  <pageMargins left="0.59055118110236227" right="0.59055118110236227" top="0.78740157480314965" bottom="0.78740157480314965" header="0.31496062992125984" footer="0.31496062992125984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4"/>
  <sheetViews>
    <sheetView view="pageBreakPreview" zoomScaleNormal="100" zoomScaleSheetLayoutView="100" workbookViewId="0">
      <selection activeCell="Q24" sqref="Q24"/>
    </sheetView>
    <sheetView workbookViewId="1"/>
  </sheetViews>
  <sheetFormatPr defaultRowHeight="11.25"/>
  <cols>
    <col min="1" max="4" width="25.83203125" style="671" customWidth="1"/>
    <col min="5" max="5" width="50.83203125" style="671" customWidth="1"/>
    <col min="6" max="16384" width="9.33203125" style="671"/>
  </cols>
  <sheetData>
    <row r="1" spans="1:5" ht="39.950000000000003" customHeight="1">
      <c r="A1" s="708" t="s">
        <v>1028</v>
      </c>
    </row>
    <row r="2" spans="1:5" ht="24.95" customHeight="1">
      <c r="A2" s="794" t="s">
        <v>1023</v>
      </c>
    </row>
    <row r="3" spans="1:5" s="676" customFormat="1" ht="24.95" customHeight="1">
      <c r="A3" s="765" t="s">
        <v>948</v>
      </c>
      <c r="B3" s="766" t="s">
        <v>936</v>
      </c>
      <c r="C3" s="766" t="s">
        <v>1024</v>
      </c>
      <c r="D3" s="766" t="s">
        <v>1025</v>
      </c>
      <c r="E3" s="766" t="s">
        <v>1029</v>
      </c>
    </row>
    <row r="4" spans="1:5" s="676" customFormat="1" ht="24.95" customHeight="1">
      <c r="A4" s="765" t="s">
        <v>1026</v>
      </c>
      <c r="B4" s="782">
        <f>SUM(C4:D4)</f>
        <v>324900</v>
      </c>
      <c r="C4" s="782">
        <f>용지보상비내역!F4</f>
        <v>324900</v>
      </c>
      <c r="D4" s="782"/>
      <c r="E4" s="782"/>
    </row>
    <row r="5" spans="1:5" s="676" customFormat="1" ht="24.95" customHeight="1">
      <c r="A5" s="765" t="s">
        <v>952</v>
      </c>
      <c r="B5" s="782"/>
      <c r="C5" s="782"/>
      <c r="D5" s="782"/>
      <c r="E5" s="782"/>
    </row>
    <row r="6" spans="1:5" s="676" customFormat="1" ht="24.95" customHeight="1">
      <c r="A6" s="765"/>
      <c r="B6" s="782"/>
      <c r="C6" s="782"/>
      <c r="D6" s="782"/>
      <c r="E6" s="782"/>
    </row>
    <row r="7" spans="1:5" s="676" customFormat="1" ht="24.95" customHeight="1">
      <c r="A7" s="765" t="s">
        <v>949</v>
      </c>
      <c r="B7" s="782">
        <f>SUM(B4:B6)</f>
        <v>324900</v>
      </c>
      <c r="C7" s="782">
        <f>SUM(C4:C6)</f>
        <v>324900</v>
      </c>
      <c r="D7" s="782">
        <f>SUM(D4:D6)</f>
        <v>0</v>
      </c>
      <c r="E7" s="782"/>
    </row>
    <row r="8" spans="1:5" ht="24.95" customHeight="1"/>
    <row r="9" spans="1:5" ht="24.95" customHeight="1">
      <c r="A9" s="794" t="s">
        <v>1027</v>
      </c>
    </row>
    <row r="10" spans="1:5" s="676" customFormat="1" ht="24.95" customHeight="1">
      <c r="A10" s="765" t="s">
        <v>948</v>
      </c>
      <c r="B10" s="766" t="s">
        <v>936</v>
      </c>
      <c r="C10" s="766" t="s">
        <v>1024</v>
      </c>
      <c r="D10" s="766" t="s">
        <v>1025</v>
      </c>
      <c r="E10" s="766" t="s">
        <v>1029</v>
      </c>
    </row>
    <row r="11" spans="1:5" s="676" customFormat="1" ht="24.95" customHeight="1">
      <c r="A11" s="765" t="s">
        <v>956</v>
      </c>
      <c r="B11" s="782">
        <f>SUM(C11:D11)</f>
        <v>2950595.4</v>
      </c>
      <c r="C11" s="782">
        <f>용지보상비내역!F8</f>
        <v>2950595.4</v>
      </c>
      <c r="D11" s="782"/>
      <c r="E11" s="782"/>
    </row>
    <row r="12" spans="1:5" s="676" customFormat="1" ht="24.95" customHeight="1">
      <c r="A12" s="765"/>
      <c r="B12" s="782"/>
      <c r="C12" s="782"/>
      <c r="D12" s="782"/>
      <c r="E12" s="782"/>
    </row>
    <row r="13" spans="1:5" s="676" customFormat="1" ht="24.95" customHeight="1">
      <c r="A13" s="765"/>
      <c r="B13" s="782"/>
      <c r="C13" s="782"/>
      <c r="D13" s="782"/>
      <c r="E13" s="782"/>
    </row>
    <row r="14" spans="1:5" s="676" customFormat="1" ht="24.95" customHeight="1">
      <c r="A14" s="765" t="s">
        <v>949</v>
      </c>
      <c r="B14" s="782">
        <f>SUM(B11:B13)</f>
        <v>2950595.4</v>
      </c>
      <c r="C14" s="782">
        <f>SUM(C11:C13)</f>
        <v>2950595.4</v>
      </c>
      <c r="D14" s="782">
        <f>SUM(D11:D13)</f>
        <v>0</v>
      </c>
      <c r="E14" s="782"/>
    </row>
  </sheetData>
  <phoneticPr fontId="8" type="noConversion"/>
  <printOptions horizontalCentered="1"/>
  <pageMargins left="0.78740157480314965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5"/>
  <sheetViews>
    <sheetView view="pageBreakPreview" zoomScaleNormal="100" zoomScaleSheetLayoutView="100" workbookViewId="0">
      <selection activeCell="Q24" sqref="Q24"/>
    </sheetView>
    <sheetView workbookViewId="1"/>
  </sheetViews>
  <sheetFormatPr defaultRowHeight="11.25"/>
  <cols>
    <col min="1" max="1" width="20.83203125" style="671" customWidth="1"/>
    <col min="2" max="2" width="30.83203125" style="671" customWidth="1"/>
    <col min="3" max="3" width="9.33203125" style="676"/>
    <col min="4" max="4" width="20.83203125" style="676" customWidth="1"/>
    <col min="5" max="6" width="25.83203125" style="676" customWidth="1"/>
    <col min="7" max="7" width="20.83203125" style="676" customWidth="1"/>
    <col min="8" max="16384" width="9.33203125" style="671"/>
  </cols>
  <sheetData>
    <row r="1" spans="1:7" ht="39.950000000000003" customHeight="1">
      <c r="A1" s="783" t="s">
        <v>966</v>
      </c>
      <c r="G1" s="787" t="s">
        <v>942</v>
      </c>
    </row>
    <row r="2" spans="1:7" ht="27" customHeight="1">
      <c r="A2" s="1451" t="s">
        <v>948</v>
      </c>
      <c r="B2" s="1452"/>
      <c r="C2" s="766" t="s">
        <v>967</v>
      </c>
      <c r="D2" s="791" t="s">
        <v>969</v>
      </c>
      <c r="E2" s="791" t="s">
        <v>970</v>
      </c>
      <c r="F2" s="791" t="s">
        <v>971</v>
      </c>
      <c r="G2" s="791" t="s">
        <v>972</v>
      </c>
    </row>
    <row r="3" spans="1:7" ht="27" customHeight="1">
      <c r="A3" s="765" t="s">
        <v>949</v>
      </c>
      <c r="B3" s="765"/>
      <c r="C3" s="766"/>
      <c r="D3" s="766"/>
      <c r="E3" s="766"/>
      <c r="F3" s="766"/>
      <c r="G3" s="766"/>
    </row>
    <row r="4" spans="1:7" ht="27" customHeight="1">
      <c r="A4" s="788" t="s">
        <v>950</v>
      </c>
      <c r="B4" s="765" t="s">
        <v>951</v>
      </c>
      <c r="C4" s="766" t="s">
        <v>955</v>
      </c>
      <c r="D4" s="792">
        <f>SUM(D5:D7)</f>
        <v>3</v>
      </c>
      <c r="E4" s="792">
        <f>SUM(E5:E7)</f>
        <v>0</v>
      </c>
      <c r="F4" s="792">
        <f>SUM(F5:F7)</f>
        <v>324900</v>
      </c>
      <c r="G4" s="766"/>
    </row>
    <row r="5" spans="1:7" ht="27" customHeight="1">
      <c r="A5" s="789"/>
      <c r="B5" s="765" t="s">
        <v>931</v>
      </c>
      <c r="C5" s="766" t="s">
        <v>955</v>
      </c>
      <c r="D5" s="792">
        <f>용지매수조서!H4</f>
        <v>3</v>
      </c>
      <c r="E5" s="766"/>
      <c r="F5" s="792">
        <f>용지매수조서!M4</f>
        <v>324900</v>
      </c>
      <c r="G5" s="766"/>
    </row>
    <row r="6" spans="1:7" ht="27" customHeight="1">
      <c r="A6" s="789"/>
      <c r="B6" s="765" t="s">
        <v>952</v>
      </c>
      <c r="C6" s="766" t="s">
        <v>955</v>
      </c>
      <c r="D6" s="766"/>
      <c r="E6" s="766"/>
      <c r="F6" s="766"/>
      <c r="G6" s="766"/>
    </row>
    <row r="7" spans="1:7" ht="27" customHeight="1">
      <c r="A7" s="790"/>
      <c r="B7" s="765" t="s">
        <v>953</v>
      </c>
      <c r="C7" s="766" t="s">
        <v>954</v>
      </c>
      <c r="D7" s="766"/>
      <c r="E7" s="766"/>
      <c r="F7" s="766"/>
      <c r="G7" s="766"/>
    </row>
    <row r="8" spans="1:7" ht="27" customHeight="1">
      <c r="A8" s="788" t="s">
        <v>956</v>
      </c>
      <c r="B8" s="765" t="s">
        <v>951</v>
      </c>
      <c r="C8" s="766" t="s">
        <v>968</v>
      </c>
      <c r="D8" s="766">
        <v>1</v>
      </c>
      <c r="E8" s="766"/>
      <c r="F8" s="782">
        <f>SUM(F9:F17)</f>
        <v>2950595.4</v>
      </c>
      <c r="G8" s="766"/>
    </row>
    <row r="9" spans="1:7" ht="27" customHeight="1">
      <c r="A9" s="789"/>
      <c r="B9" s="765" t="s">
        <v>957</v>
      </c>
      <c r="C9" s="766" t="s">
        <v>968</v>
      </c>
      <c r="D9" s="766">
        <v>1</v>
      </c>
      <c r="E9" s="766"/>
      <c r="F9" s="882">
        <f>F4*4/100</f>
        <v>12996</v>
      </c>
      <c r="G9" s="766"/>
    </row>
    <row r="10" spans="1:7" ht="27" customHeight="1">
      <c r="A10" s="789"/>
      <c r="B10" s="765" t="s">
        <v>958</v>
      </c>
      <c r="C10" s="766" t="s">
        <v>968</v>
      </c>
      <c r="D10" s="766">
        <v>1</v>
      </c>
      <c r="E10" s="766"/>
      <c r="F10" s="792">
        <f>F4*0.4/100</f>
        <v>1299.5999999999999</v>
      </c>
      <c r="G10" s="766"/>
    </row>
    <row r="11" spans="1:7" ht="27" customHeight="1">
      <c r="A11" s="789"/>
      <c r="B11" s="765" t="s">
        <v>959</v>
      </c>
      <c r="C11" s="766" t="s">
        <v>968</v>
      </c>
      <c r="D11" s="766">
        <v>1</v>
      </c>
      <c r="E11" s="766"/>
      <c r="F11" s="792">
        <f>F4*0.2/100</f>
        <v>649.79999999999995</v>
      </c>
      <c r="G11" s="766"/>
    </row>
    <row r="12" spans="1:7" ht="27" customHeight="1">
      <c r="A12" s="789"/>
      <c r="B12" s="765" t="s">
        <v>960</v>
      </c>
      <c r="C12" s="766" t="s">
        <v>968</v>
      </c>
      <c r="D12" s="766">
        <v>1</v>
      </c>
      <c r="E12" s="792">
        <f>잡지출산출내역!D4</f>
        <v>90000</v>
      </c>
      <c r="F12" s="792">
        <f>D12*E12</f>
        <v>90000</v>
      </c>
      <c r="G12" s="766"/>
    </row>
    <row r="13" spans="1:7" ht="27" customHeight="1">
      <c r="A13" s="789"/>
      <c r="B13" s="765" t="s">
        <v>961</v>
      </c>
      <c r="C13" s="766" t="s">
        <v>968</v>
      </c>
      <c r="D13" s="766">
        <v>1</v>
      </c>
      <c r="E13" s="792">
        <f>잡지출산출내역!D5</f>
        <v>696850</v>
      </c>
      <c r="F13" s="792">
        <f>D13*E13</f>
        <v>696850</v>
      </c>
      <c r="G13" s="766"/>
    </row>
    <row r="14" spans="1:7" ht="27" customHeight="1">
      <c r="A14" s="789"/>
      <c r="B14" s="765" t="s">
        <v>962</v>
      </c>
      <c r="C14" s="766" t="s">
        <v>968</v>
      </c>
      <c r="D14" s="766">
        <v>1</v>
      </c>
      <c r="E14" s="792">
        <f>잡지출산출내역!D6</f>
        <v>877800</v>
      </c>
      <c r="F14" s="792">
        <f>D14*E14</f>
        <v>877800</v>
      </c>
      <c r="G14" s="766"/>
    </row>
    <row r="15" spans="1:7" ht="27" customHeight="1">
      <c r="A15" s="789"/>
      <c r="B15" s="765" t="s">
        <v>963</v>
      </c>
      <c r="C15" s="766" t="s">
        <v>968</v>
      </c>
      <c r="D15" s="766">
        <v>1</v>
      </c>
      <c r="E15" s="792">
        <f>잡지출산출내역!D7</f>
        <v>72000</v>
      </c>
      <c r="F15" s="792">
        <f>D15*E15</f>
        <v>72000</v>
      </c>
      <c r="G15" s="766"/>
    </row>
    <row r="16" spans="1:7" ht="27" customHeight="1">
      <c r="A16" s="789"/>
      <c r="B16" s="765" t="s">
        <v>964</v>
      </c>
      <c r="C16" s="766" t="s">
        <v>968</v>
      </c>
      <c r="D16" s="766">
        <v>1</v>
      </c>
      <c r="E16" s="792">
        <f>잡지출산출내역!D8</f>
        <v>1199000</v>
      </c>
      <c r="F16" s="792">
        <f>D16*E16</f>
        <v>1199000</v>
      </c>
      <c r="G16" s="766"/>
    </row>
    <row r="17" spans="1:7" ht="27" customHeight="1">
      <c r="A17" s="790"/>
      <c r="B17" s="765" t="s">
        <v>965</v>
      </c>
      <c r="C17" s="766" t="s">
        <v>968</v>
      </c>
      <c r="D17" s="766">
        <v>1</v>
      </c>
      <c r="E17" s="792">
        <f>잡지출산출내역!D9</f>
        <v>0</v>
      </c>
      <c r="F17" s="792">
        <f t="shared" ref="F17" si="0">D17*E17</f>
        <v>0</v>
      </c>
      <c r="G17" s="766"/>
    </row>
    <row r="18" spans="1:7" ht="30" customHeight="1"/>
    <row r="19" spans="1:7" ht="30" customHeight="1"/>
    <row r="20" spans="1:7" ht="30" customHeight="1"/>
    <row r="21" spans="1:7" ht="30" customHeight="1"/>
    <row r="22" spans="1:7" ht="30" customHeight="1"/>
    <row r="23" spans="1:7" ht="30" customHeight="1"/>
    <row r="24" spans="1:7" ht="30" customHeight="1"/>
    <row r="25" spans="1:7" ht="30" customHeight="1"/>
  </sheetData>
  <mergeCells count="1">
    <mergeCell ref="A2:B2"/>
  </mergeCells>
  <phoneticPr fontId="8" type="noConversion"/>
  <printOptions horizontalCentered="1"/>
  <pageMargins left="0.59055118110236227" right="0.59055118110236227" top="0.78740157480314965" bottom="0.78740157480314965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184"/>
  <sheetViews>
    <sheetView view="pageBreakPreview" zoomScale="60" zoomScaleNormal="100" workbookViewId="0">
      <selection activeCell="AY73" sqref="AY73"/>
    </sheetView>
    <sheetView workbookViewId="1"/>
  </sheetViews>
  <sheetFormatPr defaultRowHeight="11.25"/>
  <cols>
    <col min="1" max="67" width="3.83203125" customWidth="1"/>
  </cols>
  <sheetData>
    <row r="1" spans="2:28" ht="30" customHeight="1">
      <c r="B1" s="1139" t="s">
        <v>1197</v>
      </c>
      <c r="C1" s="1139"/>
      <c r="D1" s="1139"/>
      <c r="E1" s="1139"/>
      <c r="F1" s="1139"/>
      <c r="G1" s="1139"/>
      <c r="H1" s="1139"/>
      <c r="I1" s="1139"/>
      <c r="J1" s="1139"/>
      <c r="K1" s="1139"/>
      <c r="L1" s="1139"/>
      <c r="M1" s="1139"/>
      <c r="N1" s="1139"/>
      <c r="O1" s="1139"/>
      <c r="P1" s="1139"/>
      <c r="Q1" s="1139"/>
      <c r="R1" s="1139"/>
      <c r="S1" s="1139"/>
      <c r="T1" s="1139"/>
      <c r="U1" s="1139"/>
      <c r="V1" s="1139"/>
      <c r="W1" s="1139"/>
      <c r="X1" s="1139"/>
      <c r="Y1" s="1139"/>
      <c r="Z1" s="1139"/>
      <c r="AA1" s="1139"/>
    </row>
    <row r="2" spans="2:28">
      <c r="B2" s="1138"/>
      <c r="C2" s="1138"/>
      <c r="D2" s="1138"/>
      <c r="E2" s="1138"/>
      <c r="F2" s="1138"/>
      <c r="G2" s="1138"/>
      <c r="H2" s="1138"/>
      <c r="I2" s="1138"/>
      <c r="J2" s="1138"/>
      <c r="K2" s="1138"/>
      <c r="L2" s="1138"/>
      <c r="M2" s="1138"/>
      <c r="N2" s="1138"/>
      <c r="O2" s="1138"/>
      <c r="P2" s="1138"/>
      <c r="Q2" s="1138"/>
      <c r="R2" s="1138"/>
      <c r="S2" s="1138"/>
      <c r="T2" s="1138"/>
      <c r="U2" s="1138"/>
      <c r="V2" s="1138"/>
      <c r="W2" s="1138"/>
      <c r="X2" s="1138"/>
      <c r="Y2" s="1138"/>
      <c r="Z2" s="1138"/>
      <c r="AA2" s="1138"/>
      <c r="AB2" s="1138"/>
    </row>
    <row r="3" spans="2:28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</row>
    <row r="4" spans="2:28">
      <c r="B4" s="1138"/>
      <c r="C4" s="1138"/>
      <c r="D4" s="1138"/>
      <c r="E4" s="1138"/>
      <c r="F4" s="1138"/>
      <c r="G4" s="1138"/>
      <c r="H4" s="1138"/>
      <c r="I4" s="1138"/>
      <c r="J4" s="1138"/>
      <c r="K4" s="1138"/>
      <c r="L4" s="1138"/>
      <c r="M4" s="1138"/>
      <c r="N4" s="1138"/>
      <c r="O4" s="1138"/>
      <c r="P4" s="1138"/>
      <c r="Q4" s="1138"/>
      <c r="R4" s="1138"/>
      <c r="S4" s="1138"/>
      <c r="T4" s="1138"/>
      <c r="U4" s="1138"/>
      <c r="V4" s="1138"/>
      <c r="W4" s="1138"/>
      <c r="X4" s="1138"/>
      <c r="Y4" s="1138"/>
      <c r="Z4" s="1138"/>
      <c r="AA4" s="1138"/>
      <c r="AB4" s="1138"/>
    </row>
    <row r="5" spans="2:28">
      <c r="B5" s="1138"/>
      <c r="C5" s="1138"/>
      <c r="D5" s="1138"/>
      <c r="E5" s="1138"/>
      <c r="F5" s="1138"/>
      <c r="G5" s="1138"/>
      <c r="H5" s="1138"/>
      <c r="I5" s="1138"/>
      <c r="J5" s="1138"/>
      <c r="K5" s="1138"/>
      <c r="L5" s="1138"/>
      <c r="M5" s="1138"/>
      <c r="N5" s="1138"/>
      <c r="O5" s="1138"/>
      <c r="P5" s="1138"/>
      <c r="Q5" s="1138"/>
      <c r="R5" s="1138"/>
      <c r="S5" s="1138"/>
      <c r="T5" s="1138"/>
      <c r="U5" s="1138"/>
      <c r="V5" s="1138"/>
      <c r="W5" s="1138"/>
      <c r="X5" s="1138"/>
      <c r="Y5" s="1138"/>
      <c r="Z5" s="1138"/>
      <c r="AA5" s="1138"/>
      <c r="AB5" s="1138"/>
    </row>
    <row r="6" spans="2:28">
      <c r="B6" s="1138"/>
      <c r="C6" s="1138"/>
      <c r="D6" s="1138"/>
      <c r="E6" s="1138"/>
      <c r="F6" s="1138"/>
      <c r="G6" s="1138"/>
      <c r="H6" s="1138"/>
      <c r="I6" s="1138"/>
      <c r="J6" s="1138"/>
      <c r="K6" s="1138"/>
      <c r="L6" s="1138"/>
      <c r="M6" s="1138"/>
      <c r="N6" s="1138"/>
      <c r="O6" s="1138"/>
      <c r="P6" s="1138"/>
      <c r="Q6" s="1138"/>
      <c r="R6" s="1138"/>
      <c r="S6" s="1138"/>
      <c r="T6" s="1138"/>
      <c r="U6" s="1138"/>
      <c r="V6" s="1138"/>
      <c r="W6" s="1138"/>
      <c r="X6" s="1138"/>
      <c r="Y6" s="1138"/>
      <c r="Z6" s="1138"/>
      <c r="AA6" s="1138"/>
      <c r="AB6" s="1138"/>
    </row>
    <row r="7" spans="2:28">
      <c r="B7" s="1138"/>
      <c r="C7" s="1138"/>
      <c r="D7" s="1138"/>
      <c r="E7" s="1138"/>
      <c r="F7" s="1138"/>
      <c r="G7" s="1138"/>
      <c r="H7" s="1138"/>
      <c r="I7" s="1138"/>
      <c r="J7" s="1138"/>
      <c r="K7" s="1138"/>
      <c r="L7" s="1138"/>
      <c r="M7" s="1138"/>
      <c r="N7" s="1138"/>
      <c r="O7" s="1138"/>
      <c r="P7" s="1138"/>
      <c r="Q7" s="1138"/>
      <c r="R7" s="1138"/>
      <c r="S7" s="1138"/>
      <c r="T7" s="1138"/>
      <c r="U7" s="1138"/>
      <c r="V7" s="1138"/>
      <c r="W7" s="1138"/>
      <c r="X7" s="1138"/>
      <c r="Y7" s="1138"/>
      <c r="Z7" s="1138"/>
      <c r="AA7" s="1138"/>
      <c r="AB7" s="1138"/>
    </row>
    <row r="8" spans="2:28">
      <c r="B8" s="1138"/>
      <c r="C8" s="1138"/>
      <c r="D8" s="1138"/>
      <c r="E8" s="1138"/>
      <c r="F8" s="1138"/>
      <c r="G8" s="1138"/>
      <c r="H8" s="1138"/>
      <c r="I8" s="1138"/>
      <c r="J8" s="1138"/>
      <c r="K8" s="1138"/>
      <c r="L8" s="1138"/>
      <c r="M8" s="1138"/>
      <c r="N8" s="1138"/>
      <c r="O8" s="1138"/>
      <c r="P8" s="1138"/>
      <c r="Q8" s="1138"/>
      <c r="R8" s="1138"/>
      <c r="S8" s="1138"/>
      <c r="T8" s="1138"/>
      <c r="U8" s="1138"/>
      <c r="V8" s="1138"/>
      <c r="W8" s="1138"/>
      <c r="X8" s="1138"/>
      <c r="Y8" s="1138"/>
      <c r="Z8" s="1138"/>
      <c r="AA8" s="1138"/>
      <c r="AB8" s="1138"/>
    </row>
    <row r="9" spans="2:28">
      <c r="B9" s="1138"/>
      <c r="C9" s="1138"/>
      <c r="D9" s="1138"/>
      <c r="E9" s="1138"/>
      <c r="F9" s="1138"/>
      <c r="G9" s="1138"/>
      <c r="H9" s="1138"/>
      <c r="I9" s="1138"/>
      <c r="J9" s="1138"/>
      <c r="K9" s="1138"/>
      <c r="L9" s="1138"/>
      <c r="M9" s="1138"/>
      <c r="N9" s="1138"/>
      <c r="O9" s="1138"/>
      <c r="P9" s="1138"/>
      <c r="Q9" s="1138"/>
      <c r="R9" s="1138"/>
      <c r="S9" s="1138"/>
      <c r="T9" s="1138"/>
      <c r="U9" s="1138"/>
      <c r="V9" s="1138"/>
      <c r="W9" s="1138"/>
      <c r="X9" s="1138"/>
      <c r="Y9" s="1138"/>
      <c r="Z9" s="1138"/>
      <c r="AA9" s="1138"/>
      <c r="AB9" s="1138"/>
    </row>
    <row r="10" spans="2:28">
      <c r="B10" s="1138"/>
      <c r="C10" s="1138"/>
      <c r="D10" s="1138"/>
      <c r="E10" s="1138"/>
      <c r="F10" s="1138"/>
      <c r="G10" s="1138"/>
      <c r="H10" s="1138"/>
      <c r="I10" s="1138"/>
      <c r="J10" s="1138"/>
      <c r="K10" s="1138"/>
      <c r="L10" s="1138"/>
      <c r="M10" s="1138"/>
      <c r="N10" s="1138"/>
      <c r="O10" s="1138"/>
      <c r="P10" s="1138"/>
      <c r="Q10" s="1138"/>
      <c r="R10" s="1138"/>
      <c r="S10" s="1138"/>
      <c r="T10" s="1138"/>
      <c r="U10" s="1138"/>
      <c r="V10" s="1138"/>
      <c r="W10" s="1138"/>
      <c r="X10" s="1138"/>
      <c r="Y10" s="1138"/>
      <c r="Z10" s="1138"/>
      <c r="AA10" s="1138"/>
      <c r="AB10" s="1138"/>
    </row>
    <row r="11" spans="2:28">
      <c r="B11" s="1138"/>
      <c r="C11" s="1138"/>
      <c r="D11" s="1138"/>
      <c r="E11" s="1138"/>
      <c r="F11" s="1138"/>
      <c r="G11" s="1138"/>
      <c r="H11" s="1138"/>
      <c r="I11" s="1138"/>
      <c r="J11" s="1138"/>
      <c r="K11" s="1138"/>
      <c r="L11" s="1138"/>
      <c r="M11" s="1138"/>
      <c r="N11" s="1138"/>
      <c r="O11" s="1138"/>
      <c r="P11" s="1138"/>
      <c r="Q11" s="1138"/>
      <c r="R11" s="1138"/>
      <c r="S11" s="1138"/>
      <c r="T11" s="1138"/>
      <c r="U11" s="1138"/>
      <c r="V11" s="1138"/>
      <c r="W11" s="1138"/>
      <c r="X11" s="1138"/>
      <c r="Y11" s="1138"/>
      <c r="Z11" s="1138"/>
      <c r="AA11" s="1138"/>
      <c r="AB11" s="1138"/>
    </row>
    <row r="12" spans="2:28">
      <c r="B12" s="1138"/>
      <c r="C12" s="1138"/>
      <c r="D12" s="1138"/>
      <c r="E12" s="1138"/>
      <c r="F12" s="1138"/>
      <c r="G12" s="1138"/>
      <c r="H12" s="1138"/>
      <c r="I12" s="1138"/>
      <c r="J12" s="1138"/>
      <c r="K12" s="1138"/>
      <c r="L12" s="1138"/>
      <c r="M12" s="1138"/>
      <c r="N12" s="1138"/>
      <c r="O12" s="1138"/>
      <c r="P12" s="1138"/>
      <c r="Q12" s="1138"/>
      <c r="R12" s="1138"/>
      <c r="S12" s="1138"/>
      <c r="T12" s="1138"/>
      <c r="U12" s="1138"/>
      <c r="V12" s="1138"/>
      <c r="W12" s="1138"/>
      <c r="X12" s="1138"/>
      <c r="Y12" s="1138"/>
      <c r="Z12" s="1138"/>
      <c r="AA12" s="1138"/>
      <c r="AB12" s="1138"/>
    </row>
    <row r="13" spans="2:28">
      <c r="B13" s="1138"/>
      <c r="C13" s="1138"/>
      <c r="D13" s="1138"/>
      <c r="E13" s="1138"/>
      <c r="F13" s="1138"/>
      <c r="G13" s="1138"/>
      <c r="H13" s="1138"/>
      <c r="I13" s="1138"/>
      <c r="J13" s="1138"/>
      <c r="K13" s="1138"/>
      <c r="L13" s="1138"/>
      <c r="M13" s="1138"/>
      <c r="N13" s="1138"/>
      <c r="O13" s="1138"/>
      <c r="P13" s="1138"/>
      <c r="Q13" s="1138"/>
      <c r="R13" s="1138"/>
      <c r="S13" s="1138"/>
      <c r="T13" s="1138"/>
      <c r="U13" s="1138"/>
      <c r="V13" s="1138"/>
      <c r="W13" s="1138"/>
      <c r="X13" s="1138"/>
      <c r="Y13" s="1138"/>
      <c r="Z13" s="1138"/>
      <c r="AA13" s="1138"/>
      <c r="AB13" s="1138"/>
    </row>
    <row r="14" spans="2:28">
      <c r="B14" s="1138"/>
      <c r="C14" s="1138"/>
      <c r="D14" s="1138"/>
      <c r="E14" s="1138"/>
      <c r="F14" s="1138"/>
      <c r="G14" s="1138"/>
      <c r="H14" s="1138"/>
      <c r="I14" s="1138"/>
      <c r="J14" s="1138"/>
      <c r="K14" s="1138"/>
      <c r="L14" s="1138"/>
      <c r="M14" s="1138"/>
      <c r="N14" s="1138"/>
      <c r="O14" s="1138"/>
      <c r="P14" s="1138"/>
      <c r="Q14" s="1138"/>
      <c r="R14" s="1138"/>
      <c r="S14" s="1138"/>
      <c r="T14" s="1138"/>
      <c r="U14" s="1138"/>
      <c r="V14" s="1138"/>
      <c r="W14" s="1138"/>
      <c r="X14" s="1138"/>
      <c r="Y14" s="1138"/>
      <c r="Z14" s="1138"/>
      <c r="AA14" s="1138"/>
      <c r="AB14" s="1138"/>
    </row>
    <row r="15" spans="2:28">
      <c r="B15" s="1138"/>
      <c r="C15" s="1138"/>
      <c r="D15" s="1138"/>
      <c r="E15" s="1138"/>
      <c r="F15" s="1138"/>
      <c r="G15" s="1138"/>
      <c r="H15" s="1138"/>
      <c r="I15" s="1138"/>
      <c r="J15" s="1138"/>
      <c r="K15" s="1138"/>
      <c r="L15" s="1138"/>
      <c r="M15" s="1138"/>
      <c r="N15" s="1138"/>
      <c r="O15" s="1138"/>
      <c r="P15" s="1138"/>
      <c r="Q15" s="1138"/>
      <c r="R15" s="1138"/>
      <c r="S15" s="1138"/>
      <c r="T15" s="1138"/>
      <c r="U15" s="1138"/>
      <c r="V15" s="1138"/>
      <c r="W15" s="1138"/>
      <c r="X15" s="1138"/>
      <c r="Y15" s="1138"/>
      <c r="Z15" s="1138"/>
      <c r="AA15" s="1138"/>
      <c r="AB15" s="1138"/>
    </row>
    <row r="16" spans="2:28">
      <c r="B16" s="1138"/>
      <c r="C16" s="1138"/>
      <c r="D16" s="1138"/>
      <c r="E16" s="1138"/>
      <c r="F16" s="1138"/>
      <c r="G16" s="1138"/>
      <c r="H16" s="1138"/>
      <c r="I16" s="1138"/>
      <c r="J16" s="1138"/>
      <c r="K16" s="1138"/>
      <c r="L16" s="1138"/>
      <c r="M16" s="1138"/>
      <c r="N16" s="1138"/>
      <c r="O16" s="1138"/>
      <c r="P16" s="1138"/>
      <c r="Q16" s="1138"/>
      <c r="R16" s="1138"/>
      <c r="S16" s="1138"/>
      <c r="T16" s="1138"/>
      <c r="U16" s="1138"/>
      <c r="V16" s="1138"/>
      <c r="W16" s="1138"/>
      <c r="X16" s="1138"/>
      <c r="Y16" s="1138"/>
      <c r="Z16" s="1138"/>
      <c r="AA16" s="1138"/>
      <c r="AB16" s="1138"/>
    </row>
    <row r="17" spans="2:28">
      <c r="B17" s="1138"/>
      <c r="C17" s="1138"/>
      <c r="D17" s="1138"/>
      <c r="E17" s="1138"/>
      <c r="F17" s="1138"/>
      <c r="G17" s="1138"/>
      <c r="H17" s="1138"/>
      <c r="I17" s="1138"/>
      <c r="J17" s="1138"/>
      <c r="K17" s="1138"/>
      <c r="L17" s="1138"/>
      <c r="M17" s="1138"/>
      <c r="N17" s="1138"/>
      <c r="O17" s="1138"/>
      <c r="P17" s="1138"/>
      <c r="Q17" s="1138"/>
      <c r="R17" s="1138"/>
      <c r="S17" s="1138"/>
      <c r="T17" s="1138"/>
      <c r="U17" s="1138"/>
      <c r="V17" s="1138"/>
      <c r="W17" s="1138"/>
      <c r="X17" s="1138"/>
      <c r="Y17" s="1138"/>
      <c r="Z17" s="1138"/>
      <c r="AA17" s="1138"/>
      <c r="AB17" s="1138"/>
    </row>
    <row r="18" spans="2:28">
      <c r="B18" s="1138"/>
      <c r="C18" s="1138"/>
      <c r="D18" s="1138"/>
      <c r="E18" s="1138"/>
      <c r="F18" s="1138"/>
      <c r="G18" s="1138"/>
      <c r="H18" s="1138"/>
      <c r="I18" s="1138"/>
      <c r="J18" s="1138"/>
      <c r="K18" s="1138"/>
      <c r="L18" s="1138"/>
      <c r="M18" s="1138"/>
      <c r="N18" s="1138"/>
      <c r="O18" s="1138"/>
      <c r="P18" s="1138"/>
      <c r="Q18" s="1138"/>
      <c r="R18" s="1138"/>
      <c r="S18" s="1138"/>
      <c r="T18" s="1138"/>
      <c r="U18" s="1138"/>
      <c r="V18" s="1138"/>
      <c r="W18" s="1138"/>
      <c r="X18" s="1138"/>
      <c r="Y18" s="1138"/>
      <c r="Z18" s="1138"/>
      <c r="AA18" s="1138"/>
      <c r="AB18" s="1138"/>
    </row>
    <row r="19" spans="2:28">
      <c r="B19" s="1138"/>
      <c r="C19" s="1138"/>
      <c r="D19" s="1138"/>
      <c r="E19" s="1138"/>
      <c r="F19" s="1138"/>
      <c r="G19" s="1138"/>
      <c r="H19" s="1138"/>
      <c r="I19" s="1138"/>
      <c r="J19" s="1138"/>
      <c r="K19" s="1138"/>
      <c r="L19" s="1138"/>
      <c r="M19" s="1138"/>
      <c r="N19" s="1138"/>
      <c r="O19" s="1138"/>
      <c r="P19" s="1138"/>
      <c r="Q19" s="1138"/>
      <c r="R19" s="1138"/>
      <c r="S19" s="1138"/>
      <c r="T19" s="1138"/>
      <c r="U19" s="1138"/>
      <c r="V19" s="1138"/>
      <c r="W19" s="1138"/>
      <c r="X19" s="1138"/>
      <c r="Y19" s="1138"/>
      <c r="Z19" s="1138"/>
      <c r="AA19" s="1138"/>
      <c r="AB19" s="1138"/>
    </row>
    <row r="20" spans="2:28">
      <c r="B20" s="1138"/>
      <c r="C20" s="1138"/>
      <c r="D20" s="1138"/>
      <c r="E20" s="1138"/>
      <c r="F20" s="1138"/>
      <c r="G20" s="1138"/>
      <c r="H20" s="1138"/>
      <c r="I20" s="1138"/>
      <c r="J20" s="1138"/>
      <c r="K20" s="1138"/>
      <c r="L20" s="1138"/>
      <c r="M20" s="1138"/>
      <c r="N20" s="1138"/>
      <c r="O20" s="1138"/>
      <c r="P20" s="1138"/>
      <c r="Q20" s="1138"/>
      <c r="R20" s="1138"/>
      <c r="S20" s="1138"/>
      <c r="T20" s="1138"/>
      <c r="U20" s="1138"/>
      <c r="V20" s="1138"/>
      <c r="W20" s="1138"/>
      <c r="X20" s="1138"/>
      <c r="Y20" s="1138"/>
      <c r="Z20" s="1138"/>
      <c r="AA20" s="1138"/>
      <c r="AB20" s="1138"/>
    </row>
    <row r="21" spans="2:28">
      <c r="B21" s="1138"/>
      <c r="C21" s="1138"/>
      <c r="D21" s="1138"/>
      <c r="E21" s="1138"/>
      <c r="F21" s="1138"/>
      <c r="G21" s="1138"/>
      <c r="H21" s="1138"/>
      <c r="I21" s="1138"/>
      <c r="J21" s="1138"/>
      <c r="K21" s="1138"/>
      <c r="L21" s="1138"/>
      <c r="M21" s="1138"/>
      <c r="N21" s="1138"/>
      <c r="O21" s="1138"/>
      <c r="P21" s="1138"/>
      <c r="Q21" s="1138"/>
      <c r="R21" s="1138"/>
      <c r="S21" s="1138"/>
      <c r="T21" s="1138"/>
      <c r="U21" s="1138"/>
      <c r="V21" s="1138"/>
      <c r="W21" s="1138"/>
      <c r="X21" s="1138"/>
      <c r="Y21" s="1138"/>
      <c r="Z21" s="1138"/>
      <c r="AA21" s="1138"/>
      <c r="AB21" s="1138"/>
    </row>
    <row r="22" spans="2:28">
      <c r="B22" s="1138"/>
      <c r="C22" s="1138"/>
      <c r="D22" s="1138"/>
      <c r="E22" s="1138"/>
      <c r="F22" s="1138"/>
      <c r="G22" s="1138"/>
      <c r="H22" s="1138"/>
      <c r="I22" s="1138"/>
      <c r="J22" s="1138"/>
      <c r="K22" s="1138"/>
      <c r="L22" s="1138"/>
      <c r="M22" s="1138"/>
      <c r="N22" s="1138"/>
      <c r="O22" s="1138"/>
      <c r="P22" s="1138"/>
      <c r="Q22" s="1138"/>
      <c r="R22" s="1138"/>
      <c r="S22" s="1138"/>
      <c r="T22" s="1138"/>
      <c r="U22" s="1138"/>
      <c r="V22" s="1138"/>
      <c r="W22" s="1138"/>
      <c r="X22" s="1138"/>
      <c r="Y22" s="1138"/>
      <c r="Z22" s="1138"/>
      <c r="AA22" s="1138"/>
      <c r="AB22" s="1138"/>
    </row>
    <row r="23" spans="2:28">
      <c r="B23" s="1138"/>
      <c r="C23" s="1138"/>
      <c r="D23" s="1138"/>
      <c r="E23" s="1138"/>
      <c r="F23" s="1138"/>
      <c r="G23" s="1138"/>
      <c r="H23" s="1138"/>
      <c r="I23" s="1138"/>
      <c r="J23" s="1138"/>
      <c r="K23" s="1138"/>
      <c r="L23" s="1138"/>
      <c r="M23" s="1138"/>
      <c r="N23" s="1138"/>
      <c r="O23" s="1138"/>
      <c r="P23" s="1138"/>
      <c r="Q23" s="1138"/>
      <c r="R23" s="1138"/>
      <c r="S23" s="1138"/>
      <c r="T23" s="1138"/>
      <c r="U23" s="1138"/>
      <c r="V23" s="1138"/>
      <c r="W23" s="1138"/>
      <c r="X23" s="1138"/>
      <c r="Y23" s="1138"/>
      <c r="Z23" s="1138"/>
      <c r="AA23" s="1138"/>
      <c r="AB23" s="1138"/>
    </row>
    <row r="24" spans="2:28">
      <c r="B24" s="1138"/>
      <c r="C24" s="1138"/>
      <c r="D24" s="1138"/>
      <c r="E24" s="1138"/>
      <c r="F24" s="1138"/>
      <c r="G24" s="1138"/>
      <c r="H24" s="1138"/>
      <c r="I24" s="1138"/>
      <c r="J24" s="1138"/>
      <c r="K24" s="1138"/>
      <c r="L24" s="1138"/>
      <c r="M24" s="1138"/>
      <c r="N24" s="1138"/>
      <c r="O24" s="1138"/>
      <c r="P24" s="1138"/>
      <c r="Q24" s="1138"/>
      <c r="R24" s="1138"/>
      <c r="S24" s="1138"/>
      <c r="T24" s="1138"/>
      <c r="U24" s="1138"/>
      <c r="V24" s="1138"/>
      <c r="W24" s="1138"/>
      <c r="X24" s="1138"/>
      <c r="Y24" s="1138"/>
      <c r="Z24" s="1138"/>
      <c r="AA24" s="1138"/>
      <c r="AB24" s="1138"/>
    </row>
    <row r="25" spans="2:28">
      <c r="B25" s="1138"/>
      <c r="C25" s="1138"/>
      <c r="D25" s="1138"/>
      <c r="E25" s="1138"/>
      <c r="F25" s="1138"/>
      <c r="G25" s="1138"/>
      <c r="H25" s="1138"/>
      <c r="I25" s="1138"/>
      <c r="J25" s="1138"/>
      <c r="K25" s="1138"/>
      <c r="L25" s="1138"/>
      <c r="M25" s="1138"/>
      <c r="N25" s="1138"/>
      <c r="O25" s="1138"/>
      <c r="P25" s="1138"/>
      <c r="Q25" s="1138"/>
      <c r="R25" s="1138"/>
      <c r="S25" s="1138"/>
      <c r="T25" s="1138"/>
      <c r="U25" s="1138"/>
      <c r="V25" s="1138"/>
      <c r="W25" s="1138"/>
      <c r="X25" s="1138"/>
      <c r="Y25" s="1138"/>
      <c r="Z25" s="1138"/>
      <c r="AA25" s="1138"/>
      <c r="AB25" s="1138"/>
    </row>
    <row r="26" spans="2:28">
      <c r="B26" s="1138"/>
      <c r="C26" s="1138"/>
      <c r="D26" s="1138"/>
      <c r="E26" s="1138"/>
      <c r="F26" s="1138"/>
      <c r="G26" s="1138"/>
      <c r="H26" s="1138"/>
      <c r="I26" s="1138"/>
      <c r="J26" s="1138"/>
      <c r="K26" s="1138"/>
      <c r="L26" s="1138"/>
      <c r="M26" s="1138"/>
      <c r="N26" s="1138"/>
      <c r="O26" s="1138"/>
      <c r="P26" s="1138"/>
      <c r="Q26" s="1138"/>
      <c r="R26" s="1138"/>
      <c r="S26" s="1138"/>
      <c r="T26" s="1138"/>
      <c r="U26" s="1138"/>
      <c r="V26" s="1138"/>
      <c r="W26" s="1138"/>
      <c r="X26" s="1138"/>
      <c r="Y26" s="1138"/>
      <c r="Z26" s="1138"/>
      <c r="AA26" s="1138"/>
      <c r="AB26" s="1138"/>
    </row>
    <row r="27" spans="2:28">
      <c r="B27" s="1138"/>
      <c r="C27" s="1138"/>
      <c r="D27" s="1138"/>
      <c r="E27" s="1138"/>
      <c r="F27" s="1138"/>
      <c r="G27" s="1138"/>
      <c r="H27" s="1138"/>
      <c r="I27" s="1138"/>
      <c r="J27" s="1138"/>
      <c r="K27" s="1138"/>
      <c r="L27" s="1138"/>
      <c r="M27" s="1138"/>
      <c r="N27" s="1138"/>
      <c r="O27" s="1138"/>
      <c r="P27" s="1138"/>
      <c r="Q27" s="1138"/>
      <c r="R27" s="1138"/>
      <c r="S27" s="1138"/>
      <c r="T27" s="1138"/>
      <c r="U27" s="1138"/>
      <c r="V27" s="1138"/>
      <c r="W27" s="1138"/>
      <c r="X27" s="1138"/>
      <c r="Y27" s="1138"/>
      <c r="Z27" s="1138"/>
      <c r="AA27" s="1138"/>
      <c r="AB27" s="1138"/>
    </row>
    <row r="28" spans="2:28">
      <c r="B28" s="1138"/>
      <c r="C28" s="1138"/>
      <c r="D28" s="1138"/>
      <c r="E28" s="1138"/>
      <c r="F28" s="1138"/>
      <c r="G28" s="1138"/>
      <c r="H28" s="1138"/>
      <c r="I28" s="1138"/>
      <c r="J28" s="1138"/>
      <c r="K28" s="1138"/>
      <c r="L28" s="1138"/>
      <c r="M28" s="1138"/>
      <c r="N28" s="1138"/>
      <c r="O28" s="1138"/>
      <c r="P28" s="1138"/>
      <c r="Q28" s="1138"/>
      <c r="R28" s="1138"/>
      <c r="S28" s="1138"/>
      <c r="T28" s="1138"/>
      <c r="U28" s="1138"/>
      <c r="V28" s="1138"/>
      <c r="W28" s="1138"/>
      <c r="X28" s="1138"/>
      <c r="Y28" s="1138"/>
      <c r="Z28" s="1138"/>
      <c r="AA28" s="1138"/>
      <c r="AB28" s="1138"/>
    </row>
    <row r="29" spans="2:28">
      <c r="B29" s="1138"/>
      <c r="C29" s="1138"/>
      <c r="D29" s="1138"/>
      <c r="E29" s="1138"/>
      <c r="F29" s="1138"/>
      <c r="G29" s="1138"/>
      <c r="H29" s="1138"/>
      <c r="I29" s="1138"/>
      <c r="J29" s="1138"/>
      <c r="K29" s="1138"/>
      <c r="L29" s="1138"/>
      <c r="M29" s="1138"/>
      <c r="N29" s="1138"/>
      <c r="O29" s="1138"/>
      <c r="P29" s="1138"/>
      <c r="Q29" s="1138"/>
      <c r="R29" s="1138"/>
      <c r="S29" s="1138"/>
      <c r="T29" s="1138"/>
      <c r="U29" s="1138"/>
      <c r="V29" s="1138"/>
      <c r="W29" s="1138"/>
      <c r="X29" s="1138"/>
      <c r="Y29" s="1138"/>
      <c r="Z29" s="1138"/>
      <c r="AA29" s="1138"/>
      <c r="AB29" s="1138"/>
    </row>
    <row r="30" spans="2:28">
      <c r="B30" s="1138"/>
      <c r="C30" s="1138"/>
      <c r="D30" s="1138"/>
      <c r="E30" s="1138"/>
      <c r="F30" s="1138"/>
      <c r="G30" s="1138"/>
      <c r="H30" s="1138"/>
      <c r="I30" s="1138"/>
      <c r="J30" s="1138"/>
      <c r="K30" s="1138"/>
      <c r="L30" s="1138"/>
      <c r="M30" s="1138"/>
      <c r="N30" s="1138"/>
      <c r="O30" s="1138"/>
      <c r="P30" s="1138"/>
      <c r="Q30" s="1138"/>
      <c r="R30" s="1138"/>
      <c r="S30" s="1138"/>
      <c r="T30" s="1138"/>
      <c r="U30" s="1138"/>
      <c r="V30" s="1138"/>
      <c r="W30" s="1138"/>
      <c r="X30" s="1138"/>
      <c r="Y30" s="1138"/>
      <c r="Z30" s="1138"/>
      <c r="AA30" s="1138"/>
      <c r="AB30" s="1138"/>
    </row>
    <row r="31" spans="2:28">
      <c r="B31" s="1138"/>
      <c r="C31" s="1138"/>
      <c r="D31" s="1138"/>
      <c r="E31" s="1138"/>
      <c r="F31" s="1138"/>
      <c r="G31" s="1138"/>
      <c r="H31" s="1138"/>
      <c r="I31" s="1138"/>
      <c r="J31" s="1138"/>
      <c r="K31" s="1138"/>
      <c r="L31" s="1138"/>
      <c r="M31" s="1138"/>
      <c r="N31" s="1138"/>
      <c r="O31" s="1138"/>
      <c r="P31" s="1138"/>
      <c r="Q31" s="1138"/>
      <c r="R31" s="1138"/>
      <c r="S31" s="1138"/>
      <c r="T31" s="1138"/>
      <c r="U31" s="1138"/>
      <c r="V31" s="1138"/>
      <c r="W31" s="1138"/>
      <c r="X31" s="1138"/>
      <c r="Y31" s="1138"/>
      <c r="Z31" s="1138"/>
      <c r="AA31" s="1138"/>
      <c r="AB31" s="1138"/>
    </row>
    <row r="32" spans="2:28">
      <c r="B32" s="1138"/>
      <c r="C32" s="1138"/>
      <c r="D32" s="1138"/>
      <c r="E32" s="1138"/>
      <c r="F32" s="1138"/>
      <c r="G32" s="1138"/>
      <c r="H32" s="1138"/>
      <c r="I32" s="1138"/>
      <c r="J32" s="1138"/>
      <c r="K32" s="1138"/>
      <c r="L32" s="1138"/>
      <c r="M32" s="1138"/>
      <c r="N32" s="1138"/>
      <c r="O32" s="1138"/>
      <c r="P32" s="1138"/>
      <c r="Q32" s="1138"/>
      <c r="R32" s="1138"/>
      <c r="S32" s="1138"/>
      <c r="T32" s="1138"/>
      <c r="U32" s="1138"/>
      <c r="V32" s="1138"/>
      <c r="W32" s="1138"/>
      <c r="X32" s="1138"/>
      <c r="Y32" s="1138"/>
      <c r="Z32" s="1138"/>
      <c r="AA32" s="1138"/>
      <c r="AB32" s="1138"/>
    </row>
    <row r="33" spans="2:28">
      <c r="B33" s="1138"/>
      <c r="C33" s="1138"/>
      <c r="D33" s="1138"/>
      <c r="E33" s="1138"/>
      <c r="F33" s="1138"/>
      <c r="G33" s="1138"/>
      <c r="H33" s="1138"/>
      <c r="I33" s="1138"/>
      <c r="J33" s="1138"/>
      <c r="K33" s="1138"/>
      <c r="L33" s="1138"/>
      <c r="M33" s="1138"/>
      <c r="N33" s="1138"/>
      <c r="O33" s="1138"/>
      <c r="P33" s="1138"/>
      <c r="Q33" s="1138"/>
      <c r="R33" s="1138"/>
      <c r="S33" s="1138"/>
      <c r="T33" s="1138"/>
      <c r="U33" s="1138"/>
      <c r="V33" s="1138"/>
      <c r="W33" s="1138"/>
      <c r="X33" s="1138"/>
      <c r="Y33" s="1138"/>
      <c r="Z33" s="1138"/>
      <c r="AA33" s="1138"/>
      <c r="AB33" s="1138"/>
    </row>
    <row r="34" spans="2:28">
      <c r="B34" s="1138"/>
      <c r="C34" s="1138"/>
      <c r="D34" s="1138"/>
      <c r="E34" s="1138"/>
      <c r="F34" s="1138"/>
      <c r="G34" s="1138"/>
      <c r="H34" s="1138"/>
      <c r="I34" s="1138"/>
      <c r="J34" s="1138"/>
      <c r="K34" s="1138"/>
      <c r="L34" s="1138"/>
      <c r="M34" s="1138"/>
      <c r="N34" s="1138"/>
      <c r="O34" s="1138"/>
      <c r="P34" s="1138"/>
      <c r="Q34" s="1138"/>
      <c r="R34" s="1138"/>
      <c r="S34" s="1138"/>
      <c r="T34" s="1138"/>
      <c r="U34" s="1138"/>
      <c r="V34" s="1138"/>
      <c r="W34" s="1138"/>
      <c r="X34" s="1138"/>
      <c r="Y34" s="1138"/>
      <c r="Z34" s="1138"/>
      <c r="AA34" s="1138"/>
      <c r="AB34" s="1138"/>
    </row>
    <row r="35" spans="2:28">
      <c r="B35" s="1138"/>
      <c r="C35" s="1138"/>
      <c r="D35" s="1138"/>
      <c r="E35" s="1138"/>
      <c r="F35" s="1138"/>
      <c r="G35" s="1138"/>
      <c r="H35" s="1138"/>
      <c r="I35" s="1138"/>
      <c r="J35" s="1138"/>
      <c r="K35" s="1138"/>
      <c r="L35" s="1138"/>
      <c r="M35" s="1138"/>
      <c r="N35" s="1138"/>
      <c r="O35" s="1138"/>
      <c r="P35" s="1138"/>
      <c r="Q35" s="1138"/>
      <c r="R35" s="1138"/>
      <c r="S35" s="1138"/>
      <c r="T35" s="1138"/>
      <c r="U35" s="1138"/>
      <c r="V35" s="1138"/>
      <c r="W35" s="1138"/>
      <c r="X35" s="1138"/>
      <c r="Y35" s="1138"/>
      <c r="Z35" s="1138"/>
      <c r="AA35" s="1138"/>
      <c r="AB35" s="1138"/>
    </row>
    <row r="36" spans="2:28">
      <c r="B36" s="1138"/>
      <c r="C36" s="1138"/>
      <c r="D36" s="1138"/>
      <c r="E36" s="1138"/>
      <c r="F36" s="1138"/>
      <c r="G36" s="1138"/>
      <c r="H36" s="1138"/>
      <c r="I36" s="1138"/>
      <c r="J36" s="1138"/>
      <c r="K36" s="1138"/>
      <c r="L36" s="1138"/>
      <c r="M36" s="1138"/>
      <c r="N36" s="1138"/>
      <c r="O36" s="1138"/>
      <c r="P36" s="1138"/>
      <c r="Q36" s="1138"/>
      <c r="R36" s="1138"/>
      <c r="S36" s="1138"/>
      <c r="T36" s="1138"/>
      <c r="U36" s="1138"/>
      <c r="V36" s="1138"/>
      <c r="W36" s="1138"/>
      <c r="X36" s="1138"/>
      <c r="Y36" s="1138"/>
      <c r="Z36" s="1138"/>
      <c r="AA36" s="1138"/>
      <c r="AB36" s="1138"/>
    </row>
    <row r="37" spans="2:28">
      <c r="B37" s="1138"/>
      <c r="C37" s="1138"/>
      <c r="D37" s="1138"/>
      <c r="E37" s="1138"/>
      <c r="F37" s="1138"/>
      <c r="G37" s="1138"/>
      <c r="H37" s="1138"/>
      <c r="I37" s="1138"/>
      <c r="J37" s="1138"/>
      <c r="K37" s="1138"/>
      <c r="L37" s="1138"/>
      <c r="M37" s="1138"/>
      <c r="N37" s="1138"/>
      <c r="O37" s="1138"/>
      <c r="P37" s="1138"/>
      <c r="Q37" s="1138"/>
      <c r="R37" s="1138"/>
      <c r="S37" s="1138"/>
      <c r="T37" s="1138"/>
      <c r="U37" s="1138"/>
      <c r="V37" s="1138"/>
      <c r="W37" s="1138"/>
      <c r="X37" s="1138"/>
      <c r="Y37" s="1138"/>
      <c r="Z37" s="1138"/>
      <c r="AA37" s="1138"/>
      <c r="AB37" s="1138"/>
    </row>
    <row r="38" spans="2:28">
      <c r="B38" s="1138"/>
      <c r="C38" s="1138"/>
      <c r="D38" s="1138"/>
      <c r="E38" s="1138"/>
      <c r="F38" s="1138"/>
      <c r="G38" s="1138"/>
      <c r="H38" s="1138"/>
      <c r="I38" s="1138"/>
      <c r="J38" s="1138"/>
      <c r="K38" s="1138"/>
      <c r="L38" s="1138"/>
      <c r="M38" s="1138"/>
      <c r="N38" s="1138"/>
      <c r="O38" s="1138"/>
      <c r="P38" s="1138"/>
      <c r="Q38" s="1138"/>
      <c r="R38" s="1138"/>
      <c r="S38" s="1138"/>
      <c r="T38" s="1138"/>
      <c r="U38" s="1138"/>
      <c r="V38" s="1138"/>
      <c r="W38" s="1138"/>
      <c r="X38" s="1138"/>
      <c r="Y38" s="1138"/>
      <c r="Z38" s="1138"/>
      <c r="AA38" s="1138"/>
      <c r="AB38" s="1138"/>
    </row>
    <row r="39" spans="2:28">
      <c r="B39" s="1138"/>
      <c r="C39" s="1138"/>
      <c r="D39" s="1138"/>
      <c r="E39" s="1138"/>
      <c r="F39" s="1138"/>
      <c r="G39" s="1138"/>
      <c r="H39" s="1138"/>
      <c r="I39" s="1138"/>
      <c r="J39" s="1138"/>
      <c r="K39" s="1138"/>
      <c r="L39" s="1138"/>
      <c r="M39" s="1138"/>
      <c r="N39" s="1138"/>
      <c r="O39" s="1138"/>
      <c r="P39" s="1138"/>
      <c r="Q39" s="1138"/>
      <c r="R39" s="1138"/>
      <c r="S39" s="1138"/>
      <c r="T39" s="1138"/>
      <c r="U39" s="1138"/>
      <c r="V39" s="1138"/>
      <c r="W39" s="1138"/>
      <c r="X39" s="1138"/>
      <c r="Y39" s="1138"/>
      <c r="Z39" s="1138"/>
      <c r="AA39" s="1138"/>
      <c r="AB39" s="1138"/>
    </row>
    <row r="40" spans="2:28">
      <c r="B40" s="1138"/>
      <c r="C40" s="1138"/>
      <c r="D40" s="1138"/>
      <c r="E40" s="1138"/>
      <c r="F40" s="1138"/>
      <c r="G40" s="1138"/>
      <c r="H40" s="1138"/>
      <c r="I40" s="1138"/>
      <c r="J40" s="1138"/>
      <c r="K40" s="1138"/>
      <c r="L40" s="1138"/>
      <c r="M40" s="1138"/>
      <c r="N40" s="1138"/>
      <c r="O40" s="1138"/>
      <c r="P40" s="1138"/>
      <c r="Q40" s="1138"/>
      <c r="R40" s="1138"/>
      <c r="S40" s="1138"/>
      <c r="T40" s="1138"/>
      <c r="U40" s="1138"/>
      <c r="V40" s="1138"/>
      <c r="W40" s="1138"/>
      <c r="X40" s="1138"/>
      <c r="Y40" s="1138"/>
      <c r="Z40" s="1138"/>
      <c r="AA40" s="1138"/>
      <c r="AB40" s="1138"/>
    </row>
    <row r="41" spans="2:28">
      <c r="B41" s="1138"/>
      <c r="C41" s="1138"/>
      <c r="D41" s="1138"/>
      <c r="E41" s="1138"/>
      <c r="F41" s="1138"/>
      <c r="G41" s="1138"/>
      <c r="H41" s="1138"/>
      <c r="I41" s="1138"/>
      <c r="J41" s="1138"/>
      <c r="K41" s="1138"/>
      <c r="L41" s="1138"/>
      <c r="M41" s="1138"/>
      <c r="N41" s="1138"/>
      <c r="O41" s="1138"/>
      <c r="P41" s="1138"/>
      <c r="Q41" s="1138"/>
      <c r="R41" s="1138"/>
      <c r="S41" s="1138"/>
      <c r="T41" s="1138"/>
      <c r="U41" s="1138"/>
      <c r="V41" s="1138"/>
      <c r="W41" s="1138"/>
      <c r="X41" s="1138"/>
      <c r="Y41" s="1138"/>
      <c r="Z41" s="1138"/>
      <c r="AA41" s="1138"/>
      <c r="AB41" s="1138"/>
    </row>
    <row r="42" spans="2:28">
      <c r="B42" s="1138"/>
      <c r="C42" s="1138"/>
      <c r="D42" s="1138"/>
      <c r="E42" s="1138"/>
      <c r="F42" s="1138"/>
      <c r="G42" s="1138"/>
      <c r="H42" s="1138"/>
      <c r="I42" s="1138"/>
      <c r="J42" s="1138"/>
      <c r="K42" s="1138"/>
      <c r="L42" s="1138"/>
      <c r="M42" s="1138"/>
      <c r="N42" s="1138"/>
      <c r="O42" s="1138"/>
      <c r="P42" s="1138"/>
      <c r="Q42" s="1138"/>
      <c r="R42" s="1138"/>
      <c r="S42" s="1138"/>
      <c r="T42" s="1138"/>
      <c r="U42" s="1138"/>
      <c r="V42" s="1138"/>
      <c r="W42" s="1138"/>
      <c r="X42" s="1138"/>
      <c r="Y42" s="1138"/>
      <c r="Z42" s="1138"/>
      <c r="AA42" s="1138"/>
      <c r="AB42" s="1138"/>
    </row>
    <row r="43" spans="2:28">
      <c r="B43" s="1138"/>
      <c r="C43" s="1138"/>
      <c r="D43" s="1138"/>
      <c r="E43" s="1138"/>
      <c r="F43" s="1138"/>
      <c r="G43" s="1138"/>
      <c r="H43" s="1138"/>
      <c r="I43" s="1138"/>
      <c r="J43" s="1138"/>
      <c r="K43" s="1138"/>
      <c r="L43" s="1138"/>
      <c r="M43" s="1138"/>
      <c r="N43" s="1138"/>
      <c r="O43" s="1138"/>
      <c r="P43" s="1138"/>
      <c r="Q43" s="1138"/>
      <c r="R43" s="1138"/>
      <c r="S43" s="1138"/>
      <c r="T43" s="1138"/>
      <c r="U43" s="1138"/>
      <c r="V43" s="1138"/>
      <c r="W43" s="1138"/>
      <c r="X43" s="1138"/>
      <c r="Y43" s="1138"/>
      <c r="Z43" s="1138"/>
      <c r="AA43" s="1138"/>
      <c r="AB43" s="1138"/>
    </row>
    <row r="44" spans="2:28">
      <c r="B44" s="1138"/>
      <c r="C44" s="1138"/>
      <c r="D44" s="1138"/>
      <c r="E44" s="1138"/>
      <c r="F44" s="1138"/>
      <c r="G44" s="1138"/>
      <c r="H44" s="1138"/>
      <c r="I44" s="1138"/>
      <c r="J44" s="1138"/>
      <c r="K44" s="1138"/>
      <c r="L44" s="1138"/>
      <c r="M44" s="1138"/>
      <c r="N44" s="1138"/>
      <c r="O44" s="1138"/>
      <c r="P44" s="1138"/>
      <c r="Q44" s="1138"/>
      <c r="R44" s="1138"/>
      <c r="S44" s="1138"/>
      <c r="T44" s="1138"/>
      <c r="U44" s="1138"/>
      <c r="V44" s="1138"/>
      <c r="W44" s="1138"/>
      <c r="X44" s="1138"/>
      <c r="Y44" s="1138"/>
      <c r="Z44" s="1138"/>
      <c r="AA44" s="1138"/>
      <c r="AB44" s="1138"/>
    </row>
    <row r="45" spans="2:28">
      <c r="B45" s="1138"/>
      <c r="C45" s="1138"/>
      <c r="D45" s="1138"/>
      <c r="E45" s="1138"/>
      <c r="F45" s="1138"/>
      <c r="G45" s="1138"/>
      <c r="H45" s="1138"/>
      <c r="I45" s="1138"/>
      <c r="J45" s="1138"/>
      <c r="K45" s="1138"/>
      <c r="L45" s="1138"/>
      <c r="M45" s="1138"/>
      <c r="N45" s="1138"/>
      <c r="O45" s="1138"/>
      <c r="P45" s="1138"/>
      <c r="Q45" s="1138"/>
      <c r="R45" s="1138"/>
      <c r="S45" s="1138"/>
      <c r="T45" s="1138"/>
      <c r="U45" s="1138"/>
      <c r="V45" s="1138"/>
      <c r="W45" s="1138"/>
      <c r="X45" s="1138"/>
      <c r="Y45" s="1138"/>
      <c r="Z45" s="1138"/>
      <c r="AA45" s="1138"/>
      <c r="AB45" s="1138"/>
    </row>
    <row r="46" spans="2:28">
      <c r="B46" s="1138"/>
      <c r="C46" s="1138"/>
      <c r="D46" s="1138"/>
      <c r="E46" s="1138"/>
      <c r="F46" s="1138"/>
      <c r="G46" s="1138"/>
      <c r="H46" s="1138"/>
      <c r="I46" s="1138"/>
      <c r="J46" s="1138"/>
      <c r="K46" s="1138"/>
      <c r="L46" s="1138"/>
      <c r="M46" s="1138"/>
      <c r="N46" s="1138"/>
      <c r="O46" s="1138"/>
      <c r="P46" s="1138"/>
      <c r="Q46" s="1138"/>
      <c r="R46" s="1138"/>
      <c r="S46" s="1138"/>
      <c r="T46" s="1138"/>
      <c r="U46" s="1138"/>
      <c r="V46" s="1138"/>
      <c r="W46" s="1138"/>
      <c r="X46" s="1138"/>
      <c r="Y46" s="1138"/>
      <c r="Z46" s="1138"/>
      <c r="AA46" s="1138"/>
      <c r="AB46" s="1138"/>
    </row>
    <row r="47" spans="2:28">
      <c r="B47" s="1138"/>
      <c r="C47" s="1138"/>
      <c r="D47" s="1138"/>
      <c r="E47" s="1138"/>
      <c r="F47" s="1138"/>
      <c r="G47" s="1138"/>
      <c r="H47" s="1138"/>
      <c r="I47" s="1138"/>
      <c r="J47" s="1138"/>
      <c r="K47" s="1138"/>
      <c r="L47" s="1138"/>
      <c r="M47" s="1138"/>
      <c r="N47" s="1138"/>
      <c r="O47" s="1138"/>
      <c r="P47" s="1138"/>
      <c r="Q47" s="1138"/>
      <c r="R47" s="1138"/>
      <c r="S47" s="1138"/>
      <c r="T47" s="1138"/>
      <c r="U47" s="1138"/>
      <c r="V47" s="1138"/>
      <c r="W47" s="1138"/>
      <c r="X47" s="1138"/>
      <c r="Y47" s="1138"/>
      <c r="Z47" s="1138"/>
      <c r="AA47" s="1138"/>
      <c r="AB47" s="1138"/>
    </row>
    <row r="48" spans="2:28">
      <c r="B48" s="1138"/>
      <c r="C48" s="1138"/>
      <c r="D48" s="1138"/>
      <c r="E48" s="1138"/>
      <c r="F48" s="1138"/>
      <c r="G48" s="1138"/>
      <c r="H48" s="1138"/>
      <c r="I48" s="1138"/>
      <c r="J48" s="1138"/>
      <c r="K48" s="1138"/>
      <c r="L48" s="1138"/>
      <c r="M48" s="1138"/>
      <c r="N48" s="1138"/>
      <c r="O48" s="1138"/>
      <c r="P48" s="1138"/>
      <c r="Q48" s="1138"/>
      <c r="R48" s="1138"/>
      <c r="S48" s="1138"/>
      <c r="T48" s="1138"/>
      <c r="U48" s="1138"/>
      <c r="V48" s="1138"/>
      <c r="W48" s="1138"/>
      <c r="X48" s="1138"/>
      <c r="Y48" s="1138"/>
      <c r="Z48" s="1138"/>
      <c r="AA48" s="1138"/>
      <c r="AB48" s="1138"/>
    </row>
    <row r="49" spans="2:28">
      <c r="B49" s="1138"/>
      <c r="C49" s="1138"/>
      <c r="D49" s="1138"/>
      <c r="E49" s="1138"/>
      <c r="F49" s="1138"/>
      <c r="G49" s="1138"/>
      <c r="H49" s="1138"/>
      <c r="I49" s="1138"/>
      <c r="J49" s="1138"/>
      <c r="K49" s="1138"/>
      <c r="L49" s="1138"/>
      <c r="M49" s="1138"/>
      <c r="N49" s="1138"/>
      <c r="O49" s="1138"/>
      <c r="P49" s="1138"/>
      <c r="Q49" s="1138"/>
      <c r="R49" s="1138"/>
      <c r="S49" s="1138"/>
      <c r="T49" s="1138"/>
      <c r="U49" s="1138"/>
      <c r="V49" s="1138"/>
      <c r="W49" s="1138"/>
      <c r="X49" s="1138"/>
      <c r="Y49" s="1138"/>
      <c r="Z49" s="1138"/>
      <c r="AA49" s="1138"/>
      <c r="AB49" s="1138"/>
    </row>
    <row r="50" spans="2:28">
      <c r="B50" s="1138"/>
      <c r="C50" s="1138"/>
      <c r="D50" s="1138"/>
      <c r="E50" s="1138"/>
      <c r="F50" s="1138"/>
      <c r="G50" s="1138"/>
      <c r="H50" s="1138"/>
      <c r="I50" s="1138"/>
      <c r="J50" s="1138"/>
      <c r="K50" s="1138"/>
      <c r="L50" s="1138"/>
      <c r="M50" s="1138"/>
      <c r="N50" s="1138"/>
      <c r="O50" s="1138"/>
      <c r="P50" s="1138"/>
      <c r="Q50" s="1138"/>
      <c r="R50" s="1138"/>
      <c r="S50" s="1138"/>
      <c r="T50" s="1138"/>
      <c r="U50" s="1138"/>
      <c r="V50" s="1138"/>
      <c r="W50" s="1138"/>
      <c r="X50" s="1138"/>
      <c r="Y50" s="1138"/>
      <c r="Z50" s="1138"/>
      <c r="AA50" s="1138"/>
      <c r="AB50" s="1138"/>
    </row>
    <row r="51" spans="2:28">
      <c r="B51" s="1138"/>
      <c r="C51" s="1138"/>
      <c r="D51" s="1138"/>
      <c r="E51" s="1138"/>
      <c r="F51" s="1138"/>
      <c r="G51" s="1138"/>
      <c r="H51" s="1138"/>
      <c r="I51" s="1138"/>
      <c r="J51" s="1138"/>
      <c r="K51" s="1138"/>
      <c r="L51" s="1138"/>
      <c r="M51" s="1138"/>
      <c r="N51" s="1138"/>
      <c r="O51" s="1138"/>
      <c r="P51" s="1138"/>
      <c r="Q51" s="1138"/>
      <c r="R51" s="1138"/>
      <c r="S51" s="1138"/>
      <c r="T51" s="1138"/>
      <c r="U51" s="1138"/>
      <c r="V51" s="1138"/>
      <c r="W51" s="1138"/>
      <c r="X51" s="1138"/>
      <c r="Y51" s="1138"/>
      <c r="Z51" s="1138"/>
      <c r="AA51" s="1138"/>
      <c r="AB51" s="1138"/>
    </row>
    <row r="52" spans="2:28">
      <c r="B52" s="1138"/>
      <c r="C52" s="1138"/>
      <c r="D52" s="1138"/>
      <c r="E52" s="1138"/>
      <c r="F52" s="1138"/>
      <c r="G52" s="1138"/>
      <c r="H52" s="1138"/>
      <c r="I52" s="1138"/>
      <c r="J52" s="1138"/>
      <c r="K52" s="1138"/>
      <c r="L52" s="1138"/>
      <c r="M52" s="1138"/>
      <c r="N52" s="1138"/>
      <c r="O52" s="1138"/>
      <c r="P52" s="1138"/>
      <c r="Q52" s="1138"/>
      <c r="R52" s="1138"/>
      <c r="S52" s="1138"/>
      <c r="T52" s="1138"/>
      <c r="U52" s="1138"/>
      <c r="V52" s="1138"/>
      <c r="W52" s="1138"/>
      <c r="X52" s="1138"/>
      <c r="Y52" s="1138"/>
      <c r="Z52" s="1138"/>
      <c r="AA52" s="1138"/>
      <c r="AB52" s="1138"/>
    </row>
    <row r="53" spans="2:28">
      <c r="B53" s="1138"/>
      <c r="C53" s="1138"/>
      <c r="D53" s="1138"/>
      <c r="E53" s="1138"/>
      <c r="F53" s="1138"/>
      <c r="G53" s="1138"/>
      <c r="H53" s="1138"/>
      <c r="I53" s="1138"/>
      <c r="J53" s="1138"/>
      <c r="K53" s="1138"/>
      <c r="L53" s="1138"/>
      <c r="M53" s="1138"/>
      <c r="N53" s="1138"/>
      <c r="O53" s="1138"/>
      <c r="P53" s="1138"/>
      <c r="Q53" s="1138"/>
      <c r="R53" s="1138"/>
      <c r="S53" s="1138"/>
      <c r="T53" s="1138"/>
      <c r="U53" s="1138"/>
      <c r="V53" s="1138"/>
      <c r="W53" s="1138"/>
      <c r="X53" s="1138"/>
      <c r="Y53" s="1138"/>
      <c r="Z53" s="1138"/>
      <c r="AA53" s="1138"/>
      <c r="AB53" s="1138"/>
    </row>
    <row r="54" spans="2:28">
      <c r="B54" s="1138"/>
      <c r="C54" s="1138"/>
      <c r="D54" s="1138"/>
      <c r="E54" s="1138"/>
      <c r="F54" s="1138"/>
      <c r="G54" s="1138"/>
      <c r="H54" s="1138"/>
      <c r="I54" s="1138"/>
      <c r="J54" s="1138"/>
      <c r="K54" s="1138"/>
      <c r="L54" s="1138"/>
      <c r="M54" s="1138"/>
      <c r="N54" s="1138"/>
      <c r="O54" s="1138"/>
      <c r="P54" s="1138"/>
      <c r="Q54" s="1138"/>
      <c r="R54" s="1138"/>
      <c r="S54" s="1138"/>
      <c r="T54" s="1138"/>
      <c r="U54" s="1138"/>
      <c r="V54" s="1138"/>
      <c r="W54" s="1138"/>
      <c r="X54" s="1138"/>
      <c r="Y54" s="1138"/>
      <c r="Z54" s="1138"/>
      <c r="AA54" s="1138"/>
      <c r="AB54" s="1138"/>
    </row>
    <row r="55" spans="2:28">
      <c r="B55" s="1138"/>
      <c r="C55" s="1138"/>
      <c r="D55" s="1138"/>
      <c r="E55" s="1138"/>
      <c r="F55" s="1138"/>
      <c r="G55" s="1138"/>
      <c r="H55" s="1138"/>
      <c r="I55" s="1138"/>
      <c r="J55" s="1138"/>
      <c r="K55" s="1138"/>
      <c r="L55" s="1138"/>
      <c r="M55" s="1138"/>
      <c r="N55" s="1138"/>
      <c r="O55" s="1138"/>
      <c r="P55" s="1138"/>
      <c r="Q55" s="1138"/>
      <c r="R55" s="1138"/>
      <c r="S55" s="1138"/>
      <c r="T55" s="1138"/>
      <c r="U55" s="1138"/>
      <c r="V55" s="1138"/>
      <c r="W55" s="1138"/>
      <c r="X55" s="1138"/>
      <c r="Y55" s="1138"/>
      <c r="Z55" s="1138"/>
      <c r="AA55" s="1138"/>
      <c r="AB55" s="1138"/>
    </row>
    <row r="56" spans="2:28">
      <c r="B56" s="1138"/>
      <c r="C56" s="1138"/>
      <c r="D56" s="1138"/>
      <c r="E56" s="1138"/>
      <c r="F56" s="1138"/>
      <c r="G56" s="1138"/>
      <c r="H56" s="1138"/>
      <c r="I56" s="1138"/>
      <c r="J56" s="1138"/>
      <c r="K56" s="1138"/>
      <c r="L56" s="1138"/>
      <c r="M56" s="1138"/>
      <c r="N56" s="1138"/>
      <c r="O56" s="1138"/>
      <c r="P56" s="1138"/>
      <c r="Q56" s="1138"/>
      <c r="R56" s="1138"/>
      <c r="S56" s="1138"/>
      <c r="T56" s="1138"/>
      <c r="U56" s="1138"/>
      <c r="V56" s="1138"/>
      <c r="W56" s="1138"/>
      <c r="X56" s="1138"/>
      <c r="Y56" s="1138"/>
      <c r="Z56" s="1138"/>
      <c r="AA56" s="1138"/>
      <c r="AB56" s="1138"/>
    </row>
    <row r="57" spans="2:28">
      <c r="B57" s="1138"/>
      <c r="C57" s="1138"/>
      <c r="D57" s="1138"/>
      <c r="E57" s="1138"/>
      <c r="F57" s="1138"/>
      <c r="G57" s="1138"/>
      <c r="H57" s="1138"/>
      <c r="I57" s="1138"/>
      <c r="J57" s="1138"/>
      <c r="K57" s="1138"/>
      <c r="L57" s="1138"/>
      <c r="M57" s="1138"/>
      <c r="N57" s="1138"/>
      <c r="O57" s="1138"/>
      <c r="P57" s="1138"/>
      <c r="Q57" s="1138"/>
      <c r="R57" s="1138"/>
      <c r="S57" s="1138"/>
      <c r="T57" s="1138"/>
      <c r="U57" s="1138"/>
      <c r="V57" s="1138"/>
      <c r="W57" s="1138"/>
      <c r="X57" s="1138"/>
      <c r="Y57" s="1138"/>
      <c r="Z57" s="1138"/>
      <c r="AA57" s="1138"/>
      <c r="AB57" s="1138"/>
    </row>
    <row r="58" spans="2:28">
      <c r="B58" s="1138"/>
      <c r="C58" s="1138"/>
      <c r="D58" s="1138"/>
      <c r="E58" s="1138"/>
      <c r="F58" s="1138"/>
      <c r="G58" s="1138"/>
      <c r="H58" s="1138"/>
      <c r="I58" s="1138"/>
      <c r="J58" s="1138"/>
      <c r="K58" s="1138"/>
      <c r="L58" s="1138"/>
      <c r="M58" s="1138"/>
      <c r="N58" s="1138"/>
      <c r="O58" s="1138"/>
      <c r="P58" s="1138"/>
      <c r="Q58" s="1138"/>
      <c r="R58" s="1138"/>
      <c r="S58" s="1138"/>
      <c r="T58" s="1138"/>
      <c r="U58" s="1138"/>
      <c r="V58" s="1138"/>
      <c r="W58" s="1138"/>
      <c r="X58" s="1138"/>
      <c r="Y58" s="1138"/>
      <c r="Z58" s="1138"/>
      <c r="AA58" s="1138"/>
      <c r="AB58" s="1138"/>
    </row>
    <row r="59" spans="2:28">
      <c r="B59" s="1138"/>
      <c r="C59" s="1138"/>
      <c r="D59" s="1138"/>
      <c r="E59" s="1138"/>
      <c r="F59" s="1138"/>
      <c r="G59" s="1138"/>
      <c r="H59" s="1138"/>
      <c r="I59" s="1138"/>
      <c r="J59" s="1138"/>
      <c r="K59" s="1138"/>
      <c r="L59" s="1138"/>
      <c r="M59" s="1138"/>
      <c r="N59" s="1138"/>
      <c r="O59" s="1138"/>
      <c r="P59" s="1138"/>
      <c r="Q59" s="1138"/>
      <c r="R59" s="1138"/>
      <c r="S59" s="1138"/>
      <c r="T59" s="1138"/>
      <c r="U59" s="1138"/>
      <c r="V59" s="1138"/>
      <c r="W59" s="1138"/>
      <c r="X59" s="1138"/>
      <c r="Y59" s="1138"/>
      <c r="Z59" s="1138"/>
      <c r="AA59" s="1138"/>
      <c r="AB59" s="1138"/>
    </row>
    <row r="60" spans="2:28">
      <c r="B60" s="1138"/>
      <c r="C60" s="1138"/>
      <c r="D60" s="1138"/>
      <c r="E60" s="1138"/>
      <c r="F60" s="1138"/>
      <c r="G60" s="1138"/>
      <c r="H60" s="1138"/>
      <c r="I60" s="1138"/>
      <c r="J60" s="1138"/>
      <c r="K60" s="1138"/>
      <c r="L60" s="1138"/>
      <c r="M60" s="1138"/>
      <c r="N60" s="1138"/>
      <c r="O60" s="1138"/>
      <c r="P60" s="1138"/>
      <c r="Q60" s="1138"/>
      <c r="R60" s="1138"/>
      <c r="S60" s="1138"/>
      <c r="T60" s="1138"/>
      <c r="U60" s="1138"/>
      <c r="V60" s="1138"/>
      <c r="W60" s="1138"/>
      <c r="X60" s="1138"/>
      <c r="Y60" s="1138"/>
      <c r="Z60" s="1138"/>
      <c r="AA60" s="1138"/>
      <c r="AB60" s="1138"/>
    </row>
    <row r="61" spans="2:28">
      <c r="B61" s="1138"/>
      <c r="C61" s="1138"/>
      <c r="D61" s="1138"/>
      <c r="E61" s="1138"/>
      <c r="F61" s="1138"/>
      <c r="G61" s="1138"/>
      <c r="H61" s="1138"/>
      <c r="I61" s="1138"/>
      <c r="J61" s="1138"/>
      <c r="K61" s="1138"/>
      <c r="L61" s="1138"/>
      <c r="M61" s="1138"/>
      <c r="N61" s="1138"/>
      <c r="O61" s="1138"/>
      <c r="P61" s="1138"/>
      <c r="Q61" s="1138"/>
      <c r="R61" s="1138"/>
      <c r="S61" s="1138"/>
      <c r="T61" s="1138"/>
      <c r="U61" s="1138"/>
      <c r="V61" s="1138"/>
      <c r="W61" s="1138"/>
      <c r="X61" s="1138"/>
      <c r="Y61" s="1138"/>
      <c r="Z61" s="1138"/>
      <c r="AA61" s="1138"/>
      <c r="AB61" s="1138"/>
    </row>
    <row r="62" spans="2:28">
      <c r="B62" s="1138"/>
      <c r="C62" s="1138"/>
      <c r="D62" s="1138"/>
      <c r="E62" s="1138"/>
      <c r="F62" s="1138"/>
      <c r="G62" s="1138"/>
      <c r="H62" s="1138"/>
      <c r="I62" s="1138"/>
      <c r="J62" s="1138"/>
      <c r="K62" s="1138"/>
      <c r="L62" s="1138"/>
      <c r="M62" s="1138"/>
      <c r="N62" s="1138"/>
      <c r="O62" s="1138"/>
      <c r="P62" s="1138"/>
      <c r="Q62" s="1138"/>
      <c r="R62" s="1138"/>
      <c r="S62" s="1138"/>
      <c r="T62" s="1138"/>
      <c r="U62" s="1138"/>
      <c r="V62" s="1138"/>
      <c r="W62" s="1138"/>
      <c r="X62" s="1138"/>
      <c r="Y62" s="1138"/>
      <c r="Z62" s="1138"/>
      <c r="AA62" s="1138"/>
      <c r="AB62" s="1138"/>
    </row>
    <row r="63" spans="2:28" ht="30" customHeight="1">
      <c r="B63" s="1139" t="s">
        <v>1198</v>
      </c>
      <c r="C63" s="1139"/>
      <c r="D63" s="1139"/>
      <c r="E63" s="1139"/>
      <c r="F63" s="1139"/>
      <c r="G63" s="1139"/>
      <c r="H63" s="1139"/>
      <c r="I63" s="1139"/>
      <c r="J63" s="1139"/>
      <c r="K63" s="1139"/>
      <c r="L63" s="1139"/>
      <c r="M63" s="1139"/>
      <c r="N63" s="1139"/>
      <c r="O63" s="1139"/>
      <c r="P63" s="1139"/>
      <c r="Q63" s="1139"/>
      <c r="R63" s="1139"/>
      <c r="S63" s="1139"/>
      <c r="T63" s="1139"/>
      <c r="U63" s="1139"/>
      <c r="V63" s="1139"/>
      <c r="W63" s="1139"/>
      <c r="X63" s="1139"/>
      <c r="Y63" s="1139"/>
      <c r="Z63" s="1139"/>
      <c r="AA63" s="1139"/>
      <c r="AB63" s="1139"/>
    </row>
    <row r="64" spans="2:28">
      <c r="B64" s="1138"/>
      <c r="C64" s="1138"/>
      <c r="D64" s="1138"/>
      <c r="E64" s="1138"/>
      <c r="F64" s="1138"/>
      <c r="G64" s="1138"/>
      <c r="H64" s="1138"/>
      <c r="I64" s="1138"/>
      <c r="J64" s="1138"/>
      <c r="K64" s="1138"/>
      <c r="L64" s="1138"/>
      <c r="M64" s="1138"/>
      <c r="N64" s="1138"/>
      <c r="O64" s="1138"/>
      <c r="P64" s="1138"/>
      <c r="Q64" s="1138"/>
      <c r="R64" s="1138"/>
      <c r="S64" s="1138"/>
      <c r="T64" s="1138"/>
      <c r="U64" s="1138"/>
      <c r="V64" s="1138"/>
      <c r="W64" s="1138"/>
      <c r="X64" s="1138"/>
      <c r="Y64" s="1138"/>
      <c r="Z64" s="1138"/>
      <c r="AA64" s="1138"/>
      <c r="AB64" s="1138"/>
    </row>
    <row r="65" spans="2:28">
      <c r="B65" s="1138"/>
      <c r="C65" s="1138"/>
      <c r="D65" s="1138"/>
      <c r="E65" s="1138"/>
      <c r="F65" s="1138"/>
      <c r="G65" s="1138"/>
      <c r="H65" s="1138"/>
      <c r="I65" s="1138"/>
      <c r="J65" s="1138"/>
      <c r="K65" s="1138"/>
      <c r="L65" s="1138"/>
      <c r="M65" s="1138"/>
      <c r="N65" s="1138"/>
      <c r="O65" s="1138"/>
      <c r="P65" s="1138"/>
      <c r="Q65" s="1138"/>
      <c r="R65" s="1138"/>
      <c r="S65" s="1138"/>
      <c r="T65" s="1138"/>
      <c r="U65" s="1138"/>
      <c r="V65" s="1138"/>
      <c r="W65" s="1138"/>
      <c r="X65" s="1138"/>
      <c r="Y65" s="1138"/>
      <c r="Z65" s="1138"/>
      <c r="AA65" s="1138"/>
      <c r="AB65" s="1138"/>
    </row>
    <row r="66" spans="2:28">
      <c r="B66" s="1138"/>
      <c r="C66" s="1138"/>
      <c r="D66" s="1138"/>
      <c r="E66" s="1138"/>
      <c r="F66" s="1138"/>
      <c r="G66" s="1138"/>
      <c r="H66" s="1138"/>
      <c r="I66" s="1138"/>
      <c r="J66" s="1138"/>
      <c r="K66" s="1138"/>
      <c r="L66" s="1138"/>
      <c r="M66" s="1138"/>
      <c r="N66" s="1138"/>
      <c r="O66" s="1138"/>
      <c r="P66" s="1138"/>
      <c r="Q66" s="1138"/>
      <c r="R66" s="1138"/>
      <c r="S66" s="1138"/>
      <c r="T66" s="1138"/>
      <c r="U66" s="1138"/>
      <c r="V66" s="1138"/>
      <c r="W66" s="1138"/>
      <c r="X66" s="1138"/>
      <c r="Y66" s="1138"/>
      <c r="Z66" s="1138"/>
      <c r="AA66" s="1138"/>
      <c r="AB66" s="1138"/>
    </row>
    <row r="67" spans="2:28">
      <c r="B67" s="1138"/>
      <c r="C67" s="1138"/>
      <c r="D67" s="1138"/>
      <c r="E67" s="1138"/>
      <c r="F67" s="1138"/>
      <c r="G67" s="1138"/>
      <c r="H67" s="1138"/>
      <c r="I67" s="1138"/>
      <c r="J67" s="1138"/>
      <c r="K67" s="1138"/>
      <c r="L67" s="1138"/>
      <c r="M67" s="1138"/>
      <c r="N67" s="1138"/>
      <c r="O67" s="1138"/>
      <c r="P67" s="1138"/>
      <c r="Q67" s="1138"/>
      <c r="R67" s="1138"/>
      <c r="S67" s="1138"/>
      <c r="T67" s="1138"/>
      <c r="U67" s="1138"/>
      <c r="V67" s="1138"/>
      <c r="W67" s="1138"/>
      <c r="X67" s="1138"/>
      <c r="Y67" s="1138"/>
      <c r="Z67" s="1138"/>
      <c r="AA67" s="1138"/>
      <c r="AB67" s="1138"/>
    </row>
    <row r="68" spans="2:28">
      <c r="B68" s="1138"/>
      <c r="C68" s="1138"/>
      <c r="D68" s="1138"/>
      <c r="E68" s="1138"/>
      <c r="F68" s="1138"/>
      <c r="G68" s="1138"/>
      <c r="H68" s="1138"/>
      <c r="I68" s="1138"/>
      <c r="J68" s="1138"/>
      <c r="K68" s="1138"/>
      <c r="L68" s="1138"/>
      <c r="M68" s="1138"/>
      <c r="N68" s="1138"/>
      <c r="O68" s="1138"/>
      <c r="P68" s="1138"/>
      <c r="Q68" s="1138"/>
      <c r="R68" s="1138"/>
      <c r="S68" s="1138"/>
      <c r="T68" s="1138"/>
      <c r="U68" s="1138"/>
      <c r="V68" s="1138"/>
      <c r="W68" s="1138"/>
      <c r="X68" s="1138"/>
      <c r="Y68" s="1138"/>
      <c r="Z68" s="1138"/>
      <c r="AA68" s="1138"/>
      <c r="AB68" s="1138"/>
    </row>
    <row r="69" spans="2:28">
      <c r="B69" s="1138"/>
      <c r="C69" s="1138"/>
      <c r="D69" s="1138"/>
      <c r="E69" s="1138"/>
      <c r="F69" s="1138"/>
      <c r="G69" s="1138"/>
      <c r="H69" s="1138"/>
      <c r="I69" s="1138"/>
      <c r="J69" s="1138"/>
      <c r="K69" s="1138"/>
      <c r="L69" s="1138"/>
      <c r="M69" s="1138"/>
      <c r="N69" s="1138"/>
      <c r="O69" s="1138"/>
      <c r="P69" s="1138"/>
      <c r="Q69" s="1138"/>
      <c r="R69" s="1138"/>
      <c r="S69" s="1138"/>
      <c r="T69" s="1138"/>
      <c r="U69" s="1138"/>
      <c r="V69" s="1138"/>
      <c r="W69" s="1138"/>
      <c r="X69" s="1138"/>
      <c r="Y69" s="1138"/>
      <c r="Z69" s="1138"/>
      <c r="AA69" s="1138"/>
      <c r="AB69" s="1138"/>
    </row>
    <row r="70" spans="2:28">
      <c r="B70" s="1138"/>
      <c r="C70" s="1138"/>
      <c r="D70" s="1138"/>
      <c r="E70" s="1138"/>
      <c r="F70" s="1138"/>
      <c r="G70" s="1138"/>
      <c r="H70" s="1138"/>
      <c r="I70" s="1138"/>
      <c r="J70" s="1138"/>
      <c r="K70" s="1138"/>
      <c r="L70" s="1138"/>
      <c r="M70" s="1138"/>
      <c r="N70" s="1138"/>
      <c r="O70" s="1138"/>
      <c r="P70" s="1138"/>
      <c r="Q70" s="1138"/>
      <c r="R70" s="1138"/>
      <c r="S70" s="1138"/>
      <c r="T70" s="1138"/>
      <c r="U70" s="1138"/>
      <c r="V70" s="1138"/>
      <c r="W70" s="1138"/>
      <c r="X70" s="1138"/>
      <c r="Y70" s="1138"/>
      <c r="Z70" s="1138"/>
      <c r="AA70" s="1138"/>
      <c r="AB70" s="1138"/>
    </row>
    <row r="71" spans="2:28">
      <c r="B71" s="1138"/>
      <c r="C71" s="1138"/>
      <c r="D71" s="1138"/>
      <c r="E71" s="1138"/>
      <c r="F71" s="1138"/>
      <c r="G71" s="1138"/>
      <c r="H71" s="1138"/>
      <c r="I71" s="1138"/>
      <c r="J71" s="1138"/>
      <c r="K71" s="1138"/>
      <c r="L71" s="1138"/>
      <c r="M71" s="1138"/>
      <c r="N71" s="1138"/>
      <c r="O71" s="1138"/>
      <c r="P71" s="1138"/>
      <c r="Q71" s="1138"/>
      <c r="R71" s="1138"/>
      <c r="S71" s="1138"/>
      <c r="T71" s="1138"/>
      <c r="U71" s="1138"/>
      <c r="V71" s="1138"/>
      <c r="W71" s="1138"/>
      <c r="X71" s="1138"/>
      <c r="Y71" s="1138"/>
      <c r="Z71" s="1138"/>
      <c r="AA71" s="1138"/>
      <c r="AB71" s="1138"/>
    </row>
    <row r="72" spans="2:28">
      <c r="B72" s="1138"/>
      <c r="C72" s="1138"/>
      <c r="D72" s="1138"/>
      <c r="E72" s="1138"/>
      <c r="F72" s="1138"/>
      <c r="G72" s="1138"/>
      <c r="H72" s="1138"/>
      <c r="I72" s="1138"/>
      <c r="J72" s="1138"/>
      <c r="K72" s="1138"/>
      <c r="L72" s="1138"/>
      <c r="M72" s="1138"/>
      <c r="N72" s="1138"/>
      <c r="O72" s="1138"/>
      <c r="P72" s="1138"/>
      <c r="Q72" s="1138"/>
      <c r="R72" s="1138"/>
      <c r="S72" s="1138"/>
      <c r="T72" s="1138"/>
      <c r="U72" s="1138"/>
      <c r="V72" s="1138"/>
      <c r="W72" s="1138"/>
      <c r="X72" s="1138"/>
      <c r="Y72" s="1138"/>
      <c r="Z72" s="1138"/>
      <c r="AA72" s="1138"/>
      <c r="AB72" s="1138"/>
    </row>
    <row r="73" spans="2:28">
      <c r="B73" s="1138"/>
      <c r="C73" s="1138"/>
      <c r="D73" s="1138"/>
      <c r="E73" s="1138"/>
      <c r="F73" s="1138"/>
      <c r="G73" s="1138"/>
      <c r="H73" s="1138"/>
      <c r="I73" s="1138"/>
      <c r="J73" s="1138"/>
      <c r="K73" s="1138"/>
      <c r="L73" s="1138"/>
      <c r="M73" s="1138"/>
      <c r="N73" s="1138"/>
      <c r="O73" s="1138"/>
      <c r="P73" s="1138"/>
      <c r="Q73" s="1138"/>
      <c r="R73" s="1138"/>
      <c r="S73" s="1138"/>
      <c r="T73" s="1138"/>
      <c r="U73" s="1138"/>
      <c r="V73" s="1138"/>
      <c r="W73" s="1138"/>
      <c r="X73" s="1138"/>
      <c r="Y73" s="1138"/>
      <c r="Z73" s="1138"/>
      <c r="AA73" s="1138"/>
      <c r="AB73" s="1138"/>
    </row>
    <row r="74" spans="2:28">
      <c r="B74" s="1138"/>
      <c r="C74" s="1138"/>
      <c r="D74" s="1138"/>
      <c r="E74" s="1138"/>
      <c r="F74" s="1138"/>
      <c r="G74" s="1138"/>
      <c r="H74" s="1138"/>
      <c r="I74" s="1138"/>
      <c r="J74" s="1138"/>
      <c r="K74" s="1138"/>
      <c r="L74" s="1138"/>
      <c r="M74" s="1138"/>
      <c r="N74" s="1138"/>
      <c r="O74" s="1138"/>
      <c r="P74" s="1138"/>
      <c r="Q74" s="1138"/>
      <c r="R74" s="1138"/>
      <c r="S74" s="1138"/>
      <c r="T74" s="1138"/>
      <c r="U74" s="1138"/>
      <c r="V74" s="1138"/>
      <c r="W74" s="1138"/>
      <c r="X74" s="1138"/>
      <c r="Y74" s="1138"/>
      <c r="Z74" s="1138"/>
      <c r="AA74" s="1138"/>
      <c r="AB74" s="1138"/>
    </row>
    <row r="75" spans="2:28">
      <c r="B75" s="1138"/>
      <c r="C75" s="1138"/>
      <c r="D75" s="1138"/>
      <c r="E75" s="1138"/>
      <c r="F75" s="1138"/>
      <c r="G75" s="1138"/>
      <c r="H75" s="1138"/>
      <c r="I75" s="1138"/>
      <c r="J75" s="1138"/>
      <c r="K75" s="1138"/>
      <c r="L75" s="1138"/>
      <c r="M75" s="1138"/>
      <c r="N75" s="1138"/>
      <c r="O75" s="1138"/>
      <c r="P75" s="1138"/>
      <c r="Q75" s="1138"/>
      <c r="R75" s="1138"/>
      <c r="S75" s="1138"/>
      <c r="T75" s="1138"/>
      <c r="U75" s="1138"/>
      <c r="V75" s="1138"/>
      <c r="W75" s="1138"/>
      <c r="X75" s="1138"/>
      <c r="Y75" s="1138"/>
      <c r="Z75" s="1138"/>
      <c r="AA75" s="1138"/>
      <c r="AB75" s="1138"/>
    </row>
    <row r="76" spans="2:28">
      <c r="B76" s="1138"/>
      <c r="C76" s="1138"/>
      <c r="D76" s="1138"/>
      <c r="E76" s="1138"/>
      <c r="F76" s="1138"/>
      <c r="G76" s="1138"/>
      <c r="H76" s="1138"/>
      <c r="I76" s="1138"/>
      <c r="J76" s="1138"/>
      <c r="K76" s="1138"/>
      <c r="L76" s="1138"/>
      <c r="M76" s="1138"/>
      <c r="N76" s="1138"/>
      <c r="O76" s="1138"/>
      <c r="P76" s="1138"/>
      <c r="Q76" s="1138"/>
      <c r="R76" s="1138"/>
      <c r="S76" s="1138"/>
      <c r="T76" s="1138"/>
      <c r="U76" s="1138"/>
      <c r="V76" s="1138"/>
      <c r="W76" s="1138"/>
      <c r="X76" s="1138"/>
      <c r="Y76" s="1138"/>
      <c r="Z76" s="1138"/>
      <c r="AA76" s="1138"/>
      <c r="AB76" s="1138"/>
    </row>
    <row r="77" spans="2:28">
      <c r="B77" s="1138"/>
      <c r="C77" s="1138"/>
      <c r="D77" s="1138"/>
      <c r="E77" s="1138"/>
      <c r="F77" s="1138"/>
      <c r="G77" s="1138"/>
      <c r="H77" s="1138"/>
      <c r="I77" s="1138"/>
      <c r="J77" s="1138"/>
      <c r="K77" s="1138"/>
      <c r="L77" s="1138"/>
      <c r="M77" s="1138"/>
      <c r="N77" s="1138"/>
      <c r="O77" s="1138"/>
      <c r="P77" s="1138"/>
      <c r="Q77" s="1138"/>
      <c r="R77" s="1138"/>
      <c r="S77" s="1138"/>
      <c r="T77" s="1138"/>
      <c r="U77" s="1138"/>
      <c r="V77" s="1138"/>
      <c r="W77" s="1138"/>
      <c r="X77" s="1138"/>
      <c r="Y77" s="1138"/>
      <c r="Z77" s="1138"/>
      <c r="AA77" s="1138"/>
      <c r="AB77" s="1138"/>
    </row>
    <row r="78" spans="2:28">
      <c r="B78" s="1138"/>
      <c r="C78" s="1138"/>
      <c r="D78" s="1138"/>
      <c r="E78" s="1138"/>
      <c r="F78" s="1138"/>
      <c r="G78" s="1138"/>
      <c r="H78" s="1138"/>
      <c r="I78" s="1138"/>
      <c r="J78" s="1138"/>
      <c r="K78" s="1138"/>
      <c r="L78" s="1138"/>
      <c r="M78" s="1138"/>
      <c r="N78" s="1138"/>
      <c r="O78" s="1138"/>
      <c r="P78" s="1138"/>
      <c r="Q78" s="1138"/>
      <c r="R78" s="1138"/>
      <c r="S78" s="1138"/>
      <c r="T78" s="1138"/>
      <c r="U78" s="1138"/>
      <c r="V78" s="1138"/>
      <c r="W78" s="1138"/>
      <c r="X78" s="1138"/>
      <c r="Y78" s="1138"/>
      <c r="Z78" s="1138"/>
      <c r="AA78" s="1138"/>
      <c r="AB78" s="1138"/>
    </row>
    <row r="79" spans="2:28">
      <c r="B79" s="1138"/>
      <c r="C79" s="1138"/>
      <c r="D79" s="1138"/>
      <c r="E79" s="1138"/>
      <c r="F79" s="1138"/>
      <c r="G79" s="1138"/>
      <c r="H79" s="1138"/>
      <c r="I79" s="1138"/>
      <c r="J79" s="1138"/>
      <c r="K79" s="1138"/>
      <c r="L79" s="1138"/>
      <c r="M79" s="1138"/>
      <c r="N79" s="1138"/>
      <c r="O79" s="1138"/>
      <c r="P79" s="1138"/>
      <c r="Q79" s="1138"/>
      <c r="R79" s="1138"/>
      <c r="S79" s="1138"/>
      <c r="T79" s="1138"/>
      <c r="U79" s="1138"/>
      <c r="V79" s="1138"/>
      <c r="W79" s="1138"/>
      <c r="X79" s="1138"/>
      <c r="Y79" s="1138"/>
      <c r="Z79" s="1138"/>
      <c r="AA79" s="1138"/>
      <c r="AB79" s="1138"/>
    </row>
    <row r="80" spans="2:28">
      <c r="B80" s="1138"/>
      <c r="C80" s="1138"/>
      <c r="D80" s="1138"/>
      <c r="E80" s="1138"/>
      <c r="F80" s="1138"/>
      <c r="G80" s="1138"/>
      <c r="H80" s="1138"/>
      <c r="I80" s="1138"/>
      <c r="J80" s="1138"/>
      <c r="K80" s="1138"/>
      <c r="L80" s="1138"/>
      <c r="M80" s="1138"/>
      <c r="N80" s="1138"/>
      <c r="O80" s="1138"/>
      <c r="P80" s="1138"/>
      <c r="Q80" s="1138"/>
      <c r="R80" s="1138"/>
      <c r="S80" s="1138"/>
      <c r="T80" s="1138"/>
      <c r="U80" s="1138"/>
      <c r="V80" s="1138"/>
      <c r="W80" s="1138"/>
      <c r="X80" s="1138"/>
      <c r="Y80" s="1138"/>
      <c r="Z80" s="1138"/>
      <c r="AA80" s="1138"/>
      <c r="AB80" s="1138"/>
    </row>
    <row r="81" spans="2:28">
      <c r="B81" s="1138"/>
      <c r="C81" s="1138"/>
      <c r="D81" s="1138"/>
      <c r="E81" s="1138"/>
      <c r="F81" s="1138"/>
      <c r="G81" s="1138"/>
      <c r="H81" s="1138"/>
      <c r="I81" s="1138"/>
      <c r="J81" s="1138"/>
      <c r="K81" s="1138"/>
      <c r="L81" s="1138"/>
      <c r="M81" s="1138"/>
      <c r="N81" s="1138"/>
      <c r="O81" s="1138"/>
      <c r="P81" s="1138"/>
      <c r="Q81" s="1138"/>
      <c r="R81" s="1138"/>
      <c r="S81" s="1138"/>
      <c r="T81" s="1138"/>
      <c r="U81" s="1138"/>
      <c r="V81" s="1138"/>
      <c r="W81" s="1138"/>
      <c r="X81" s="1138"/>
      <c r="Y81" s="1138"/>
      <c r="Z81" s="1138"/>
      <c r="AA81" s="1138"/>
      <c r="AB81" s="1138"/>
    </row>
    <row r="82" spans="2:28">
      <c r="B82" s="1138"/>
      <c r="C82" s="1138"/>
      <c r="D82" s="1138"/>
      <c r="E82" s="1138"/>
      <c r="F82" s="1138"/>
      <c r="G82" s="1138"/>
      <c r="H82" s="1138"/>
      <c r="I82" s="1138"/>
      <c r="J82" s="1138"/>
      <c r="K82" s="1138"/>
      <c r="L82" s="1138"/>
      <c r="M82" s="1138"/>
      <c r="N82" s="1138"/>
      <c r="O82" s="1138"/>
      <c r="P82" s="1138"/>
      <c r="Q82" s="1138"/>
      <c r="R82" s="1138"/>
      <c r="S82" s="1138"/>
      <c r="T82" s="1138"/>
      <c r="U82" s="1138"/>
      <c r="V82" s="1138"/>
      <c r="W82" s="1138"/>
      <c r="X82" s="1138"/>
      <c r="Y82" s="1138"/>
      <c r="Z82" s="1138"/>
      <c r="AA82" s="1138"/>
      <c r="AB82" s="1138"/>
    </row>
    <row r="83" spans="2:28">
      <c r="B83" s="1138"/>
      <c r="C83" s="1138"/>
      <c r="D83" s="1138"/>
      <c r="E83" s="1138"/>
      <c r="F83" s="1138"/>
      <c r="G83" s="1138"/>
      <c r="H83" s="1138"/>
      <c r="I83" s="1138"/>
      <c r="J83" s="1138"/>
      <c r="K83" s="1138"/>
      <c r="L83" s="1138"/>
      <c r="M83" s="1138"/>
      <c r="N83" s="1138"/>
      <c r="O83" s="1138"/>
      <c r="P83" s="1138"/>
      <c r="Q83" s="1138"/>
      <c r="R83" s="1138"/>
      <c r="S83" s="1138"/>
      <c r="T83" s="1138"/>
      <c r="U83" s="1138"/>
      <c r="V83" s="1138"/>
      <c r="W83" s="1138"/>
      <c r="X83" s="1138"/>
      <c r="Y83" s="1138"/>
      <c r="Z83" s="1138"/>
      <c r="AA83" s="1138"/>
      <c r="AB83" s="1138"/>
    </row>
    <row r="84" spans="2:28">
      <c r="B84" s="1138"/>
      <c r="C84" s="1138"/>
      <c r="D84" s="1138"/>
      <c r="E84" s="1138"/>
      <c r="F84" s="1138"/>
      <c r="G84" s="1138"/>
      <c r="H84" s="1138"/>
      <c r="I84" s="1138"/>
      <c r="J84" s="1138"/>
      <c r="K84" s="1138"/>
      <c r="L84" s="1138"/>
      <c r="M84" s="1138"/>
      <c r="N84" s="1138"/>
      <c r="O84" s="1138"/>
      <c r="P84" s="1138"/>
      <c r="Q84" s="1138"/>
      <c r="R84" s="1138"/>
      <c r="S84" s="1138"/>
      <c r="T84" s="1138"/>
      <c r="U84" s="1138"/>
      <c r="V84" s="1138"/>
      <c r="W84" s="1138"/>
      <c r="X84" s="1138"/>
      <c r="Y84" s="1138"/>
      <c r="Z84" s="1138"/>
      <c r="AA84" s="1138"/>
      <c r="AB84" s="1138"/>
    </row>
    <row r="85" spans="2:28">
      <c r="B85" s="1138"/>
      <c r="C85" s="1138"/>
      <c r="D85" s="1138"/>
      <c r="E85" s="1138"/>
      <c r="F85" s="1138"/>
      <c r="G85" s="1138"/>
      <c r="H85" s="1138"/>
      <c r="I85" s="1138"/>
      <c r="J85" s="1138"/>
      <c r="K85" s="1138"/>
      <c r="L85" s="1138"/>
      <c r="M85" s="1138"/>
      <c r="N85" s="1138"/>
      <c r="O85" s="1138"/>
      <c r="P85" s="1138"/>
      <c r="Q85" s="1138"/>
      <c r="R85" s="1138"/>
      <c r="S85" s="1138"/>
      <c r="T85" s="1138"/>
      <c r="U85" s="1138"/>
      <c r="V85" s="1138"/>
      <c r="W85" s="1138"/>
      <c r="X85" s="1138"/>
      <c r="Y85" s="1138"/>
      <c r="Z85" s="1138"/>
      <c r="AA85" s="1138"/>
      <c r="AB85" s="1138"/>
    </row>
    <row r="86" spans="2:28">
      <c r="B86" s="1138"/>
      <c r="C86" s="1138"/>
      <c r="D86" s="1138"/>
      <c r="E86" s="1138"/>
      <c r="F86" s="1138"/>
      <c r="G86" s="1138"/>
      <c r="H86" s="1138"/>
      <c r="I86" s="1138"/>
      <c r="J86" s="1138"/>
      <c r="K86" s="1138"/>
      <c r="L86" s="1138"/>
      <c r="M86" s="1138"/>
      <c r="N86" s="1138"/>
      <c r="O86" s="1138"/>
      <c r="P86" s="1138"/>
      <c r="Q86" s="1138"/>
      <c r="R86" s="1138"/>
      <c r="S86" s="1138"/>
      <c r="T86" s="1138"/>
      <c r="U86" s="1138"/>
      <c r="V86" s="1138"/>
      <c r="W86" s="1138"/>
      <c r="X86" s="1138"/>
      <c r="Y86" s="1138"/>
      <c r="Z86" s="1138"/>
      <c r="AA86" s="1138"/>
      <c r="AB86" s="1138"/>
    </row>
    <row r="87" spans="2:28">
      <c r="B87" s="1138"/>
      <c r="C87" s="1138"/>
      <c r="D87" s="1138"/>
      <c r="E87" s="1138"/>
      <c r="F87" s="1138"/>
      <c r="G87" s="1138"/>
      <c r="H87" s="1138"/>
      <c r="I87" s="1138"/>
      <c r="J87" s="1138"/>
      <c r="K87" s="1138"/>
      <c r="L87" s="1138"/>
      <c r="M87" s="1138"/>
      <c r="N87" s="1138"/>
      <c r="O87" s="1138"/>
      <c r="P87" s="1138"/>
      <c r="Q87" s="1138"/>
      <c r="R87" s="1138"/>
      <c r="S87" s="1138"/>
      <c r="T87" s="1138"/>
      <c r="U87" s="1138"/>
      <c r="V87" s="1138"/>
      <c r="W87" s="1138"/>
      <c r="X87" s="1138"/>
      <c r="Y87" s="1138"/>
      <c r="Z87" s="1138"/>
      <c r="AA87" s="1138"/>
      <c r="AB87" s="1138"/>
    </row>
    <row r="88" spans="2:28">
      <c r="B88" s="1138"/>
      <c r="C88" s="1138"/>
      <c r="D88" s="1138"/>
      <c r="E88" s="1138"/>
      <c r="F88" s="1138"/>
      <c r="G88" s="1138"/>
      <c r="H88" s="1138"/>
      <c r="I88" s="1138"/>
      <c r="J88" s="1138"/>
      <c r="K88" s="1138"/>
      <c r="L88" s="1138"/>
      <c r="M88" s="1138"/>
      <c r="N88" s="1138"/>
      <c r="O88" s="1138"/>
      <c r="P88" s="1138"/>
      <c r="Q88" s="1138"/>
      <c r="R88" s="1138"/>
      <c r="S88" s="1138"/>
      <c r="T88" s="1138"/>
      <c r="U88" s="1138"/>
      <c r="V88" s="1138"/>
      <c r="W88" s="1138"/>
      <c r="X88" s="1138"/>
      <c r="Y88" s="1138"/>
      <c r="Z88" s="1138"/>
      <c r="AA88" s="1138"/>
      <c r="AB88" s="1138"/>
    </row>
    <row r="89" spans="2:28">
      <c r="B89" s="1138"/>
      <c r="C89" s="1138"/>
      <c r="D89" s="1138"/>
      <c r="E89" s="1138"/>
      <c r="F89" s="1138"/>
      <c r="G89" s="1138"/>
      <c r="H89" s="1138"/>
      <c r="I89" s="1138"/>
      <c r="J89" s="1138"/>
      <c r="K89" s="1138"/>
      <c r="L89" s="1138"/>
      <c r="M89" s="1138"/>
      <c r="N89" s="1138"/>
      <c r="O89" s="1138"/>
      <c r="P89" s="1138"/>
      <c r="Q89" s="1138"/>
      <c r="R89" s="1138"/>
      <c r="S89" s="1138"/>
      <c r="T89" s="1138"/>
      <c r="U89" s="1138"/>
      <c r="V89" s="1138"/>
      <c r="W89" s="1138"/>
      <c r="X89" s="1138"/>
      <c r="Y89" s="1138"/>
      <c r="Z89" s="1138"/>
      <c r="AA89" s="1138"/>
      <c r="AB89" s="1138"/>
    </row>
    <row r="90" spans="2:28">
      <c r="B90" s="1138"/>
      <c r="C90" s="1138"/>
      <c r="D90" s="1138"/>
      <c r="E90" s="1138"/>
      <c r="F90" s="1138"/>
      <c r="G90" s="1138"/>
      <c r="H90" s="1138"/>
      <c r="I90" s="1138"/>
      <c r="J90" s="1138"/>
      <c r="K90" s="1138"/>
      <c r="L90" s="1138"/>
      <c r="M90" s="1138"/>
      <c r="N90" s="1138"/>
      <c r="O90" s="1138"/>
      <c r="P90" s="1138"/>
      <c r="Q90" s="1138"/>
      <c r="R90" s="1138"/>
      <c r="S90" s="1138"/>
      <c r="T90" s="1138"/>
      <c r="U90" s="1138"/>
      <c r="V90" s="1138"/>
      <c r="W90" s="1138"/>
      <c r="X90" s="1138"/>
      <c r="Y90" s="1138"/>
      <c r="Z90" s="1138"/>
      <c r="AA90" s="1138"/>
      <c r="AB90" s="1138"/>
    </row>
    <row r="91" spans="2:28">
      <c r="B91" s="1138"/>
      <c r="C91" s="1138"/>
      <c r="D91" s="1138"/>
      <c r="E91" s="1138"/>
      <c r="F91" s="1138"/>
      <c r="G91" s="1138"/>
      <c r="H91" s="1138"/>
      <c r="I91" s="1138"/>
      <c r="J91" s="1138"/>
      <c r="K91" s="1138"/>
      <c r="L91" s="1138"/>
      <c r="M91" s="1138"/>
      <c r="N91" s="1138"/>
      <c r="O91" s="1138"/>
      <c r="P91" s="1138"/>
      <c r="Q91" s="1138"/>
      <c r="R91" s="1138"/>
      <c r="S91" s="1138"/>
      <c r="T91" s="1138"/>
      <c r="U91" s="1138"/>
      <c r="V91" s="1138"/>
      <c r="W91" s="1138"/>
      <c r="X91" s="1138"/>
      <c r="Y91" s="1138"/>
      <c r="Z91" s="1138"/>
      <c r="AA91" s="1138"/>
      <c r="AB91" s="1138"/>
    </row>
    <row r="92" spans="2:28">
      <c r="B92" s="1138"/>
      <c r="C92" s="1138"/>
      <c r="D92" s="1138"/>
      <c r="E92" s="1138"/>
      <c r="F92" s="1138"/>
      <c r="G92" s="1138"/>
      <c r="H92" s="1138"/>
      <c r="I92" s="1138"/>
      <c r="J92" s="1138"/>
      <c r="K92" s="1138"/>
      <c r="L92" s="1138"/>
      <c r="M92" s="1138"/>
      <c r="N92" s="1138"/>
      <c r="O92" s="1138"/>
      <c r="P92" s="1138"/>
      <c r="Q92" s="1138"/>
      <c r="R92" s="1138"/>
      <c r="S92" s="1138"/>
      <c r="T92" s="1138"/>
      <c r="U92" s="1138"/>
      <c r="V92" s="1138"/>
      <c r="W92" s="1138"/>
      <c r="X92" s="1138"/>
      <c r="Y92" s="1138"/>
      <c r="Z92" s="1138"/>
      <c r="AA92" s="1138"/>
      <c r="AB92" s="1138"/>
    </row>
    <row r="93" spans="2:28">
      <c r="B93" s="1138"/>
      <c r="C93" s="1138"/>
      <c r="D93" s="1138"/>
      <c r="E93" s="1138"/>
      <c r="F93" s="1138"/>
      <c r="G93" s="1138"/>
      <c r="H93" s="1138"/>
      <c r="I93" s="1138"/>
      <c r="J93" s="1138"/>
      <c r="K93" s="1138"/>
      <c r="L93" s="1138"/>
      <c r="M93" s="1138"/>
      <c r="N93" s="1138"/>
      <c r="O93" s="1138"/>
      <c r="P93" s="1138"/>
      <c r="Q93" s="1138"/>
      <c r="R93" s="1138"/>
      <c r="S93" s="1138"/>
      <c r="T93" s="1138"/>
      <c r="U93" s="1138"/>
      <c r="V93" s="1138"/>
      <c r="W93" s="1138"/>
      <c r="X93" s="1138"/>
      <c r="Y93" s="1138"/>
      <c r="Z93" s="1138"/>
      <c r="AA93" s="1138"/>
      <c r="AB93" s="1138"/>
    </row>
    <row r="94" spans="2:28">
      <c r="B94" s="1138"/>
      <c r="C94" s="1138"/>
      <c r="D94" s="1138"/>
      <c r="E94" s="1138"/>
      <c r="F94" s="1138"/>
      <c r="G94" s="1138"/>
      <c r="H94" s="1138"/>
      <c r="I94" s="1138"/>
      <c r="J94" s="1138"/>
      <c r="K94" s="1138"/>
      <c r="L94" s="1138"/>
      <c r="M94" s="1138"/>
      <c r="N94" s="1138"/>
      <c r="O94" s="1138"/>
      <c r="P94" s="1138"/>
      <c r="Q94" s="1138"/>
      <c r="R94" s="1138"/>
      <c r="S94" s="1138"/>
      <c r="T94" s="1138"/>
      <c r="U94" s="1138"/>
      <c r="V94" s="1138"/>
      <c r="W94" s="1138"/>
      <c r="X94" s="1138"/>
      <c r="Y94" s="1138"/>
      <c r="Z94" s="1138"/>
      <c r="AA94" s="1138"/>
      <c r="AB94" s="1138"/>
    </row>
    <row r="95" spans="2:28">
      <c r="B95" s="1138"/>
      <c r="C95" s="1138"/>
      <c r="D95" s="1138"/>
      <c r="E95" s="1138"/>
      <c r="F95" s="1138"/>
      <c r="G95" s="1138"/>
      <c r="H95" s="1138"/>
      <c r="I95" s="1138"/>
      <c r="J95" s="1138"/>
      <c r="K95" s="1138"/>
      <c r="L95" s="1138"/>
      <c r="M95" s="1138"/>
      <c r="N95" s="1138"/>
      <c r="O95" s="1138"/>
      <c r="P95" s="1138"/>
      <c r="Q95" s="1138"/>
      <c r="R95" s="1138"/>
      <c r="S95" s="1138"/>
      <c r="T95" s="1138"/>
      <c r="U95" s="1138"/>
      <c r="V95" s="1138"/>
      <c r="W95" s="1138"/>
      <c r="X95" s="1138"/>
      <c r="Y95" s="1138"/>
      <c r="Z95" s="1138"/>
      <c r="AA95" s="1138"/>
      <c r="AB95" s="1138"/>
    </row>
    <row r="96" spans="2:28">
      <c r="B96" s="1138"/>
      <c r="C96" s="1138"/>
      <c r="D96" s="1138"/>
      <c r="E96" s="1138"/>
      <c r="F96" s="1138"/>
      <c r="G96" s="1138"/>
      <c r="H96" s="1138"/>
      <c r="I96" s="1138"/>
      <c r="J96" s="1138"/>
      <c r="K96" s="1138"/>
      <c r="L96" s="1138"/>
      <c r="M96" s="1138"/>
      <c r="N96" s="1138"/>
      <c r="O96" s="1138"/>
      <c r="P96" s="1138"/>
      <c r="Q96" s="1138"/>
      <c r="R96" s="1138"/>
      <c r="S96" s="1138"/>
      <c r="T96" s="1138"/>
      <c r="U96" s="1138"/>
      <c r="V96" s="1138"/>
      <c r="W96" s="1138"/>
      <c r="X96" s="1138"/>
      <c r="Y96" s="1138"/>
      <c r="Z96" s="1138"/>
      <c r="AA96" s="1138"/>
      <c r="AB96" s="1138"/>
    </row>
    <row r="97" spans="2:28">
      <c r="B97" s="1138"/>
      <c r="C97" s="1138"/>
      <c r="D97" s="1138"/>
      <c r="E97" s="1138"/>
      <c r="F97" s="1138"/>
      <c r="G97" s="1138"/>
      <c r="H97" s="1138"/>
      <c r="I97" s="1138"/>
      <c r="J97" s="1138"/>
      <c r="K97" s="1138"/>
      <c r="L97" s="1138"/>
      <c r="M97" s="1138"/>
      <c r="N97" s="1138"/>
      <c r="O97" s="1138"/>
      <c r="P97" s="1138"/>
      <c r="Q97" s="1138"/>
      <c r="R97" s="1138"/>
      <c r="S97" s="1138"/>
      <c r="T97" s="1138"/>
      <c r="U97" s="1138"/>
      <c r="V97" s="1138"/>
      <c r="W97" s="1138"/>
      <c r="X97" s="1138"/>
      <c r="Y97" s="1138"/>
      <c r="Z97" s="1138"/>
      <c r="AA97" s="1138"/>
      <c r="AB97" s="1138"/>
    </row>
    <row r="98" spans="2:28">
      <c r="B98" s="1138"/>
      <c r="C98" s="1138"/>
      <c r="D98" s="1138"/>
      <c r="E98" s="1138"/>
      <c r="F98" s="1138"/>
      <c r="G98" s="1138"/>
      <c r="H98" s="1138"/>
      <c r="I98" s="1138"/>
      <c r="J98" s="1138"/>
      <c r="K98" s="1138"/>
      <c r="L98" s="1138"/>
      <c r="M98" s="1138"/>
      <c r="N98" s="1138"/>
      <c r="O98" s="1138"/>
      <c r="P98" s="1138"/>
      <c r="Q98" s="1138"/>
      <c r="R98" s="1138"/>
      <c r="S98" s="1138"/>
      <c r="T98" s="1138"/>
      <c r="U98" s="1138"/>
      <c r="V98" s="1138"/>
      <c r="W98" s="1138"/>
      <c r="X98" s="1138"/>
      <c r="Y98" s="1138"/>
      <c r="Z98" s="1138"/>
      <c r="AA98" s="1138"/>
      <c r="AB98" s="1138"/>
    </row>
    <row r="99" spans="2:28">
      <c r="B99" s="1138"/>
      <c r="C99" s="1138"/>
      <c r="D99" s="1138"/>
      <c r="E99" s="1138"/>
      <c r="F99" s="1138"/>
      <c r="G99" s="1138"/>
      <c r="H99" s="1138"/>
      <c r="I99" s="1138"/>
      <c r="J99" s="1138"/>
      <c r="K99" s="1138"/>
      <c r="L99" s="1138"/>
      <c r="M99" s="1138"/>
      <c r="N99" s="1138"/>
      <c r="O99" s="1138"/>
      <c r="P99" s="1138"/>
      <c r="Q99" s="1138"/>
      <c r="R99" s="1138"/>
      <c r="S99" s="1138"/>
      <c r="T99" s="1138"/>
      <c r="U99" s="1138"/>
      <c r="V99" s="1138"/>
      <c r="W99" s="1138"/>
      <c r="X99" s="1138"/>
      <c r="Y99" s="1138"/>
      <c r="Z99" s="1138"/>
      <c r="AA99" s="1138"/>
      <c r="AB99" s="1138"/>
    </row>
    <row r="100" spans="2:28">
      <c r="B100" s="1138"/>
      <c r="C100" s="1138"/>
      <c r="D100" s="1138"/>
      <c r="E100" s="1138"/>
      <c r="F100" s="1138"/>
      <c r="G100" s="1138"/>
      <c r="H100" s="1138"/>
      <c r="I100" s="1138"/>
      <c r="J100" s="1138"/>
      <c r="K100" s="1138"/>
      <c r="L100" s="1138"/>
      <c r="M100" s="1138"/>
      <c r="N100" s="1138"/>
      <c r="O100" s="1138"/>
      <c r="P100" s="1138"/>
      <c r="Q100" s="1138"/>
      <c r="R100" s="1138"/>
      <c r="S100" s="1138"/>
      <c r="T100" s="1138"/>
      <c r="U100" s="1138"/>
      <c r="V100" s="1138"/>
      <c r="W100" s="1138"/>
      <c r="X100" s="1138"/>
      <c r="Y100" s="1138"/>
      <c r="Z100" s="1138"/>
      <c r="AA100" s="1138"/>
      <c r="AB100" s="1138"/>
    </row>
    <row r="101" spans="2:28">
      <c r="B101" s="1138"/>
      <c r="C101" s="1138"/>
      <c r="D101" s="1138"/>
      <c r="E101" s="1138"/>
      <c r="F101" s="1138"/>
      <c r="G101" s="1138"/>
      <c r="H101" s="1138"/>
      <c r="I101" s="1138"/>
      <c r="J101" s="1138"/>
      <c r="K101" s="1138"/>
      <c r="L101" s="1138"/>
      <c r="M101" s="1138"/>
      <c r="N101" s="1138"/>
      <c r="O101" s="1138"/>
      <c r="P101" s="1138"/>
      <c r="Q101" s="1138"/>
      <c r="R101" s="1138"/>
      <c r="S101" s="1138"/>
      <c r="T101" s="1138"/>
      <c r="U101" s="1138"/>
      <c r="V101" s="1138"/>
      <c r="W101" s="1138"/>
      <c r="X101" s="1138"/>
      <c r="Y101" s="1138"/>
      <c r="Z101" s="1138"/>
      <c r="AA101" s="1138"/>
      <c r="AB101" s="1138"/>
    </row>
    <row r="102" spans="2:28">
      <c r="B102" s="1138"/>
      <c r="C102" s="1138"/>
      <c r="D102" s="1138"/>
      <c r="E102" s="1138"/>
      <c r="F102" s="1138"/>
      <c r="G102" s="1138"/>
      <c r="H102" s="1138"/>
      <c r="I102" s="1138"/>
      <c r="J102" s="1138"/>
      <c r="K102" s="1138"/>
      <c r="L102" s="1138"/>
      <c r="M102" s="1138"/>
      <c r="N102" s="1138"/>
      <c r="O102" s="1138"/>
      <c r="P102" s="1138"/>
      <c r="Q102" s="1138"/>
      <c r="R102" s="1138"/>
      <c r="S102" s="1138"/>
      <c r="T102" s="1138"/>
      <c r="U102" s="1138"/>
      <c r="V102" s="1138"/>
      <c r="W102" s="1138"/>
      <c r="X102" s="1138"/>
      <c r="Y102" s="1138"/>
      <c r="Z102" s="1138"/>
      <c r="AA102" s="1138"/>
      <c r="AB102" s="1138"/>
    </row>
    <row r="103" spans="2:28">
      <c r="B103" s="1138"/>
      <c r="C103" s="1138"/>
      <c r="D103" s="1138"/>
      <c r="E103" s="1138"/>
      <c r="F103" s="1138"/>
      <c r="G103" s="1138"/>
      <c r="H103" s="1138"/>
      <c r="I103" s="1138"/>
      <c r="J103" s="1138"/>
      <c r="K103" s="1138"/>
      <c r="L103" s="1138"/>
      <c r="M103" s="1138"/>
      <c r="N103" s="1138"/>
      <c r="O103" s="1138"/>
      <c r="P103" s="1138"/>
      <c r="Q103" s="1138"/>
      <c r="R103" s="1138"/>
      <c r="S103" s="1138"/>
      <c r="T103" s="1138"/>
      <c r="U103" s="1138"/>
      <c r="V103" s="1138"/>
      <c r="W103" s="1138"/>
      <c r="X103" s="1138"/>
      <c r="Y103" s="1138"/>
      <c r="Z103" s="1138"/>
      <c r="AA103" s="1138"/>
      <c r="AB103" s="1138"/>
    </row>
    <row r="104" spans="2:28">
      <c r="B104" s="1138"/>
      <c r="C104" s="1138"/>
      <c r="D104" s="1138"/>
      <c r="E104" s="1138"/>
      <c r="F104" s="1138"/>
      <c r="G104" s="1138"/>
      <c r="H104" s="1138"/>
      <c r="I104" s="1138"/>
      <c r="J104" s="1138"/>
      <c r="K104" s="1138"/>
      <c r="L104" s="1138"/>
      <c r="M104" s="1138"/>
      <c r="N104" s="1138"/>
      <c r="O104" s="1138"/>
      <c r="P104" s="1138"/>
      <c r="Q104" s="1138"/>
      <c r="R104" s="1138"/>
      <c r="S104" s="1138"/>
      <c r="T104" s="1138"/>
      <c r="U104" s="1138"/>
      <c r="V104" s="1138"/>
      <c r="W104" s="1138"/>
      <c r="X104" s="1138"/>
      <c r="Y104" s="1138"/>
      <c r="Z104" s="1138"/>
      <c r="AA104" s="1138"/>
      <c r="AB104" s="1138"/>
    </row>
    <row r="105" spans="2:28">
      <c r="B105" s="1138"/>
      <c r="C105" s="1138"/>
      <c r="D105" s="1138"/>
      <c r="E105" s="1138"/>
      <c r="F105" s="1138"/>
      <c r="G105" s="1138"/>
      <c r="H105" s="1138"/>
      <c r="I105" s="1138"/>
      <c r="J105" s="1138"/>
      <c r="K105" s="1138"/>
      <c r="L105" s="1138"/>
      <c r="M105" s="1138"/>
      <c r="N105" s="1138"/>
      <c r="O105" s="1138"/>
      <c r="P105" s="1138"/>
      <c r="Q105" s="1138"/>
      <c r="R105" s="1138"/>
      <c r="S105" s="1138"/>
      <c r="T105" s="1138"/>
      <c r="U105" s="1138"/>
      <c r="V105" s="1138"/>
      <c r="W105" s="1138"/>
      <c r="X105" s="1138"/>
      <c r="Y105" s="1138"/>
      <c r="Z105" s="1138"/>
      <c r="AA105" s="1138"/>
      <c r="AB105" s="1138"/>
    </row>
    <row r="106" spans="2:28">
      <c r="B106" s="1138"/>
      <c r="C106" s="1138"/>
      <c r="D106" s="1138"/>
      <c r="E106" s="1138"/>
      <c r="F106" s="1138"/>
      <c r="G106" s="1138"/>
      <c r="H106" s="1138"/>
      <c r="I106" s="1138"/>
      <c r="J106" s="1138"/>
      <c r="K106" s="1138"/>
      <c r="L106" s="1138"/>
      <c r="M106" s="1138"/>
      <c r="N106" s="1138"/>
      <c r="O106" s="1138"/>
      <c r="P106" s="1138"/>
      <c r="Q106" s="1138"/>
      <c r="R106" s="1138"/>
      <c r="S106" s="1138"/>
      <c r="T106" s="1138"/>
      <c r="U106" s="1138"/>
      <c r="V106" s="1138"/>
      <c r="W106" s="1138"/>
      <c r="X106" s="1138"/>
      <c r="Y106" s="1138"/>
      <c r="Z106" s="1138"/>
      <c r="AA106" s="1138"/>
      <c r="AB106" s="1138"/>
    </row>
    <row r="107" spans="2:28">
      <c r="B107" s="1138"/>
      <c r="C107" s="1138"/>
      <c r="D107" s="1138"/>
      <c r="E107" s="1138"/>
      <c r="F107" s="1138"/>
      <c r="G107" s="1138"/>
      <c r="H107" s="1138"/>
      <c r="I107" s="1138"/>
      <c r="J107" s="1138"/>
      <c r="K107" s="1138"/>
      <c r="L107" s="1138"/>
      <c r="M107" s="1138"/>
      <c r="N107" s="1138"/>
      <c r="O107" s="1138"/>
      <c r="P107" s="1138"/>
      <c r="Q107" s="1138"/>
      <c r="R107" s="1138"/>
      <c r="S107" s="1138"/>
      <c r="T107" s="1138"/>
      <c r="U107" s="1138"/>
      <c r="V107" s="1138"/>
      <c r="W107" s="1138"/>
      <c r="X107" s="1138"/>
      <c r="Y107" s="1138"/>
      <c r="Z107" s="1138"/>
      <c r="AA107" s="1138"/>
      <c r="AB107" s="1138"/>
    </row>
    <row r="108" spans="2:28">
      <c r="B108" s="1138"/>
      <c r="C108" s="1138"/>
      <c r="D108" s="1138"/>
      <c r="E108" s="1138"/>
      <c r="F108" s="1138"/>
      <c r="G108" s="1138"/>
      <c r="H108" s="1138"/>
      <c r="I108" s="1138"/>
      <c r="J108" s="1138"/>
      <c r="K108" s="1138"/>
      <c r="L108" s="1138"/>
      <c r="M108" s="1138"/>
      <c r="N108" s="1138"/>
      <c r="O108" s="1138"/>
      <c r="P108" s="1138"/>
      <c r="Q108" s="1138"/>
      <c r="R108" s="1138"/>
      <c r="S108" s="1138"/>
      <c r="T108" s="1138"/>
      <c r="U108" s="1138"/>
      <c r="V108" s="1138"/>
      <c r="W108" s="1138"/>
      <c r="X108" s="1138"/>
      <c r="Y108" s="1138"/>
      <c r="Z108" s="1138"/>
      <c r="AA108" s="1138"/>
      <c r="AB108" s="1138"/>
    </row>
    <row r="109" spans="2:28">
      <c r="B109" s="1138"/>
      <c r="C109" s="1138"/>
      <c r="D109" s="1138"/>
      <c r="E109" s="1138"/>
      <c r="F109" s="1138"/>
      <c r="G109" s="1138"/>
      <c r="H109" s="1138"/>
      <c r="I109" s="1138"/>
      <c r="J109" s="1138"/>
      <c r="K109" s="1138"/>
      <c r="L109" s="1138"/>
      <c r="M109" s="1138"/>
      <c r="N109" s="1138"/>
      <c r="O109" s="1138"/>
      <c r="P109" s="1138"/>
      <c r="Q109" s="1138"/>
      <c r="R109" s="1138"/>
      <c r="S109" s="1138"/>
      <c r="T109" s="1138"/>
      <c r="U109" s="1138"/>
      <c r="V109" s="1138"/>
      <c r="W109" s="1138"/>
      <c r="X109" s="1138"/>
      <c r="Y109" s="1138"/>
      <c r="Z109" s="1138"/>
      <c r="AA109" s="1138"/>
      <c r="AB109" s="1138"/>
    </row>
    <row r="110" spans="2:28">
      <c r="B110" s="1138"/>
      <c r="C110" s="1138"/>
      <c r="D110" s="1138"/>
      <c r="E110" s="1138"/>
      <c r="F110" s="1138"/>
      <c r="G110" s="1138"/>
      <c r="H110" s="1138"/>
      <c r="I110" s="1138"/>
      <c r="J110" s="1138"/>
      <c r="K110" s="1138"/>
      <c r="L110" s="1138"/>
      <c r="M110" s="1138"/>
      <c r="N110" s="1138"/>
      <c r="O110" s="1138"/>
      <c r="P110" s="1138"/>
      <c r="Q110" s="1138"/>
      <c r="R110" s="1138"/>
      <c r="S110" s="1138"/>
      <c r="T110" s="1138"/>
      <c r="U110" s="1138"/>
      <c r="V110" s="1138"/>
      <c r="W110" s="1138"/>
      <c r="X110" s="1138"/>
      <c r="Y110" s="1138"/>
      <c r="Z110" s="1138"/>
      <c r="AA110" s="1138"/>
      <c r="AB110" s="1138"/>
    </row>
    <row r="111" spans="2:28">
      <c r="B111" s="1138"/>
      <c r="C111" s="1138"/>
      <c r="D111" s="1138"/>
      <c r="E111" s="1138"/>
      <c r="F111" s="1138"/>
      <c r="G111" s="1138"/>
      <c r="H111" s="1138"/>
      <c r="I111" s="1138"/>
      <c r="J111" s="1138"/>
      <c r="K111" s="1138"/>
      <c r="L111" s="1138"/>
      <c r="M111" s="1138"/>
      <c r="N111" s="1138"/>
      <c r="O111" s="1138"/>
      <c r="P111" s="1138"/>
      <c r="Q111" s="1138"/>
      <c r="R111" s="1138"/>
      <c r="S111" s="1138"/>
      <c r="T111" s="1138"/>
      <c r="U111" s="1138"/>
      <c r="V111" s="1138"/>
      <c r="W111" s="1138"/>
      <c r="X111" s="1138"/>
      <c r="Y111" s="1138"/>
      <c r="Z111" s="1138"/>
      <c r="AA111" s="1138"/>
      <c r="AB111" s="1138"/>
    </row>
    <row r="112" spans="2:28">
      <c r="B112" s="1138"/>
      <c r="C112" s="1138"/>
      <c r="D112" s="1138"/>
      <c r="E112" s="1138"/>
      <c r="F112" s="1138"/>
      <c r="G112" s="1138"/>
      <c r="H112" s="1138"/>
      <c r="I112" s="1138"/>
      <c r="J112" s="1138"/>
      <c r="K112" s="1138"/>
      <c r="L112" s="1138"/>
      <c r="M112" s="1138"/>
      <c r="N112" s="1138"/>
      <c r="O112" s="1138"/>
      <c r="P112" s="1138"/>
      <c r="Q112" s="1138"/>
      <c r="R112" s="1138"/>
      <c r="S112" s="1138"/>
      <c r="T112" s="1138"/>
      <c r="U112" s="1138"/>
      <c r="V112" s="1138"/>
      <c r="W112" s="1138"/>
      <c r="X112" s="1138"/>
      <c r="Y112" s="1138"/>
      <c r="Z112" s="1138"/>
      <c r="AA112" s="1138"/>
      <c r="AB112" s="1138"/>
    </row>
    <row r="113" spans="2:28">
      <c r="B113" s="1138"/>
      <c r="C113" s="1138"/>
      <c r="D113" s="1138"/>
      <c r="E113" s="1138"/>
      <c r="F113" s="1138"/>
      <c r="G113" s="1138"/>
      <c r="H113" s="1138"/>
      <c r="I113" s="1138"/>
      <c r="J113" s="1138"/>
      <c r="K113" s="1138"/>
      <c r="L113" s="1138"/>
      <c r="M113" s="1138"/>
      <c r="N113" s="1138"/>
      <c r="O113" s="1138"/>
      <c r="P113" s="1138"/>
      <c r="Q113" s="1138"/>
      <c r="R113" s="1138"/>
      <c r="S113" s="1138"/>
      <c r="T113" s="1138"/>
      <c r="U113" s="1138"/>
      <c r="V113" s="1138"/>
      <c r="W113" s="1138"/>
      <c r="X113" s="1138"/>
      <c r="Y113" s="1138"/>
      <c r="Z113" s="1138"/>
      <c r="AA113" s="1138"/>
      <c r="AB113" s="1138"/>
    </row>
    <row r="114" spans="2:28">
      <c r="B114" s="1138"/>
      <c r="C114" s="1138"/>
      <c r="D114" s="1138"/>
      <c r="E114" s="1138"/>
      <c r="F114" s="1138"/>
      <c r="G114" s="1138"/>
      <c r="H114" s="1138"/>
      <c r="I114" s="1138"/>
      <c r="J114" s="1138"/>
      <c r="K114" s="1138"/>
      <c r="L114" s="1138"/>
      <c r="M114" s="1138"/>
      <c r="N114" s="1138"/>
      <c r="O114" s="1138"/>
      <c r="P114" s="1138"/>
      <c r="Q114" s="1138"/>
      <c r="R114" s="1138"/>
      <c r="S114" s="1138"/>
      <c r="T114" s="1138"/>
      <c r="U114" s="1138"/>
      <c r="V114" s="1138"/>
      <c r="W114" s="1138"/>
      <c r="X114" s="1138"/>
      <c r="Y114" s="1138"/>
      <c r="Z114" s="1138"/>
      <c r="AA114" s="1138"/>
      <c r="AB114" s="1138"/>
    </row>
    <row r="115" spans="2:28">
      <c r="B115" s="1138"/>
      <c r="C115" s="1138"/>
      <c r="D115" s="1138"/>
      <c r="E115" s="1138"/>
      <c r="F115" s="1138"/>
      <c r="G115" s="1138"/>
      <c r="H115" s="1138"/>
      <c r="I115" s="1138"/>
      <c r="J115" s="1138"/>
      <c r="K115" s="1138"/>
      <c r="L115" s="1138"/>
      <c r="M115" s="1138"/>
      <c r="N115" s="1138"/>
      <c r="O115" s="1138"/>
      <c r="P115" s="1138"/>
      <c r="Q115" s="1138"/>
      <c r="R115" s="1138"/>
      <c r="S115" s="1138"/>
      <c r="T115" s="1138"/>
      <c r="U115" s="1138"/>
      <c r="V115" s="1138"/>
      <c r="W115" s="1138"/>
      <c r="X115" s="1138"/>
      <c r="Y115" s="1138"/>
      <c r="Z115" s="1138"/>
      <c r="AA115" s="1138"/>
      <c r="AB115" s="1138"/>
    </row>
    <row r="116" spans="2:28">
      <c r="B116" s="1138"/>
      <c r="C116" s="1138"/>
      <c r="D116" s="1138"/>
      <c r="E116" s="1138"/>
      <c r="F116" s="1138"/>
      <c r="G116" s="1138"/>
      <c r="H116" s="1138"/>
      <c r="I116" s="1138"/>
      <c r="J116" s="1138"/>
      <c r="K116" s="1138"/>
      <c r="L116" s="1138"/>
      <c r="M116" s="1138"/>
      <c r="N116" s="1138"/>
      <c r="O116" s="1138"/>
      <c r="P116" s="1138"/>
      <c r="Q116" s="1138"/>
      <c r="R116" s="1138"/>
      <c r="S116" s="1138"/>
      <c r="T116" s="1138"/>
      <c r="U116" s="1138"/>
      <c r="V116" s="1138"/>
      <c r="W116" s="1138"/>
      <c r="X116" s="1138"/>
      <c r="Y116" s="1138"/>
      <c r="Z116" s="1138"/>
      <c r="AA116" s="1138"/>
      <c r="AB116" s="1138"/>
    </row>
    <row r="117" spans="2:28">
      <c r="B117" s="1138"/>
      <c r="C117" s="1138"/>
      <c r="D117" s="1138"/>
      <c r="E117" s="1138"/>
      <c r="F117" s="1138"/>
      <c r="G117" s="1138"/>
      <c r="H117" s="1138"/>
      <c r="I117" s="1138"/>
      <c r="J117" s="1138"/>
      <c r="K117" s="1138"/>
      <c r="L117" s="1138"/>
      <c r="M117" s="1138"/>
      <c r="N117" s="1138"/>
      <c r="O117" s="1138"/>
      <c r="P117" s="1138"/>
      <c r="Q117" s="1138"/>
      <c r="R117" s="1138"/>
      <c r="S117" s="1138"/>
      <c r="T117" s="1138"/>
      <c r="U117" s="1138"/>
      <c r="V117" s="1138"/>
      <c r="W117" s="1138"/>
      <c r="X117" s="1138"/>
      <c r="Y117" s="1138"/>
      <c r="Z117" s="1138"/>
      <c r="AA117" s="1138"/>
      <c r="AB117" s="1138"/>
    </row>
    <row r="118" spans="2:28">
      <c r="B118" s="1138"/>
      <c r="C118" s="1138"/>
      <c r="D118" s="1138"/>
      <c r="E118" s="1138"/>
      <c r="F118" s="1138"/>
      <c r="G118" s="1138"/>
      <c r="H118" s="1138"/>
      <c r="I118" s="1138"/>
      <c r="J118" s="1138"/>
      <c r="K118" s="1138"/>
      <c r="L118" s="1138"/>
      <c r="M118" s="1138"/>
      <c r="N118" s="1138"/>
      <c r="O118" s="1138"/>
      <c r="P118" s="1138"/>
      <c r="Q118" s="1138"/>
      <c r="R118" s="1138"/>
      <c r="S118" s="1138"/>
      <c r="T118" s="1138"/>
      <c r="U118" s="1138"/>
      <c r="V118" s="1138"/>
      <c r="W118" s="1138"/>
      <c r="X118" s="1138"/>
      <c r="Y118" s="1138"/>
      <c r="Z118" s="1138"/>
      <c r="AA118" s="1138"/>
      <c r="AB118" s="1138"/>
    </row>
    <row r="119" spans="2:28">
      <c r="B119" s="1138"/>
      <c r="C119" s="1138"/>
      <c r="D119" s="1138"/>
      <c r="E119" s="1138"/>
      <c r="F119" s="1138"/>
      <c r="G119" s="1138"/>
      <c r="H119" s="1138"/>
      <c r="I119" s="1138"/>
      <c r="J119" s="1138"/>
      <c r="K119" s="1138"/>
      <c r="L119" s="1138"/>
      <c r="M119" s="1138"/>
      <c r="N119" s="1138"/>
      <c r="O119" s="1138"/>
      <c r="P119" s="1138"/>
      <c r="Q119" s="1138"/>
      <c r="R119" s="1138"/>
      <c r="S119" s="1138"/>
      <c r="T119" s="1138"/>
      <c r="U119" s="1138"/>
      <c r="V119" s="1138"/>
      <c r="W119" s="1138"/>
      <c r="X119" s="1138"/>
      <c r="Y119" s="1138"/>
      <c r="Z119" s="1138"/>
      <c r="AA119" s="1138"/>
      <c r="AB119" s="1138"/>
    </row>
    <row r="120" spans="2:28">
      <c r="B120" s="1138"/>
      <c r="C120" s="1138"/>
      <c r="D120" s="1138"/>
      <c r="E120" s="1138"/>
      <c r="F120" s="1138"/>
      <c r="G120" s="1138"/>
      <c r="H120" s="1138"/>
      <c r="I120" s="1138"/>
      <c r="J120" s="1138"/>
      <c r="K120" s="1138"/>
      <c r="L120" s="1138"/>
      <c r="M120" s="1138"/>
      <c r="N120" s="1138"/>
      <c r="O120" s="1138"/>
      <c r="P120" s="1138"/>
      <c r="Q120" s="1138"/>
      <c r="R120" s="1138"/>
      <c r="S120" s="1138"/>
      <c r="T120" s="1138"/>
      <c r="U120" s="1138"/>
      <c r="V120" s="1138"/>
      <c r="W120" s="1138"/>
      <c r="X120" s="1138"/>
      <c r="Y120" s="1138"/>
      <c r="Z120" s="1138"/>
      <c r="AA120" s="1138"/>
      <c r="AB120" s="1138"/>
    </row>
    <row r="121" spans="2:28">
      <c r="B121" s="1138"/>
      <c r="C121" s="1138"/>
      <c r="D121" s="1138"/>
      <c r="E121" s="1138"/>
      <c r="F121" s="1138"/>
      <c r="G121" s="1138"/>
      <c r="H121" s="1138"/>
      <c r="I121" s="1138"/>
      <c r="J121" s="1138"/>
      <c r="K121" s="1138"/>
      <c r="L121" s="1138"/>
      <c r="M121" s="1138"/>
      <c r="N121" s="1138"/>
      <c r="O121" s="1138"/>
      <c r="P121" s="1138"/>
      <c r="Q121" s="1138"/>
      <c r="R121" s="1138"/>
      <c r="S121" s="1138"/>
      <c r="T121" s="1138"/>
      <c r="U121" s="1138"/>
      <c r="V121" s="1138"/>
      <c r="W121" s="1138"/>
      <c r="X121" s="1138"/>
      <c r="Y121" s="1138"/>
      <c r="Z121" s="1138"/>
      <c r="AA121" s="1138"/>
      <c r="AB121" s="1138"/>
    </row>
    <row r="122" spans="2:28">
      <c r="B122" s="1138"/>
      <c r="C122" s="1138"/>
      <c r="D122" s="1138"/>
      <c r="E122" s="1138"/>
      <c r="F122" s="1138"/>
      <c r="G122" s="1138"/>
      <c r="H122" s="1138"/>
      <c r="I122" s="1138"/>
      <c r="J122" s="1138"/>
      <c r="K122" s="1138"/>
      <c r="L122" s="1138"/>
      <c r="M122" s="1138"/>
      <c r="N122" s="1138"/>
      <c r="O122" s="1138"/>
      <c r="P122" s="1138"/>
      <c r="Q122" s="1138"/>
      <c r="R122" s="1138"/>
      <c r="S122" s="1138"/>
      <c r="T122" s="1138"/>
      <c r="U122" s="1138"/>
      <c r="V122" s="1138"/>
      <c r="W122" s="1138"/>
      <c r="X122" s="1138"/>
      <c r="Y122" s="1138"/>
      <c r="Z122" s="1138"/>
      <c r="AA122" s="1138"/>
      <c r="AB122" s="1138"/>
    </row>
    <row r="123" spans="2:28">
      <c r="B123" s="932"/>
      <c r="C123" s="932"/>
      <c r="D123" s="932"/>
      <c r="E123" s="932"/>
      <c r="F123" s="932"/>
      <c r="G123" s="932"/>
      <c r="H123" s="932"/>
      <c r="I123" s="932"/>
      <c r="J123" s="932"/>
      <c r="K123" s="932"/>
      <c r="L123" s="932"/>
      <c r="M123" s="932"/>
      <c r="N123" s="932"/>
      <c r="O123" s="932"/>
      <c r="P123" s="932"/>
      <c r="Q123" s="932"/>
      <c r="R123" s="932"/>
      <c r="S123" s="932"/>
      <c r="T123" s="932"/>
      <c r="U123" s="932"/>
      <c r="V123" s="932"/>
      <c r="W123" s="932"/>
      <c r="X123" s="932"/>
      <c r="Y123" s="932"/>
      <c r="Z123" s="932"/>
      <c r="AA123" s="932"/>
      <c r="AB123" s="932"/>
    </row>
    <row r="124" spans="2:28" ht="30" customHeight="1">
      <c r="B124" s="1139" t="s">
        <v>1199</v>
      </c>
      <c r="C124" s="1139"/>
      <c r="D124" s="1139"/>
      <c r="E124" s="1139"/>
      <c r="F124" s="1139"/>
      <c r="G124" s="1139"/>
      <c r="H124" s="1139"/>
      <c r="I124" s="1139"/>
      <c r="J124" s="1139"/>
      <c r="K124" s="1139"/>
      <c r="L124" s="1139"/>
      <c r="M124" s="1139"/>
      <c r="N124" s="1139"/>
      <c r="O124" s="1139"/>
      <c r="P124" s="1139"/>
      <c r="Q124" s="1139"/>
      <c r="R124" s="1139"/>
      <c r="S124" s="1139"/>
      <c r="T124" s="1139"/>
      <c r="U124" s="1139"/>
      <c r="V124" s="1139"/>
      <c r="W124" s="1139"/>
      <c r="X124" s="1139"/>
      <c r="Y124" s="1139"/>
      <c r="Z124" s="1139"/>
      <c r="AA124" s="1139"/>
      <c r="AB124" s="1139"/>
    </row>
    <row r="126" spans="2:28">
      <c r="B126" s="1138"/>
      <c r="C126" s="1138"/>
      <c r="D126" s="1138"/>
      <c r="E126" s="1138"/>
      <c r="F126" s="1138"/>
      <c r="G126" s="1138"/>
      <c r="H126" s="1138"/>
      <c r="I126" s="1138"/>
      <c r="J126" s="1138"/>
      <c r="K126" s="1138"/>
      <c r="L126" s="1138"/>
      <c r="M126" s="1138"/>
      <c r="N126" s="1138"/>
      <c r="O126" s="1138"/>
      <c r="P126" s="1138"/>
      <c r="Q126" s="1138"/>
      <c r="R126" s="1138"/>
      <c r="S126" s="1138"/>
      <c r="T126" s="1138"/>
      <c r="U126" s="1138"/>
      <c r="V126" s="1138"/>
      <c r="W126" s="1138"/>
      <c r="X126" s="1138"/>
      <c r="Y126" s="1138"/>
      <c r="Z126" s="1138"/>
      <c r="AA126" s="1138"/>
      <c r="AB126" s="1138"/>
    </row>
    <row r="127" spans="2:28">
      <c r="B127" s="1138"/>
      <c r="C127" s="1138"/>
      <c r="D127" s="1138"/>
      <c r="E127" s="1138"/>
      <c r="F127" s="1138"/>
      <c r="G127" s="1138"/>
      <c r="H127" s="1138"/>
      <c r="I127" s="1138"/>
      <c r="J127" s="1138"/>
      <c r="K127" s="1138"/>
      <c r="L127" s="1138"/>
      <c r="M127" s="1138"/>
      <c r="N127" s="1138"/>
      <c r="O127" s="1138"/>
      <c r="P127" s="1138"/>
      <c r="Q127" s="1138"/>
      <c r="R127" s="1138"/>
      <c r="S127" s="1138"/>
      <c r="T127" s="1138"/>
      <c r="U127" s="1138"/>
      <c r="V127" s="1138"/>
      <c r="W127" s="1138"/>
      <c r="X127" s="1138"/>
      <c r="Y127" s="1138"/>
      <c r="Z127" s="1138"/>
      <c r="AA127" s="1138"/>
      <c r="AB127" s="1138"/>
    </row>
    <row r="128" spans="2:28">
      <c r="B128" s="1138"/>
      <c r="C128" s="1138"/>
      <c r="D128" s="1138"/>
      <c r="E128" s="1138"/>
      <c r="F128" s="1138"/>
      <c r="G128" s="1138"/>
      <c r="H128" s="1138"/>
      <c r="I128" s="1138"/>
      <c r="J128" s="1138"/>
      <c r="K128" s="1138"/>
      <c r="L128" s="1138"/>
      <c r="M128" s="1138"/>
      <c r="N128" s="1138"/>
      <c r="O128" s="1138"/>
      <c r="P128" s="1138"/>
      <c r="Q128" s="1138"/>
      <c r="R128" s="1138"/>
      <c r="S128" s="1138"/>
      <c r="T128" s="1138"/>
      <c r="U128" s="1138"/>
      <c r="V128" s="1138"/>
      <c r="W128" s="1138"/>
      <c r="X128" s="1138"/>
      <c r="Y128" s="1138"/>
      <c r="Z128" s="1138"/>
      <c r="AA128" s="1138"/>
      <c r="AB128" s="1138"/>
    </row>
    <row r="129" spans="2:28">
      <c r="B129" s="1138"/>
      <c r="C129" s="1138"/>
      <c r="D129" s="1138"/>
      <c r="E129" s="1138"/>
      <c r="F129" s="1138"/>
      <c r="G129" s="1138"/>
      <c r="H129" s="1138"/>
      <c r="I129" s="1138"/>
      <c r="J129" s="1138"/>
      <c r="K129" s="1138"/>
      <c r="L129" s="1138"/>
      <c r="M129" s="1138"/>
      <c r="N129" s="1138"/>
      <c r="O129" s="1138"/>
      <c r="P129" s="1138"/>
      <c r="Q129" s="1138"/>
      <c r="R129" s="1138"/>
      <c r="S129" s="1138"/>
      <c r="T129" s="1138"/>
      <c r="U129" s="1138"/>
      <c r="V129" s="1138"/>
      <c r="W129" s="1138"/>
      <c r="X129" s="1138"/>
      <c r="Y129" s="1138"/>
      <c r="Z129" s="1138"/>
      <c r="AA129" s="1138"/>
      <c r="AB129" s="1138"/>
    </row>
    <row r="130" spans="2:28">
      <c r="B130" s="1138"/>
      <c r="C130" s="1138"/>
      <c r="D130" s="1138"/>
      <c r="E130" s="1138"/>
      <c r="F130" s="1138"/>
      <c r="G130" s="1138"/>
      <c r="H130" s="1138"/>
      <c r="I130" s="1138"/>
      <c r="J130" s="1138"/>
      <c r="K130" s="1138"/>
      <c r="L130" s="1138"/>
      <c r="M130" s="1138"/>
      <c r="N130" s="1138"/>
      <c r="O130" s="1138"/>
      <c r="P130" s="1138"/>
      <c r="Q130" s="1138"/>
      <c r="R130" s="1138"/>
      <c r="S130" s="1138"/>
      <c r="T130" s="1138"/>
      <c r="U130" s="1138"/>
      <c r="V130" s="1138"/>
      <c r="W130" s="1138"/>
      <c r="X130" s="1138"/>
      <c r="Y130" s="1138"/>
      <c r="Z130" s="1138"/>
      <c r="AA130" s="1138"/>
      <c r="AB130" s="1138"/>
    </row>
    <row r="131" spans="2:28">
      <c r="B131" s="1138"/>
      <c r="C131" s="1138"/>
      <c r="D131" s="1138"/>
      <c r="E131" s="1138"/>
      <c r="F131" s="1138"/>
      <c r="G131" s="1138"/>
      <c r="H131" s="1138"/>
      <c r="I131" s="1138"/>
      <c r="J131" s="1138"/>
      <c r="K131" s="1138"/>
      <c r="L131" s="1138"/>
      <c r="M131" s="1138"/>
      <c r="N131" s="1138"/>
      <c r="O131" s="1138"/>
      <c r="P131" s="1138"/>
      <c r="Q131" s="1138"/>
      <c r="R131" s="1138"/>
      <c r="S131" s="1138"/>
      <c r="T131" s="1138"/>
      <c r="U131" s="1138"/>
      <c r="V131" s="1138"/>
      <c r="W131" s="1138"/>
      <c r="X131" s="1138"/>
      <c r="Y131" s="1138"/>
      <c r="Z131" s="1138"/>
      <c r="AA131" s="1138"/>
      <c r="AB131" s="1138"/>
    </row>
    <row r="132" spans="2:28">
      <c r="B132" s="1138"/>
      <c r="C132" s="1138"/>
      <c r="D132" s="1138"/>
      <c r="E132" s="1138"/>
      <c r="F132" s="1138"/>
      <c r="G132" s="1138"/>
      <c r="H132" s="1138"/>
      <c r="I132" s="1138"/>
      <c r="J132" s="1138"/>
      <c r="K132" s="1138"/>
      <c r="L132" s="1138"/>
      <c r="M132" s="1138"/>
      <c r="N132" s="1138"/>
      <c r="O132" s="1138"/>
      <c r="P132" s="1138"/>
      <c r="Q132" s="1138"/>
      <c r="R132" s="1138"/>
      <c r="S132" s="1138"/>
      <c r="T132" s="1138"/>
      <c r="U132" s="1138"/>
      <c r="V132" s="1138"/>
      <c r="W132" s="1138"/>
      <c r="X132" s="1138"/>
      <c r="Y132" s="1138"/>
      <c r="Z132" s="1138"/>
      <c r="AA132" s="1138"/>
      <c r="AB132" s="1138"/>
    </row>
    <row r="133" spans="2:28">
      <c r="B133" s="1138"/>
      <c r="C133" s="1138"/>
      <c r="D133" s="1138"/>
      <c r="E133" s="1138"/>
      <c r="F133" s="1138"/>
      <c r="G133" s="1138"/>
      <c r="H133" s="1138"/>
      <c r="I133" s="1138"/>
      <c r="J133" s="1138"/>
      <c r="K133" s="1138"/>
      <c r="L133" s="1138"/>
      <c r="M133" s="1138"/>
      <c r="N133" s="1138"/>
      <c r="O133" s="1138"/>
      <c r="P133" s="1138"/>
      <c r="Q133" s="1138"/>
      <c r="R133" s="1138"/>
      <c r="S133" s="1138"/>
      <c r="T133" s="1138"/>
      <c r="U133" s="1138"/>
      <c r="V133" s="1138"/>
      <c r="W133" s="1138"/>
      <c r="X133" s="1138"/>
      <c r="Y133" s="1138"/>
      <c r="Z133" s="1138"/>
      <c r="AA133" s="1138"/>
      <c r="AB133" s="1138"/>
    </row>
    <row r="134" spans="2:28">
      <c r="B134" s="1138"/>
      <c r="C134" s="1138"/>
      <c r="D134" s="1138"/>
      <c r="E134" s="1138"/>
      <c r="F134" s="1138"/>
      <c r="G134" s="1138"/>
      <c r="H134" s="1138"/>
      <c r="I134" s="1138"/>
      <c r="J134" s="1138"/>
      <c r="K134" s="1138"/>
      <c r="L134" s="1138"/>
      <c r="M134" s="1138"/>
      <c r="N134" s="1138"/>
      <c r="O134" s="1138"/>
      <c r="P134" s="1138"/>
      <c r="Q134" s="1138"/>
      <c r="R134" s="1138"/>
      <c r="S134" s="1138"/>
      <c r="T134" s="1138"/>
      <c r="U134" s="1138"/>
      <c r="V134" s="1138"/>
      <c r="W134" s="1138"/>
      <c r="X134" s="1138"/>
      <c r="Y134" s="1138"/>
      <c r="Z134" s="1138"/>
      <c r="AA134" s="1138"/>
      <c r="AB134" s="1138"/>
    </row>
    <row r="135" spans="2:28">
      <c r="B135" s="1138"/>
      <c r="C135" s="1138"/>
      <c r="D135" s="1138"/>
      <c r="E135" s="1138"/>
      <c r="F135" s="1138"/>
      <c r="G135" s="1138"/>
      <c r="H135" s="1138"/>
      <c r="I135" s="1138"/>
      <c r="J135" s="1138"/>
      <c r="K135" s="1138"/>
      <c r="L135" s="1138"/>
      <c r="M135" s="1138"/>
      <c r="N135" s="1138"/>
      <c r="O135" s="1138"/>
      <c r="P135" s="1138"/>
      <c r="Q135" s="1138"/>
      <c r="R135" s="1138"/>
      <c r="S135" s="1138"/>
      <c r="T135" s="1138"/>
      <c r="U135" s="1138"/>
      <c r="V135" s="1138"/>
      <c r="W135" s="1138"/>
      <c r="X135" s="1138"/>
      <c r="Y135" s="1138"/>
      <c r="Z135" s="1138"/>
      <c r="AA135" s="1138"/>
      <c r="AB135" s="1138"/>
    </row>
    <row r="136" spans="2:28">
      <c r="B136" s="1138"/>
      <c r="C136" s="1138"/>
      <c r="D136" s="1138"/>
      <c r="E136" s="1138"/>
      <c r="F136" s="1138"/>
      <c r="G136" s="1138"/>
      <c r="H136" s="1138"/>
      <c r="I136" s="1138"/>
      <c r="J136" s="1138"/>
      <c r="K136" s="1138"/>
      <c r="L136" s="1138"/>
      <c r="M136" s="1138"/>
      <c r="N136" s="1138"/>
      <c r="O136" s="1138"/>
      <c r="P136" s="1138"/>
      <c r="Q136" s="1138"/>
      <c r="R136" s="1138"/>
      <c r="S136" s="1138"/>
      <c r="T136" s="1138"/>
      <c r="U136" s="1138"/>
      <c r="V136" s="1138"/>
      <c r="W136" s="1138"/>
      <c r="X136" s="1138"/>
      <c r="Y136" s="1138"/>
      <c r="Z136" s="1138"/>
      <c r="AA136" s="1138"/>
      <c r="AB136" s="1138"/>
    </row>
    <row r="137" spans="2:28">
      <c r="B137" s="1138"/>
      <c r="C137" s="1138"/>
      <c r="D137" s="1138"/>
      <c r="E137" s="1138"/>
      <c r="F137" s="1138"/>
      <c r="G137" s="1138"/>
      <c r="H137" s="1138"/>
      <c r="I137" s="1138"/>
      <c r="J137" s="1138"/>
      <c r="K137" s="1138"/>
      <c r="L137" s="1138"/>
      <c r="M137" s="1138"/>
      <c r="N137" s="1138"/>
      <c r="O137" s="1138"/>
      <c r="P137" s="1138"/>
      <c r="Q137" s="1138"/>
      <c r="R137" s="1138"/>
      <c r="S137" s="1138"/>
      <c r="T137" s="1138"/>
      <c r="U137" s="1138"/>
      <c r="V137" s="1138"/>
      <c r="W137" s="1138"/>
      <c r="X137" s="1138"/>
      <c r="Y137" s="1138"/>
      <c r="Z137" s="1138"/>
      <c r="AA137" s="1138"/>
      <c r="AB137" s="1138"/>
    </row>
    <row r="138" spans="2:28">
      <c r="B138" s="1138"/>
      <c r="C138" s="1138"/>
      <c r="D138" s="1138"/>
      <c r="E138" s="1138"/>
      <c r="F138" s="1138"/>
      <c r="G138" s="1138"/>
      <c r="H138" s="1138"/>
      <c r="I138" s="1138"/>
      <c r="J138" s="1138"/>
      <c r="K138" s="1138"/>
      <c r="L138" s="1138"/>
      <c r="M138" s="1138"/>
      <c r="N138" s="1138"/>
      <c r="O138" s="1138"/>
      <c r="P138" s="1138"/>
      <c r="Q138" s="1138"/>
      <c r="R138" s="1138"/>
      <c r="S138" s="1138"/>
      <c r="T138" s="1138"/>
      <c r="U138" s="1138"/>
      <c r="V138" s="1138"/>
      <c r="W138" s="1138"/>
      <c r="X138" s="1138"/>
      <c r="Y138" s="1138"/>
      <c r="Z138" s="1138"/>
      <c r="AA138" s="1138"/>
      <c r="AB138" s="1138"/>
    </row>
    <row r="139" spans="2:28">
      <c r="B139" s="1138"/>
      <c r="C139" s="1138"/>
      <c r="D139" s="1138"/>
      <c r="E139" s="1138"/>
      <c r="F139" s="1138"/>
      <c r="G139" s="1138"/>
      <c r="H139" s="1138"/>
      <c r="I139" s="1138"/>
      <c r="J139" s="1138"/>
      <c r="K139" s="1138"/>
      <c r="L139" s="1138"/>
      <c r="M139" s="1138"/>
      <c r="N139" s="1138"/>
      <c r="O139" s="1138"/>
      <c r="P139" s="1138"/>
      <c r="Q139" s="1138"/>
      <c r="R139" s="1138"/>
      <c r="S139" s="1138"/>
      <c r="T139" s="1138"/>
      <c r="U139" s="1138"/>
      <c r="V139" s="1138"/>
      <c r="W139" s="1138"/>
      <c r="X139" s="1138"/>
      <c r="Y139" s="1138"/>
      <c r="Z139" s="1138"/>
      <c r="AA139" s="1138"/>
      <c r="AB139" s="1138"/>
    </row>
    <row r="140" spans="2:28">
      <c r="B140" s="1138"/>
      <c r="C140" s="1138"/>
      <c r="D140" s="1138"/>
      <c r="E140" s="1138"/>
      <c r="F140" s="1138"/>
      <c r="G140" s="1138"/>
      <c r="H140" s="1138"/>
      <c r="I140" s="1138"/>
      <c r="J140" s="1138"/>
      <c r="K140" s="1138"/>
      <c r="L140" s="1138"/>
      <c r="M140" s="1138"/>
      <c r="N140" s="1138"/>
      <c r="O140" s="1138"/>
      <c r="P140" s="1138"/>
      <c r="Q140" s="1138"/>
      <c r="R140" s="1138"/>
      <c r="S140" s="1138"/>
      <c r="T140" s="1138"/>
      <c r="U140" s="1138"/>
      <c r="V140" s="1138"/>
      <c r="W140" s="1138"/>
      <c r="X140" s="1138"/>
      <c r="Y140" s="1138"/>
      <c r="Z140" s="1138"/>
      <c r="AA140" s="1138"/>
      <c r="AB140" s="1138"/>
    </row>
    <row r="141" spans="2:28">
      <c r="B141" s="1138"/>
      <c r="C141" s="1138"/>
      <c r="D141" s="1138"/>
      <c r="E141" s="1138"/>
      <c r="F141" s="1138"/>
      <c r="G141" s="1138"/>
      <c r="H141" s="1138"/>
      <c r="I141" s="1138"/>
      <c r="J141" s="1138"/>
      <c r="K141" s="1138"/>
      <c r="L141" s="1138"/>
      <c r="M141" s="1138"/>
      <c r="N141" s="1138"/>
      <c r="O141" s="1138"/>
      <c r="P141" s="1138"/>
      <c r="Q141" s="1138"/>
      <c r="R141" s="1138"/>
      <c r="S141" s="1138"/>
      <c r="T141" s="1138"/>
      <c r="U141" s="1138"/>
      <c r="V141" s="1138"/>
      <c r="W141" s="1138"/>
      <c r="X141" s="1138"/>
      <c r="Y141" s="1138"/>
      <c r="Z141" s="1138"/>
      <c r="AA141" s="1138"/>
      <c r="AB141" s="1138"/>
    </row>
    <row r="142" spans="2:28">
      <c r="B142" s="1138"/>
      <c r="C142" s="1138"/>
      <c r="D142" s="1138"/>
      <c r="E142" s="1138"/>
      <c r="F142" s="1138"/>
      <c r="G142" s="1138"/>
      <c r="H142" s="1138"/>
      <c r="I142" s="1138"/>
      <c r="J142" s="1138"/>
      <c r="K142" s="1138"/>
      <c r="L142" s="1138"/>
      <c r="M142" s="1138"/>
      <c r="N142" s="1138"/>
      <c r="O142" s="1138"/>
      <c r="P142" s="1138"/>
      <c r="Q142" s="1138"/>
      <c r="R142" s="1138"/>
      <c r="S142" s="1138"/>
      <c r="T142" s="1138"/>
      <c r="U142" s="1138"/>
      <c r="V142" s="1138"/>
      <c r="W142" s="1138"/>
      <c r="X142" s="1138"/>
      <c r="Y142" s="1138"/>
      <c r="Z142" s="1138"/>
      <c r="AA142" s="1138"/>
      <c r="AB142" s="1138"/>
    </row>
    <row r="143" spans="2:28">
      <c r="B143" s="1138"/>
      <c r="C143" s="1138"/>
      <c r="D143" s="1138"/>
      <c r="E143" s="1138"/>
      <c r="F143" s="1138"/>
      <c r="G143" s="1138"/>
      <c r="H143" s="1138"/>
      <c r="I143" s="1138"/>
      <c r="J143" s="1138"/>
      <c r="K143" s="1138"/>
      <c r="L143" s="1138"/>
      <c r="M143" s="1138"/>
      <c r="N143" s="1138"/>
      <c r="O143" s="1138"/>
      <c r="P143" s="1138"/>
      <c r="Q143" s="1138"/>
      <c r="R143" s="1138"/>
      <c r="S143" s="1138"/>
      <c r="T143" s="1138"/>
      <c r="U143" s="1138"/>
      <c r="V143" s="1138"/>
      <c r="W143" s="1138"/>
      <c r="X143" s="1138"/>
      <c r="Y143" s="1138"/>
      <c r="Z143" s="1138"/>
      <c r="AA143" s="1138"/>
      <c r="AB143" s="1138"/>
    </row>
    <row r="144" spans="2:28">
      <c r="B144" s="1138"/>
      <c r="C144" s="1138"/>
      <c r="D144" s="1138"/>
      <c r="E144" s="1138"/>
      <c r="F144" s="1138"/>
      <c r="G144" s="1138"/>
      <c r="H144" s="1138"/>
      <c r="I144" s="1138"/>
      <c r="J144" s="1138"/>
      <c r="K144" s="1138"/>
      <c r="L144" s="1138"/>
      <c r="M144" s="1138"/>
      <c r="N144" s="1138"/>
      <c r="O144" s="1138"/>
      <c r="P144" s="1138"/>
      <c r="Q144" s="1138"/>
      <c r="R144" s="1138"/>
      <c r="S144" s="1138"/>
      <c r="T144" s="1138"/>
      <c r="U144" s="1138"/>
      <c r="V144" s="1138"/>
      <c r="W144" s="1138"/>
      <c r="X144" s="1138"/>
      <c r="Y144" s="1138"/>
      <c r="Z144" s="1138"/>
      <c r="AA144" s="1138"/>
      <c r="AB144" s="1138"/>
    </row>
    <row r="145" spans="2:28">
      <c r="B145" s="1138"/>
      <c r="C145" s="1138"/>
      <c r="D145" s="1138"/>
      <c r="E145" s="1138"/>
      <c r="F145" s="1138"/>
      <c r="G145" s="1138"/>
      <c r="H145" s="1138"/>
      <c r="I145" s="1138"/>
      <c r="J145" s="1138"/>
      <c r="K145" s="1138"/>
      <c r="L145" s="1138"/>
      <c r="M145" s="1138"/>
      <c r="N145" s="1138"/>
      <c r="O145" s="1138"/>
      <c r="P145" s="1138"/>
      <c r="Q145" s="1138"/>
      <c r="R145" s="1138"/>
      <c r="S145" s="1138"/>
      <c r="T145" s="1138"/>
      <c r="U145" s="1138"/>
      <c r="V145" s="1138"/>
      <c r="W145" s="1138"/>
      <c r="X145" s="1138"/>
      <c r="Y145" s="1138"/>
      <c r="Z145" s="1138"/>
      <c r="AA145" s="1138"/>
      <c r="AB145" s="1138"/>
    </row>
    <row r="146" spans="2:28">
      <c r="B146" s="1138"/>
      <c r="C146" s="1138"/>
      <c r="D146" s="1138"/>
      <c r="E146" s="1138"/>
      <c r="F146" s="1138"/>
      <c r="G146" s="1138"/>
      <c r="H146" s="1138"/>
      <c r="I146" s="1138"/>
      <c r="J146" s="1138"/>
      <c r="K146" s="1138"/>
      <c r="L146" s="1138"/>
      <c r="M146" s="1138"/>
      <c r="N146" s="1138"/>
      <c r="O146" s="1138"/>
      <c r="P146" s="1138"/>
      <c r="Q146" s="1138"/>
      <c r="R146" s="1138"/>
      <c r="S146" s="1138"/>
      <c r="T146" s="1138"/>
      <c r="U146" s="1138"/>
      <c r="V146" s="1138"/>
      <c r="W146" s="1138"/>
      <c r="X146" s="1138"/>
      <c r="Y146" s="1138"/>
      <c r="Z146" s="1138"/>
      <c r="AA146" s="1138"/>
      <c r="AB146" s="1138"/>
    </row>
    <row r="147" spans="2:28">
      <c r="B147" s="1138"/>
      <c r="C147" s="1138"/>
      <c r="D147" s="1138"/>
      <c r="E147" s="1138"/>
      <c r="F147" s="1138"/>
      <c r="G147" s="1138"/>
      <c r="H147" s="1138"/>
      <c r="I147" s="1138"/>
      <c r="J147" s="1138"/>
      <c r="K147" s="1138"/>
      <c r="L147" s="1138"/>
      <c r="M147" s="1138"/>
      <c r="N147" s="1138"/>
      <c r="O147" s="1138"/>
      <c r="P147" s="1138"/>
      <c r="Q147" s="1138"/>
      <c r="R147" s="1138"/>
      <c r="S147" s="1138"/>
      <c r="T147" s="1138"/>
      <c r="U147" s="1138"/>
      <c r="V147" s="1138"/>
      <c r="W147" s="1138"/>
      <c r="X147" s="1138"/>
      <c r="Y147" s="1138"/>
      <c r="Z147" s="1138"/>
      <c r="AA147" s="1138"/>
      <c r="AB147" s="1138"/>
    </row>
    <row r="148" spans="2:28">
      <c r="B148" s="1138"/>
      <c r="C148" s="1138"/>
      <c r="D148" s="1138"/>
      <c r="E148" s="1138"/>
      <c r="F148" s="1138"/>
      <c r="G148" s="1138"/>
      <c r="H148" s="1138"/>
      <c r="I148" s="1138"/>
      <c r="J148" s="1138"/>
      <c r="K148" s="1138"/>
      <c r="L148" s="1138"/>
      <c r="M148" s="1138"/>
      <c r="N148" s="1138"/>
      <c r="O148" s="1138"/>
      <c r="P148" s="1138"/>
      <c r="Q148" s="1138"/>
      <c r="R148" s="1138"/>
      <c r="S148" s="1138"/>
      <c r="T148" s="1138"/>
      <c r="U148" s="1138"/>
      <c r="V148" s="1138"/>
      <c r="W148" s="1138"/>
      <c r="X148" s="1138"/>
      <c r="Y148" s="1138"/>
      <c r="Z148" s="1138"/>
      <c r="AA148" s="1138"/>
      <c r="AB148" s="1138"/>
    </row>
    <row r="149" spans="2:28">
      <c r="B149" s="1138"/>
      <c r="C149" s="1138"/>
      <c r="D149" s="1138"/>
      <c r="E149" s="1138"/>
      <c r="F149" s="1138"/>
      <c r="G149" s="1138"/>
      <c r="H149" s="1138"/>
      <c r="I149" s="1138"/>
      <c r="J149" s="1138"/>
      <c r="K149" s="1138"/>
      <c r="L149" s="1138"/>
      <c r="M149" s="1138"/>
      <c r="N149" s="1138"/>
      <c r="O149" s="1138"/>
      <c r="P149" s="1138"/>
      <c r="Q149" s="1138"/>
      <c r="R149" s="1138"/>
      <c r="S149" s="1138"/>
      <c r="T149" s="1138"/>
      <c r="U149" s="1138"/>
      <c r="V149" s="1138"/>
      <c r="W149" s="1138"/>
      <c r="X149" s="1138"/>
      <c r="Y149" s="1138"/>
      <c r="Z149" s="1138"/>
      <c r="AA149" s="1138"/>
      <c r="AB149" s="1138"/>
    </row>
    <row r="150" spans="2:28">
      <c r="B150" s="1138"/>
      <c r="C150" s="1138"/>
      <c r="D150" s="1138"/>
      <c r="E150" s="1138"/>
      <c r="F150" s="1138"/>
      <c r="G150" s="1138"/>
      <c r="H150" s="1138"/>
      <c r="I150" s="1138"/>
      <c r="J150" s="1138"/>
      <c r="K150" s="1138"/>
      <c r="L150" s="1138"/>
      <c r="M150" s="1138"/>
      <c r="N150" s="1138"/>
      <c r="O150" s="1138"/>
      <c r="P150" s="1138"/>
      <c r="Q150" s="1138"/>
      <c r="R150" s="1138"/>
      <c r="S150" s="1138"/>
      <c r="T150" s="1138"/>
      <c r="U150" s="1138"/>
      <c r="V150" s="1138"/>
      <c r="W150" s="1138"/>
      <c r="X150" s="1138"/>
      <c r="Y150" s="1138"/>
      <c r="Z150" s="1138"/>
      <c r="AA150" s="1138"/>
      <c r="AB150" s="1138"/>
    </row>
    <row r="151" spans="2:28">
      <c r="B151" s="1138"/>
      <c r="C151" s="1138"/>
      <c r="D151" s="1138"/>
      <c r="E151" s="1138"/>
      <c r="F151" s="1138"/>
      <c r="G151" s="1138"/>
      <c r="H151" s="1138"/>
      <c r="I151" s="1138"/>
      <c r="J151" s="1138"/>
      <c r="K151" s="1138"/>
      <c r="L151" s="1138"/>
      <c r="M151" s="1138"/>
      <c r="N151" s="1138"/>
      <c r="O151" s="1138"/>
      <c r="P151" s="1138"/>
      <c r="Q151" s="1138"/>
      <c r="R151" s="1138"/>
      <c r="S151" s="1138"/>
      <c r="T151" s="1138"/>
      <c r="U151" s="1138"/>
      <c r="V151" s="1138"/>
      <c r="W151" s="1138"/>
      <c r="X151" s="1138"/>
      <c r="Y151" s="1138"/>
      <c r="Z151" s="1138"/>
      <c r="AA151" s="1138"/>
      <c r="AB151" s="1138"/>
    </row>
    <row r="152" spans="2:28">
      <c r="B152" s="1138"/>
      <c r="C152" s="1138"/>
      <c r="D152" s="1138"/>
      <c r="E152" s="1138"/>
      <c r="F152" s="1138"/>
      <c r="G152" s="1138"/>
      <c r="H152" s="1138"/>
      <c r="I152" s="1138"/>
      <c r="J152" s="1138"/>
      <c r="K152" s="1138"/>
      <c r="L152" s="1138"/>
      <c r="M152" s="1138"/>
      <c r="N152" s="1138"/>
      <c r="O152" s="1138"/>
      <c r="P152" s="1138"/>
      <c r="Q152" s="1138"/>
      <c r="R152" s="1138"/>
      <c r="S152" s="1138"/>
      <c r="T152" s="1138"/>
      <c r="U152" s="1138"/>
      <c r="V152" s="1138"/>
      <c r="W152" s="1138"/>
      <c r="X152" s="1138"/>
      <c r="Y152" s="1138"/>
      <c r="Z152" s="1138"/>
      <c r="AA152" s="1138"/>
      <c r="AB152" s="1138"/>
    </row>
    <row r="153" spans="2:28">
      <c r="B153" s="1138"/>
      <c r="C153" s="1138"/>
      <c r="D153" s="1138"/>
      <c r="E153" s="1138"/>
      <c r="F153" s="1138"/>
      <c r="G153" s="1138"/>
      <c r="H153" s="1138"/>
      <c r="I153" s="1138"/>
      <c r="J153" s="1138"/>
      <c r="K153" s="1138"/>
      <c r="L153" s="1138"/>
      <c r="M153" s="1138"/>
      <c r="N153" s="1138"/>
      <c r="O153" s="1138"/>
      <c r="P153" s="1138"/>
      <c r="Q153" s="1138"/>
      <c r="R153" s="1138"/>
      <c r="S153" s="1138"/>
      <c r="T153" s="1138"/>
      <c r="U153" s="1138"/>
      <c r="V153" s="1138"/>
      <c r="W153" s="1138"/>
      <c r="X153" s="1138"/>
      <c r="Y153" s="1138"/>
      <c r="Z153" s="1138"/>
      <c r="AA153" s="1138"/>
      <c r="AB153" s="1138"/>
    </row>
    <row r="154" spans="2:28">
      <c r="B154" s="1138"/>
      <c r="C154" s="1138"/>
      <c r="D154" s="1138"/>
      <c r="E154" s="1138"/>
      <c r="F154" s="1138"/>
      <c r="G154" s="1138"/>
      <c r="H154" s="1138"/>
      <c r="I154" s="1138"/>
      <c r="J154" s="1138"/>
      <c r="K154" s="1138"/>
      <c r="L154" s="1138"/>
      <c r="M154" s="1138"/>
      <c r="N154" s="1138"/>
      <c r="O154" s="1138"/>
      <c r="P154" s="1138"/>
      <c r="Q154" s="1138"/>
      <c r="R154" s="1138"/>
      <c r="S154" s="1138"/>
      <c r="T154" s="1138"/>
      <c r="U154" s="1138"/>
      <c r="V154" s="1138"/>
      <c r="W154" s="1138"/>
      <c r="X154" s="1138"/>
      <c r="Y154" s="1138"/>
      <c r="Z154" s="1138"/>
      <c r="AA154" s="1138"/>
      <c r="AB154" s="1138"/>
    </row>
    <row r="155" spans="2:28">
      <c r="B155" s="1138"/>
      <c r="C155" s="1138"/>
      <c r="D155" s="1138"/>
      <c r="E155" s="1138"/>
      <c r="F155" s="1138"/>
      <c r="G155" s="1138"/>
      <c r="H155" s="1138"/>
      <c r="I155" s="1138"/>
      <c r="J155" s="1138"/>
      <c r="K155" s="1138"/>
      <c r="L155" s="1138"/>
      <c r="M155" s="1138"/>
      <c r="N155" s="1138"/>
      <c r="O155" s="1138"/>
      <c r="P155" s="1138"/>
      <c r="Q155" s="1138"/>
      <c r="R155" s="1138"/>
      <c r="S155" s="1138"/>
      <c r="T155" s="1138"/>
      <c r="U155" s="1138"/>
      <c r="V155" s="1138"/>
      <c r="W155" s="1138"/>
      <c r="X155" s="1138"/>
      <c r="Y155" s="1138"/>
      <c r="Z155" s="1138"/>
      <c r="AA155" s="1138"/>
      <c r="AB155" s="1138"/>
    </row>
    <row r="156" spans="2:28">
      <c r="B156" s="1138"/>
      <c r="C156" s="1138"/>
      <c r="D156" s="1138"/>
      <c r="E156" s="1138"/>
      <c r="F156" s="1138"/>
      <c r="G156" s="1138"/>
      <c r="H156" s="1138"/>
      <c r="I156" s="1138"/>
      <c r="J156" s="1138"/>
      <c r="K156" s="1138"/>
      <c r="L156" s="1138"/>
      <c r="M156" s="1138"/>
      <c r="N156" s="1138"/>
      <c r="O156" s="1138"/>
      <c r="P156" s="1138"/>
      <c r="Q156" s="1138"/>
      <c r="R156" s="1138"/>
      <c r="S156" s="1138"/>
      <c r="T156" s="1138"/>
      <c r="U156" s="1138"/>
      <c r="V156" s="1138"/>
      <c r="W156" s="1138"/>
      <c r="X156" s="1138"/>
      <c r="Y156" s="1138"/>
      <c r="Z156" s="1138"/>
      <c r="AA156" s="1138"/>
      <c r="AB156" s="1138"/>
    </row>
    <row r="157" spans="2:28">
      <c r="B157" s="1138"/>
      <c r="C157" s="1138"/>
      <c r="D157" s="1138"/>
      <c r="E157" s="1138"/>
      <c r="F157" s="1138"/>
      <c r="G157" s="1138"/>
      <c r="H157" s="1138"/>
      <c r="I157" s="1138"/>
      <c r="J157" s="1138"/>
      <c r="K157" s="1138"/>
      <c r="L157" s="1138"/>
      <c r="M157" s="1138"/>
      <c r="N157" s="1138"/>
      <c r="O157" s="1138"/>
      <c r="P157" s="1138"/>
      <c r="Q157" s="1138"/>
      <c r="R157" s="1138"/>
      <c r="S157" s="1138"/>
      <c r="T157" s="1138"/>
      <c r="U157" s="1138"/>
      <c r="V157" s="1138"/>
      <c r="W157" s="1138"/>
      <c r="X157" s="1138"/>
      <c r="Y157" s="1138"/>
      <c r="Z157" s="1138"/>
      <c r="AA157" s="1138"/>
      <c r="AB157" s="1138"/>
    </row>
    <row r="158" spans="2:28">
      <c r="B158" s="1138"/>
      <c r="C158" s="1138"/>
      <c r="D158" s="1138"/>
      <c r="E158" s="1138"/>
      <c r="F158" s="1138"/>
      <c r="G158" s="1138"/>
      <c r="H158" s="1138"/>
      <c r="I158" s="1138"/>
      <c r="J158" s="1138"/>
      <c r="K158" s="1138"/>
      <c r="L158" s="1138"/>
      <c r="M158" s="1138"/>
      <c r="N158" s="1138"/>
      <c r="O158" s="1138"/>
      <c r="P158" s="1138"/>
      <c r="Q158" s="1138"/>
      <c r="R158" s="1138"/>
      <c r="S158" s="1138"/>
      <c r="T158" s="1138"/>
      <c r="U158" s="1138"/>
      <c r="V158" s="1138"/>
      <c r="W158" s="1138"/>
      <c r="X158" s="1138"/>
      <c r="Y158" s="1138"/>
      <c r="Z158" s="1138"/>
      <c r="AA158" s="1138"/>
      <c r="AB158" s="1138"/>
    </row>
    <row r="159" spans="2:28">
      <c r="B159" s="1138"/>
      <c r="C159" s="1138"/>
      <c r="D159" s="1138"/>
      <c r="E159" s="1138"/>
      <c r="F159" s="1138"/>
      <c r="G159" s="1138"/>
      <c r="H159" s="1138"/>
      <c r="I159" s="1138"/>
      <c r="J159" s="1138"/>
      <c r="K159" s="1138"/>
      <c r="L159" s="1138"/>
      <c r="M159" s="1138"/>
      <c r="N159" s="1138"/>
      <c r="O159" s="1138"/>
      <c r="P159" s="1138"/>
      <c r="Q159" s="1138"/>
      <c r="R159" s="1138"/>
      <c r="S159" s="1138"/>
      <c r="T159" s="1138"/>
      <c r="U159" s="1138"/>
      <c r="V159" s="1138"/>
      <c r="W159" s="1138"/>
      <c r="X159" s="1138"/>
      <c r="Y159" s="1138"/>
      <c r="Z159" s="1138"/>
      <c r="AA159" s="1138"/>
      <c r="AB159" s="1138"/>
    </row>
    <row r="160" spans="2:28">
      <c r="B160" s="1138"/>
      <c r="C160" s="1138"/>
      <c r="D160" s="1138"/>
      <c r="E160" s="1138"/>
      <c r="F160" s="1138"/>
      <c r="G160" s="1138"/>
      <c r="H160" s="1138"/>
      <c r="I160" s="1138"/>
      <c r="J160" s="1138"/>
      <c r="K160" s="1138"/>
      <c r="L160" s="1138"/>
      <c r="M160" s="1138"/>
      <c r="N160" s="1138"/>
      <c r="O160" s="1138"/>
      <c r="P160" s="1138"/>
      <c r="Q160" s="1138"/>
      <c r="R160" s="1138"/>
      <c r="S160" s="1138"/>
      <c r="T160" s="1138"/>
      <c r="U160" s="1138"/>
      <c r="V160" s="1138"/>
      <c r="W160" s="1138"/>
      <c r="X160" s="1138"/>
      <c r="Y160" s="1138"/>
      <c r="Z160" s="1138"/>
      <c r="AA160" s="1138"/>
      <c r="AB160" s="1138"/>
    </row>
    <row r="161" spans="2:28">
      <c r="B161" s="1138"/>
      <c r="C161" s="1138"/>
      <c r="D161" s="1138"/>
      <c r="E161" s="1138"/>
      <c r="F161" s="1138"/>
      <c r="G161" s="1138"/>
      <c r="H161" s="1138"/>
      <c r="I161" s="1138"/>
      <c r="J161" s="1138"/>
      <c r="K161" s="1138"/>
      <c r="L161" s="1138"/>
      <c r="M161" s="1138"/>
      <c r="N161" s="1138"/>
      <c r="O161" s="1138"/>
      <c r="P161" s="1138"/>
      <c r="Q161" s="1138"/>
      <c r="R161" s="1138"/>
      <c r="S161" s="1138"/>
      <c r="T161" s="1138"/>
      <c r="U161" s="1138"/>
      <c r="V161" s="1138"/>
      <c r="W161" s="1138"/>
      <c r="X161" s="1138"/>
      <c r="Y161" s="1138"/>
      <c r="Z161" s="1138"/>
      <c r="AA161" s="1138"/>
      <c r="AB161" s="1138"/>
    </row>
    <row r="162" spans="2:28">
      <c r="B162" s="1138"/>
      <c r="C162" s="1138"/>
      <c r="D162" s="1138"/>
      <c r="E162" s="1138"/>
      <c r="F162" s="1138"/>
      <c r="G162" s="1138"/>
      <c r="H162" s="1138"/>
      <c r="I162" s="1138"/>
      <c r="J162" s="1138"/>
      <c r="K162" s="1138"/>
      <c r="L162" s="1138"/>
      <c r="M162" s="1138"/>
      <c r="N162" s="1138"/>
      <c r="O162" s="1138"/>
      <c r="P162" s="1138"/>
      <c r="Q162" s="1138"/>
      <c r="R162" s="1138"/>
      <c r="S162" s="1138"/>
      <c r="T162" s="1138"/>
      <c r="U162" s="1138"/>
      <c r="V162" s="1138"/>
      <c r="W162" s="1138"/>
      <c r="X162" s="1138"/>
      <c r="Y162" s="1138"/>
      <c r="Z162" s="1138"/>
      <c r="AA162" s="1138"/>
      <c r="AB162" s="1138"/>
    </row>
    <row r="163" spans="2:28">
      <c r="B163" s="1138"/>
      <c r="C163" s="1138"/>
      <c r="D163" s="1138"/>
      <c r="E163" s="1138"/>
      <c r="F163" s="1138"/>
      <c r="G163" s="1138"/>
      <c r="H163" s="1138"/>
      <c r="I163" s="1138"/>
      <c r="J163" s="1138"/>
      <c r="K163" s="1138"/>
      <c r="L163" s="1138"/>
      <c r="M163" s="1138"/>
      <c r="N163" s="1138"/>
      <c r="O163" s="1138"/>
      <c r="P163" s="1138"/>
      <c r="Q163" s="1138"/>
      <c r="R163" s="1138"/>
      <c r="S163" s="1138"/>
      <c r="T163" s="1138"/>
      <c r="U163" s="1138"/>
      <c r="V163" s="1138"/>
      <c r="W163" s="1138"/>
      <c r="X163" s="1138"/>
      <c r="Y163" s="1138"/>
      <c r="Z163" s="1138"/>
      <c r="AA163" s="1138"/>
      <c r="AB163" s="1138"/>
    </row>
    <row r="164" spans="2:28">
      <c r="B164" s="1138"/>
      <c r="C164" s="1138"/>
      <c r="D164" s="1138"/>
      <c r="E164" s="1138"/>
      <c r="F164" s="1138"/>
      <c r="G164" s="1138"/>
      <c r="H164" s="1138"/>
      <c r="I164" s="1138"/>
      <c r="J164" s="1138"/>
      <c r="K164" s="1138"/>
      <c r="L164" s="1138"/>
      <c r="M164" s="1138"/>
      <c r="N164" s="1138"/>
      <c r="O164" s="1138"/>
      <c r="P164" s="1138"/>
      <c r="Q164" s="1138"/>
      <c r="R164" s="1138"/>
      <c r="S164" s="1138"/>
      <c r="T164" s="1138"/>
      <c r="U164" s="1138"/>
      <c r="V164" s="1138"/>
      <c r="W164" s="1138"/>
      <c r="X164" s="1138"/>
      <c r="Y164" s="1138"/>
      <c r="Z164" s="1138"/>
      <c r="AA164" s="1138"/>
      <c r="AB164" s="1138"/>
    </row>
    <row r="165" spans="2:28">
      <c r="B165" s="1138"/>
      <c r="C165" s="1138"/>
      <c r="D165" s="1138"/>
      <c r="E165" s="1138"/>
      <c r="F165" s="1138"/>
      <c r="G165" s="1138"/>
      <c r="H165" s="1138"/>
      <c r="I165" s="1138"/>
      <c r="J165" s="1138"/>
      <c r="K165" s="1138"/>
      <c r="L165" s="1138"/>
      <c r="M165" s="1138"/>
      <c r="N165" s="1138"/>
      <c r="O165" s="1138"/>
      <c r="P165" s="1138"/>
      <c r="Q165" s="1138"/>
      <c r="R165" s="1138"/>
      <c r="S165" s="1138"/>
      <c r="T165" s="1138"/>
      <c r="U165" s="1138"/>
      <c r="V165" s="1138"/>
      <c r="W165" s="1138"/>
      <c r="X165" s="1138"/>
      <c r="Y165" s="1138"/>
      <c r="Z165" s="1138"/>
      <c r="AA165" s="1138"/>
      <c r="AB165" s="1138"/>
    </row>
    <row r="166" spans="2:28">
      <c r="B166" s="1138"/>
      <c r="C166" s="1138"/>
      <c r="D166" s="1138"/>
      <c r="E166" s="1138"/>
      <c r="F166" s="1138"/>
      <c r="G166" s="1138"/>
      <c r="H166" s="1138"/>
      <c r="I166" s="1138"/>
      <c r="J166" s="1138"/>
      <c r="K166" s="1138"/>
      <c r="L166" s="1138"/>
      <c r="M166" s="1138"/>
      <c r="N166" s="1138"/>
      <c r="O166" s="1138"/>
      <c r="P166" s="1138"/>
      <c r="Q166" s="1138"/>
      <c r="R166" s="1138"/>
      <c r="S166" s="1138"/>
      <c r="T166" s="1138"/>
      <c r="U166" s="1138"/>
      <c r="V166" s="1138"/>
      <c r="W166" s="1138"/>
      <c r="X166" s="1138"/>
      <c r="Y166" s="1138"/>
      <c r="Z166" s="1138"/>
      <c r="AA166" s="1138"/>
      <c r="AB166" s="1138"/>
    </row>
    <row r="167" spans="2:28">
      <c r="B167" s="1138"/>
      <c r="C167" s="1138"/>
      <c r="D167" s="1138"/>
      <c r="E167" s="1138"/>
      <c r="F167" s="1138"/>
      <c r="G167" s="1138"/>
      <c r="H167" s="1138"/>
      <c r="I167" s="1138"/>
      <c r="J167" s="1138"/>
      <c r="K167" s="1138"/>
      <c r="L167" s="1138"/>
      <c r="M167" s="1138"/>
      <c r="N167" s="1138"/>
      <c r="O167" s="1138"/>
      <c r="P167" s="1138"/>
      <c r="Q167" s="1138"/>
      <c r="R167" s="1138"/>
      <c r="S167" s="1138"/>
      <c r="T167" s="1138"/>
      <c r="U167" s="1138"/>
      <c r="V167" s="1138"/>
      <c r="W167" s="1138"/>
      <c r="X167" s="1138"/>
      <c r="Y167" s="1138"/>
      <c r="Z167" s="1138"/>
      <c r="AA167" s="1138"/>
      <c r="AB167" s="1138"/>
    </row>
    <row r="168" spans="2:28">
      <c r="B168" s="1138"/>
      <c r="C168" s="1138"/>
      <c r="D168" s="1138"/>
      <c r="E168" s="1138"/>
      <c r="F168" s="1138"/>
      <c r="G168" s="1138"/>
      <c r="H168" s="1138"/>
      <c r="I168" s="1138"/>
      <c r="J168" s="1138"/>
      <c r="K168" s="1138"/>
      <c r="L168" s="1138"/>
      <c r="M168" s="1138"/>
      <c r="N168" s="1138"/>
      <c r="O168" s="1138"/>
      <c r="P168" s="1138"/>
      <c r="Q168" s="1138"/>
      <c r="R168" s="1138"/>
      <c r="S168" s="1138"/>
      <c r="T168" s="1138"/>
      <c r="U168" s="1138"/>
      <c r="V168" s="1138"/>
      <c r="W168" s="1138"/>
      <c r="X168" s="1138"/>
      <c r="Y168" s="1138"/>
      <c r="Z168" s="1138"/>
      <c r="AA168" s="1138"/>
      <c r="AB168" s="1138"/>
    </row>
    <row r="169" spans="2:28">
      <c r="B169" s="1138"/>
      <c r="C169" s="1138"/>
      <c r="D169" s="1138"/>
      <c r="E169" s="1138"/>
      <c r="F169" s="1138"/>
      <c r="G169" s="1138"/>
      <c r="H169" s="1138"/>
      <c r="I169" s="1138"/>
      <c r="J169" s="1138"/>
      <c r="K169" s="1138"/>
      <c r="L169" s="1138"/>
      <c r="M169" s="1138"/>
      <c r="N169" s="1138"/>
      <c r="O169" s="1138"/>
      <c r="P169" s="1138"/>
      <c r="Q169" s="1138"/>
      <c r="R169" s="1138"/>
      <c r="S169" s="1138"/>
      <c r="T169" s="1138"/>
      <c r="U169" s="1138"/>
      <c r="V169" s="1138"/>
      <c r="W169" s="1138"/>
      <c r="X169" s="1138"/>
      <c r="Y169" s="1138"/>
      <c r="Z169" s="1138"/>
      <c r="AA169" s="1138"/>
      <c r="AB169" s="1138"/>
    </row>
    <row r="170" spans="2:28">
      <c r="B170" s="1138"/>
      <c r="C170" s="1138"/>
      <c r="D170" s="1138"/>
      <c r="E170" s="1138"/>
      <c r="F170" s="1138"/>
      <c r="G170" s="1138"/>
      <c r="H170" s="1138"/>
      <c r="I170" s="1138"/>
      <c r="J170" s="1138"/>
      <c r="K170" s="1138"/>
      <c r="L170" s="1138"/>
      <c r="M170" s="1138"/>
      <c r="N170" s="1138"/>
      <c r="O170" s="1138"/>
      <c r="P170" s="1138"/>
      <c r="Q170" s="1138"/>
      <c r="R170" s="1138"/>
      <c r="S170" s="1138"/>
      <c r="T170" s="1138"/>
      <c r="U170" s="1138"/>
      <c r="V170" s="1138"/>
      <c r="W170" s="1138"/>
      <c r="X170" s="1138"/>
      <c r="Y170" s="1138"/>
      <c r="Z170" s="1138"/>
      <c r="AA170" s="1138"/>
      <c r="AB170" s="1138"/>
    </row>
    <row r="171" spans="2:28">
      <c r="B171" s="1138"/>
      <c r="C171" s="1138"/>
      <c r="D171" s="1138"/>
      <c r="E171" s="1138"/>
      <c r="F171" s="1138"/>
      <c r="G171" s="1138"/>
      <c r="H171" s="1138"/>
      <c r="I171" s="1138"/>
      <c r="J171" s="1138"/>
      <c r="K171" s="1138"/>
      <c r="L171" s="1138"/>
      <c r="M171" s="1138"/>
      <c r="N171" s="1138"/>
      <c r="O171" s="1138"/>
      <c r="P171" s="1138"/>
      <c r="Q171" s="1138"/>
      <c r="R171" s="1138"/>
      <c r="S171" s="1138"/>
      <c r="T171" s="1138"/>
      <c r="U171" s="1138"/>
      <c r="V171" s="1138"/>
      <c r="W171" s="1138"/>
      <c r="X171" s="1138"/>
      <c r="Y171" s="1138"/>
      <c r="Z171" s="1138"/>
      <c r="AA171" s="1138"/>
      <c r="AB171" s="1138"/>
    </row>
    <row r="172" spans="2:28">
      <c r="B172" s="1138"/>
      <c r="C172" s="1138"/>
      <c r="D172" s="1138"/>
      <c r="E172" s="1138"/>
      <c r="F172" s="1138"/>
      <c r="G172" s="1138"/>
      <c r="H172" s="1138"/>
      <c r="I172" s="1138"/>
      <c r="J172" s="1138"/>
      <c r="K172" s="1138"/>
      <c r="L172" s="1138"/>
      <c r="M172" s="1138"/>
      <c r="N172" s="1138"/>
      <c r="O172" s="1138"/>
      <c r="P172" s="1138"/>
      <c r="Q172" s="1138"/>
      <c r="R172" s="1138"/>
      <c r="S172" s="1138"/>
      <c r="T172" s="1138"/>
      <c r="U172" s="1138"/>
      <c r="V172" s="1138"/>
      <c r="W172" s="1138"/>
      <c r="X172" s="1138"/>
      <c r="Y172" s="1138"/>
      <c r="Z172" s="1138"/>
      <c r="AA172" s="1138"/>
      <c r="AB172" s="1138"/>
    </row>
    <row r="173" spans="2:28">
      <c r="B173" s="1138"/>
      <c r="C173" s="1138"/>
      <c r="D173" s="1138"/>
      <c r="E173" s="1138"/>
      <c r="F173" s="1138"/>
      <c r="G173" s="1138"/>
      <c r="H173" s="1138"/>
      <c r="I173" s="1138"/>
      <c r="J173" s="1138"/>
      <c r="K173" s="1138"/>
      <c r="L173" s="1138"/>
      <c r="M173" s="1138"/>
      <c r="N173" s="1138"/>
      <c r="O173" s="1138"/>
      <c r="P173" s="1138"/>
      <c r="Q173" s="1138"/>
      <c r="R173" s="1138"/>
      <c r="S173" s="1138"/>
      <c r="T173" s="1138"/>
      <c r="U173" s="1138"/>
      <c r="V173" s="1138"/>
      <c r="W173" s="1138"/>
      <c r="X173" s="1138"/>
      <c r="Y173" s="1138"/>
      <c r="Z173" s="1138"/>
      <c r="AA173" s="1138"/>
      <c r="AB173" s="1138"/>
    </row>
    <row r="174" spans="2:28">
      <c r="B174" s="1138"/>
      <c r="C174" s="1138"/>
      <c r="D174" s="1138"/>
      <c r="E174" s="1138"/>
      <c r="F174" s="1138"/>
      <c r="G174" s="1138"/>
      <c r="H174" s="1138"/>
      <c r="I174" s="1138"/>
      <c r="J174" s="1138"/>
      <c r="K174" s="1138"/>
      <c r="L174" s="1138"/>
      <c r="M174" s="1138"/>
      <c r="N174" s="1138"/>
      <c r="O174" s="1138"/>
      <c r="P174" s="1138"/>
      <c r="Q174" s="1138"/>
      <c r="R174" s="1138"/>
      <c r="S174" s="1138"/>
      <c r="T174" s="1138"/>
      <c r="U174" s="1138"/>
      <c r="V174" s="1138"/>
      <c r="W174" s="1138"/>
      <c r="X174" s="1138"/>
      <c r="Y174" s="1138"/>
      <c r="Z174" s="1138"/>
      <c r="AA174" s="1138"/>
      <c r="AB174" s="1138"/>
    </row>
    <row r="175" spans="2:28">
      <c r="B175" s="1138"/>
      <c r="C175" s="1138"/>
      <c r="D175" s="1138"/>
      <c r="E175" s="1138"/>
      <c r="F175" s="1138"/>
      <c r="G175" s="1138"/>
      <c r="H175" s="1138"/>
      <c r="I175" s="1138"/>
      <c r="J175" s="1138"/>
      <c r="K175" s="1138"/>
      <c r="L175" s="1138"/>
      <c r="M175" s="1138"/>
      <c r="N175" s="1138"/>
      <c r="O175" s="1138"/>
      <c r="P175" s="1138"/>
      <c r="Q175" s="1138"/>
      <c r="R175" s="1138"/>
      <c r="S175" s="1138"/>
      <c r="T175" s="1138"/>
      <c r="U175" s="1138"/>
      <c r="V175" s="1138"/>
      <c r="W175" s="1138"/>
      <c r="X175" s="1138"/>
      <c r="Y175" s="1138"/>
      <c r="Z175" s="1138"/>
      <c r="AA175" s="1138"/>
      <c r="AB175" s="1138"/>
    </row>
    <row r="176" spans="2:28">
      <c r="B176" s="1138"/>
      <c r="C176" s="1138"/>
      <c r="D176" s="1138"/>
      <c r="E176" s="1138"/>
      <c r="F176" s="1138"/>
      <c r="G176" s="1138"/>
      <c r="H176" s="1138"/>
      <c r="I176" s="1138"/>
      <c r="J176" s="1138"/>
      <c r="K176" s="1138"/>
      <c r="L176" s="1138"/>
      <c r="M176" s="1138"/>
      <c r="N176" s="1138"/>
      <c r="O176" s="1138"/>
      <c r="P176" s="1138"/>
      <c r="Q176" s="1138"/>
      <c r="R176" s="1138"/>
      <c r="S176" s="1138"/>
      <c r="T176" s="1138"/>
      <c r="U176" s="1138"/>
      <c r="V176" s="1138"/>
      <c r="W176" s="1138"/>
      <c r="X176" s="1138"/>
      <c r="Y176" s="1138"/>
      <c r="Z176" s="1138"/>
      <c r="AA176" s="1138"/>
      <c r="AB176" s="1138"/>
    </row>
    <row r="177" spans="2:28">
      <c r="B177" s="1138"/>
      <c r="C177" s="1138"/>
      <c r="D177" s="1138"/>
      <c r="E177" s="1138"/>
      <c r="F177" s="1138"/>
      <c r="G177" s="1138"/>
      <c r="H177" s="1138"/>
      <c r="I177" s="1138"/>
      <c r="J177" s="1138"/>
      <c r="K177" s="1138"/>
      <c r="L177" s="1138"/>
      <c r="M177" s="1138"/>
      <c r="N177" s="1138"/>
      <c r="O177" s="1138"/>
      <c r="P177" s="1138"/>
      <c r="Q177" s="1138"/>
      <c r="R177" s="1138"/>
      <c r="S177" s="1138"/>
      <c r="T177" s="1138"/>
      <c r="U177" s="1138"/>
      <c r="V177" s="1138"/>
      <c r="W177" s="1138"/>
      <c r="X177" s="1138"/>
      <c r="Y177" s="1138"/>
      <c r="Z177" s="1138"/>
      <c r="AA177" s="1138"/>
      <c r="AB177" s="1138"/>
    </row>
    <row r="178" spans="2:28">
      <c r="B178" s="1138"/>
      <c r="C178" s="1138"/>
      <c r="D178" s="1138"/>
      <c r="E178" s="1138"/>
      <c r="F178" s="1138"/>
      <c r="G178" s="1138"/>
      <c r="H178" s="1138"/>
      <c r="I178" s="1138"/>
      <c r="J178" s="1138"/>
      <c r="K178" s="1138"/>
      <c r="L178" s="1138"/>
      <c r="M178" s="1138"/>
      <c r="N178" s="1138"/>
      <c r="O178" s="1138"/>
      <c r="P178" s="1138"/>
      <c r="Q178" s="1138"/>
      <c r="R178" s="1138"/>
      <c r="S178" s="1138"/>
      <c r="T178" s="1138"/>
      <c r="U178" s="1138"/>
      <c r="V178" s="1138"/>
      <c r="W178" s="1138"/>
      <c r="X178" s="1138"/>
      <c r="Y178" s="1138"/>
      <c r="Z178" s="1138"/>
      <c r="AA178" s="1138"/>
      <c r="AB178" s="1138"/>
    </row>
    <row r="179" spans="2:28">
      <c r="B179" s="1138"/>
      <c r="C179" s="1138"/>
      <c r="D179" s="1138"/>
      <c r="E179" s="1138"/>
      <c r="F179" s="1138"/>
      <c r="G179" s="1138"/>
      <c r="H179" s="1138"/>
      <c r="I179" s="1138"/>
      <c r="J179" s="1138"/>
      <c r="K179" s="1138"/>
      <c r="L179" s="1138"/>
      <c r="M179" s="1138"/>
      <c r="N179" s="1138"/>
      <c r="O179" s="1138"/>
      <c r="P179" s="1138"/>
      <c r="Q179" s="1138"/>
      <c r="R179" s="1138"/>
      <c r="S179" s="1138"/>
      <c r="T179" s="1138"/>
      <c r="U179" s="1138"/>
      <c r="V179" s="1138"/>
      <c r="W179" s="1138"/>
      <c r="X179" s="1138"/>
      <c r="Y179" s="1138"/>
      <c r="Z179" s="1138"/>
      <c r="AA179" s="1138"/>
      <c r="AB179" s="1138"/>
    </row>
    <row r="180" spans="2:28">
      <c r="B180" s="1138"/>
      <c r="C180" s="1138"/>
      <c r="D180" s="1138"/>
      <c r="E180" s="1138"/>
      <c r="F180" s="1138"/>
      <c r="G180" s="1138"/>
      <c r="H180" s="1138"/>
      <c r="I180" s="1138"/>
      <c r="J180" s="1138"/>
      <c r="K180" s="1138"/>
      <c r="L180" s="1138"/>
      <c r="M180" s="1138"/>
      <c r="N180" s="1138"/>
      <c r="O180" s="1138"/>
      <c r="P180" s="1138"/>
      <c r="Q180" s="1138"/>
      <c r="R180" s="1138"/>
      <c r="S180" s="1138"/>
      <c r="T180" s="1138"/>
      <c r="U180" s="1138"/>
      <c r="V180" s="1138"/>
      <c r="W180" s="1138"/>
      <c r="X180" s="1138"/>
      <c r="Y180" s="1138"/>
      <c r="Z180" s="1138"/>
      <c r="AA180" s="1138"/>
      <c r="AB180" s="1138"/>
    </row>
    <row r="181" spans="2:28">
      <c r="B181" s="1138"/>
      <c r="C181" s="1138"/>
      <c r="D181" s="1138"/>
      <c r="E181" s="1138"/>
      <c r="F181" s="1138"/>
      <c r="G181" s="1138"/>
      <c r="H181" s="1138"/>
      <c r="I181" s="1138"/>
      <c r="J181" s="1138"/>
      <c r="K181" s="1138"/>
      <c r="L181" s="1138"/>
      <c r="M181" s="1138"/>
      <c r="N181" s="1138"/>
      <c r="O181" s="1138"/>
      <c r="P181" s="1138"/>
      <c r="Q181" s="1138"/>
      <c r="R181" s="1138"/>
      <c r="S181" s="1138"/>
      <c r="T181" s="1138"/>
      <c r="U181" s="1138"/>
      <c r="V181" s="1138"/>
      <c r="W181" s="1138"/>
      <c r="X181" s="1138"/>
      <c r="Y181" s="1138"/>
      <c r="Z181" s="1138"/>
      <c r="AA181" s="1138"/>
      <c r="AB181" s="1138"/>
    </row>
    <row r="182" spans="2:28">
      <c r="B182" s="1138"/>
      <c r="C182" s="1138"/>
      <c r="D182" s="1138"/>
      <c r="E182" s="1138"/>
      <c r="F182" s="1138"/>
      <c r="G182" s="1138"/>
      <c r="H182" s="1138"/>
      <c r="I182" s="1138"/>
      <c r="J182" s="1138"/>
      <c r="K182" s="1138"/>
      <c r="L182" s="1138"/>
      <c r="M182" s="1138"/>
      <c r="N182" s="1138"/>
      <c r="O182" s="1138"/>
      <c r="P182" s="1138"/>
      <c r="Q182" s="1138"/>
      <c r="R182" s="1138"/>
      <c r="S182" s="1138"/>
      <c r="T182" s="1138"/>
      <c r="U182" s="1138"/>
      <c r="V182" s="1138"/>
      <c r="W182" s="1138"/>
      <c r="X182" s="1138"/>
      <c r="Y182" s="1138"/>
      <c r="Z182" s="1138"/>
      <c r="AA182" s="1138"/>
      <c r="AB182" s="1138"/>
    </row>
    <row r="183" spans="2:28">
      <c r="B183" s="1138"/>
      <c r="C183" s="1138"/>
      <c r="D183" s="1138"/>
      <c r="E183" s="1138"/>
      <c r="F183" s="1138"/>
      <c r="G183" s="1138"/>
      <c r="H183" s="1138"/>
      <c r="I183" s="1138"/>
      <c r="J183" s="1138"/>
      <c r="K183" s="1138"/>
      <c r="L183" s="1138"/>
      <c r="M183" s="1138"/>
      <c r="N183" s="1138"/>
      <c r="O183" s="1138"/>
      <c r="P183" s="1138"/>
      <c r="Q183" s="1138"/>
      <c r="R183" s="1138"/>
      <c r="S183" s="1138"/>
      <c r="T183" s="1138"/>
      <c r="U183" s="1138"/>
      <c r="V183" s="1138"/>
      <c r="W183" s="1138"/>
      <c r="X183" s="1138"/>
      <c r="Y183" s="1138"/>
      <c r="Z183" s="1138"/>
      <c r="AA183" s="1138"/>
      <c r="AB183" s="1138"/>
    </row>
    <row r="184" spans="2:28">
      <c r="B184" s="1138"/>
      <c r="C184" s="1138"/>
      <c r="D184" s="1138"/>
      <c r="E184" s="1138"/>
      <c r="F184" s="1138"/>
      <c r="G184" s="1138"/>
      <c r="H184" s="1138"/>
      <c r="I184" s="1138"/>
      <c r="J184" s="1138"/>
      <c r="K184" s="1138"/>
      <c r="L184" s="1138"/>
      <c r="M184" s="1138"/>
      <c r="N184" s="1138"/>
      <c r="O184" s="1138"/>
      <c r="P184" s="1138"/>
      <c r="Q184" s="1138"/>
      <c r="R184" s="1138"/>
      <c r="S184" s="1138"/>
      <c r="T184" s="1138"/>
      <c r="U184" s="1138"/>
      <c r="V184" s="1138"/>
      <c r="W184" s="1138"/>
      <c r="X184" s="1138"/>
      <c r="Y184" s="1138"/>
      <c r="Z184" s="1138"/>
      <c r="AA184" s="1138"/>
      <c r="AB184" s="1138"/>
    </row>
  </sheetData>
  <mergeCells count="6">
    <mergeCell ref="B2:AB62"/>
    <mergeCell ref="B126:AB184"/>
    <mergeCell ref="B1:AA1"/>
    <mergeCell ref="B63:AB63"/>
    <mergeCell ref="B124:AB124"/>
    <mergeCell ref="B64:AB122"/>
  </mergeCells>
  <phoneticPr fontId="8" type="noConversion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7"/>
  <sheetViews>
    <sheetView view="pageBreakPreview" zoomScaleNormal="100" zoomScaleSheetLayoutView="100" workbookViewId="0">
      <selection activeCell="Q24" sqref="Q24"/>
    </sheetView>
    <sheetView workbookViewId="1"/>
  </sheetViews>
  <sheetFormatPr defaultRowHeight="11.25"/>
  <cols>
    <col min="1" max="1" width="5.83203125" style="129" customWidth="1"/>
    <col min="2" max="8" width="9.33203125" style="129"/>
    <col min="9" max="9" width="12.83203125" style="129" customWidth="1"/>
    <col min="10" max="10" width="60.83203125" style="129" customWidth="1"/>
    <col min="11" max="13" width="12.83203125" style="129" customWidth="1"/>
    <col min="14" max="16384" width="9.33203125" style="129"/>
  </cols>
  <sheetData>
    <row r="1" spans="1:13" ht="39.950000000000003" customHeight="1">
      <c r="A1" s="783" t="s">
        <v>925</v>
      </c>
      <c r="M1" s="786" t="s">
        <v>942</v>
      </c>
    </row>
    <row r="2" spans="1:13" ht="30" customHeight="1">
      <c r="A2" s="1454" t="s">
        <v>926</v>
      </c>
      <c r="B2" s="1454" t="s">
        <v>927</v>
      </c>
      <c r="C2" s="1454" t="s">
        <v>928</v>
      </c>
      <c r="D2" s="1454" t="s">
        <v>929</v>
      </c>
      <c r="E2" s="1454" t="s">
        <v>934</v>
      </c>
      <c r="F2" s="1454"/>
      <c r="G2" s="1454"/>
      <c r="H2" s="1454"/>
      <c r="I2" s="1454" t="s">
        <v>943</v>
      </c>
      <c r="J2" s="1454"/>
      <c r="K2" s="1453" t="s">
        <v>946</v>
      </c>
      <c r="L2" s="1453" t="s">
        <v>947</v>
      </c>
      <c r="M2" s="768" t="s">
        <v>933</v>
      </c>
    </row>
    <row r="3" spans="1:13" ht="30" customHeight="1">
      <c r="A3" s="1454"/>
      <c r="B3" s="1454"/>
      <c r="C3" s="1454"/>
      <c r="D3" s="1454"/>
      <c r="E3" s="781" t="s">
        <v>930</v>
      </c>
      <c r="F3" s="781" t="s">
        <v>940</v>
      </c>
      <c r="G3" s="781" t="s">
        <v>931</v>
      </c>
      <c r="H3" s="781" t="s">
        <v>932</v>
      </c>
      <c r="I3" s="781" t="s">
        <v>944</v>
      </c>
      <c r="J3" s="781" t="s">
        <v>945</v>
      </c>
      <c r="K3" s="1454"/>
      <c r="L3" s="1454"/>
      <c r="M3" s="769" t="s">
        <v>935</v>
      </c>
    </row>
    <row r="4" spans="1:13" ht="30" customHeight="1">
      <c r="A4" s="781" t="s">
        <v>936</v>
      </c>
      <c r="B4" s="780"/>
      <c r="C4" s="781" t="s">
        <v>941</v>
      </c>
      <c r="D4" s="780"/>
      <c r="E4" s="784">
        <f>SUM(E5:E14)</f>
        <v>3746</v>
      </c>
      <c r="F4" s="784">
        <f>SUM(F5:F14)</f>
        <v>0</v>
      </c>
      <c r="G4" s="784">
        <f>SUM(G5:G14)</f>
        <v>3</v>
      </c>
      <c r="H4" s="784">
        <f>SUM(H5:H14)</f>
        <v>3</v>
      </c>
      <c r="I4" s="780"/>
      <c r="J4" s="780"/>
      <c r="K4" s="780"/>
      <c r="L4" s="780"/>
      <c r="M4" s="784">
        <f>SUM(M5:M14)</f>
        <v>324900</v>
      </c>
    </row>
    <row r="5" spans="1:13" ht="30" customHeight="1">
      <c r="A5" s="781">
        <v>1</v>
      </c>
      <c r="B5" s="781" t="s">
        <v>937</v>
      </c>
      <c r="C5" s="781" t="s">
        <v>938</v>
      </c>
      <c r="D5" s="781" t="s">
        <v>1124</v>
      </c>
      <c r="E5" s="782">
        <v>3746</v>
      </c>
      <c r="F5" s="782"/>
      <c r="G5" s="782">
        <v>3</v>
      </c>
      <c r="H5" s="782">
        <f>G5</f>
        <v>3</v>
      </c>
      <c r="I5" s="781" t="s">
        <v>1125</v>
      </c>
      <c r="J5" s="781" t="s">
        <v>939</v>
      </c>
      <c r="K5" s="785">
        <v>36100</v>
      </c>
      <c r="L5" s="785">
        <f>K5*3</f>
        <v>108300</v>
      </c>
      <c r="M5" s="785">
        <f>H5*L5</f>
        <v>324900</v>
      </c>
    </row>
    <row r="6" spans="1:13" ht="30" customHeight="1">
      <c r="A6" s="897">
        <f t="shared" ref="A6:A17" si="0">A5+1</f>
        <v>2</v>
      </c>
      <c r="B6" s="881"/>
      <c r="C6" s="881"/>
      <c r="D6" s="881"/>
      <c r="E6" s="782"/>
      <c r="F6" s="782"/>
      <c r="G6" s="782"/>
      <c r="H6" s="782"/>
      <c r="I6" s="881"/>
      <c r="J6" s="881"/>
      <c r="K6" s="785"/>
      <c r="L6" s="785"/>
      <c r="M6" s="785"/>
    </row>
    <row r="7" spans="1:13" ht="30" customHeight="1">
      <c r="A7" s="781">
        <f t="shared" si="0"/>
        <v>3</v>
      </c>
      <c r="B7" s="781"/>
      <c r="C7" s="781"/>
      <c r="D7" s="781"/>
      <c r="E7" s="781"/>
      <c r="F7" s="781"/>
      <c r="G7" s="781"/>
      <c r="H7" s="781"/>
      <c r="I7" s="781"/>
      <c r="J7" s="780"/>
      <c r="K7" s="785"/>
      <c r="L7" s="785"/>
      <c r="M7" s="785"/>
    </row>
    <row r="8" spans="1:13" ht="30" customHeight="1">
      <c r="A8" s="781">
        <f t="shared" si="0"/>
        <v>4</v>
      </c>
      <c r="B8" s="781"/>
      <c r="C8" s="781"/>
      <c r="D8" s="781"/>
      <c r="E8" s="781"/>
      <c r="F8" s="781"/>
      <c r="G8" s="781"/>
      <c r="H8" s="781"/>
      <c r="I8" s="781"/>
      <c r="J8" s="780"/>
      <c r="K8" s="785"/>
      <c r="L8" s="785"/>
      <c r="M8" s="785"/>
    </row>
    <row r="9" spans="1:13" ht="30" customHeight="1">
      <c r="A9" s="781">
        <f t="shared" si="0"/>
        <v>5</v>
      </c>
      <c r="B9" s="781"/>
      <c r="C9" s="781"/>
      <c r="D9" s="781"/>
      <c r="E9" s="781"/>
      <c r="F9" s="781"/>
      <c r="G9" s="781"/>
      <c r="H9" s="781"/>
      <c r="I9" s="781"/>
      <c r="J9" s="780"/>
      <c r="K9" s="785"/>
      <c r="L9" s="785"/>
      <c r="M9" s="785"/>
    </row>
    <row r="10" spans="1:13" ht="30" customHeight="1">
      <c r="A10" s="781">
        <f t="shared" si="0"/>
        <v>6</v>
      </c>
      <c r="B10" s="781"/>
      <c r="C10" s="781"/>
      <c r="D10" s="781"/>
      <c r="E10" s="781"/>
      <c r="F10" s="781"/>
      <c r="G10" s="781"/>
      <c r="H10" s="781"/>
      <c r="I10" s="781"/>
      <c r="J10" s="780"/>
      <c r="K10" s="785"/>
      <c r="L10" s="785"/>
      <c r="M10" s="785"/>
    </row>
    <row r="11" spans="1:13" ht="30" customHeight="1">
      <c r="A11" s="781">
        <f t="shared" si="0"/>
        <v>7</v>
      </c>
      <c r="B11" s="781"/>
      <c r="C11" s="781"/>
      <c r="D11" s="781"/>
      <c r="E11" s="781"/>
      <c r="F11" s="781"/>
      <c r="G11" s="781"/>
      <c r="H11" s="781"/>
      <c r="I11" s="781"/>
      <c r="J11" s="780"/>
      <c r="K11" s="785"/>
      <c r="L11" s="785"/>
      <c r="M11" s="785"/>
    </row>
    <row r="12" spans="1:13" ht="30" customHeight="1">
      <c r="A12" s="781">
        <f t="shared" si="0"/>
        <v>8</v>
      </c>
      <c r="B12" s="781"/>
      <c r="C12" s="781"/>
      <c r="D12" s="781"/>
      <c r="E12" s="781"/>
      <c r="F12" s="781"/>
      <c r="G12" s="781"/>
      <c r="H12" s="781"/>
      <c r="I12" s="781"/>
      <c r="J12" s="780"/>
      <c r="K12" s="785"/>
      <c r="L12" s="785"/>
      <c r="M12" s="785"/>
    </row>
    <row r="13" spans="1:13" ht="30" customHeight="1">
      <c r="A13" s="781">
        <f t="shared" si="0"/>
        <v>9</v>
      </c>
      <c r="B13" s="781"/>
      <c r="C13" s="781"/>
      <c r="D13" s="781"/>
      <c r="E13" s="781"/>
      <c r="F13" s="781"/>
      <c r="G13" s="781"/>
      <c r="H13" s="781"/>
      <c r="I13" s="781"/>
      <c r="J13" s="780"/>
      <c r="K13" s="785"/>
      <c r="L13" s="785"/>
      <c r="M13" s="785"/>
    </row>
    <row r="14" spans="1:13" ht="30" customHeight="1">
      <c r="A14" s="781">
        <f t="shared" si="0"/>
        <v>10</v>
      </c>
      <c r="B14" s="781"/>
      <c r="C14" s="781"/>
      <c r="D14" s="781"/>
      <c r="E14" s="781"/>
      <c r="F14" s="781"/>
      <c r="G14" s="781"/>
      <c r="H14" s="781"/>
      <c r="I14" s="781"/>
      <c r="J14" s="780"/>
      <c r="K14" s="785"/>
      <c r="L14" s="785"/>
      <c r="M14" s="785"/>
    </row>
    <row r="15" spans="1:13" ht="30" customHeight="1">
      <c r="A15" s="781">
        <f t="shared" si="0"/>
        <v>11</v>
      </c>
      <c r="B15" s="780"/>
      <c r="C15" s="780"/>
      <c r="D15" s="780"/>
      <c r="E15" s="780"/>
      <c r="F15" s="780"/>
      <c r="G15" s="780"/>
      <c r="H15" s="780"/>
      <c r="I15" s="780"/>
      <c r="J15" s="780"/>
      <c r="K15" s="785"/>
      <c r="L15" s="785"/>
      <c r="M15" s="785"/>
    </row>
    <row r="16" spans="1:13" ht="30" customHeight="1">
      <c r="A16" s="781">
        <f t="shared" si="0"/>
        <v>12</v>
      </c>
      <c r="B16" s="780"/>
      <c r="C16" s="780"/>
      <c r="D16" s="780"/>
      <c r="E16" s="780"/>
      <c r="F16" s="780"/>
      <c r="G16" s="780"/>
      <c r="H16" s="780"/>
      <c r="I16" s="780"/>
      <c r="J16" s="780"/>
      <c r="K16" s="785"/>
      <c r="L16" s="785"/>
      <c r="M16" s="785"/>
    </row>
    <row r="17" spans="1:13" ht="30" customHeight="1">
      <c r="A17" s="781">
        <f t="shared" si="0"/>
        <v>13</v>
      </c>
      <c r="B17" s="780"/>
      <c r="C17" s="780"/>
      <c r="D17" s="780"/>
      <c r="E17" s="780"/>
      <c r="F17" s="780"/>
      <c r="G17" s="780"/>
      <c r="H17" s="780"/>
      <c r="I17" s="780"/>
      <c r="J17" s="780"/>
      <c r="K17" s="785"/>
      <c r="L17" s="785"/>
      <c r="M17" s="785"/>
    </row>
  </sheetData>
  <mergeCells count="8">
    <mergeCell ref="K2:K3"/>
    <mergeCell ref="L2:L3"/>
    <mergeCell ref="A2:A3"/>
    <mergeCell ref="D2:D3"/>
    <mergeCell ref="C2:C3"/>
    <mergeCell ref="B2:B3"/>
    <mergeCell ref="E2:H2"/>
    <mergeCell ref="I2:J2"/>
  </mergeCells>
  <phoneticPr fontId="8" type="noConversion"/>
  <printOptions horizontalCentered="1"/>
  <pageMargins left="0.59055118110236227" right="0.59055118110236227" top="0.78740157480314965" bottom="0.78740157480314965" header="0.31496062992125984" footer="0.31496062992125984"/>
  <pageSetup paperSize="9" scale="90"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47"/>
  <sheetViews>
    <sheetView view="pageBreakPreview" zoomScaleNormal="100" zoomScaleSheetLayoutView="100" workbookViewId="0">
      <selection activeCell="Q24" sqref="Q24"/>
    </sheetView>
    <sheetView workbookViewId="1"/>
  </sheetViews>
  <sheetFormatPr defaultRowHeight="11.25"/>
  <cols>
    <col min="1" max="1" width="30.83203125" style="671" customWidth="1"/>
    <col min="2" max="4" width="20.83203125" style="671" customWidth="1"/>
    <col min="5" max="5" width="60.83203125" style="671" customWidth="1"/>
    <col min="6" max="16384" width="9.33203125" style="671"/>
  </cols>
  <sheetData>
    <row r="1" spans="1:5" ht="39.950000000000003" customHeight="1">
      <c r="A1" s="783" t="s">
        <v>1020</v>
      </c>
    </row>
    <row r="2" spans="1:5" s="676" customFormat="1" ht="30" customHeight="1">
      <c r="A2" s="1455" t="s">
        <v>948</v>
      </c>
      <c r="B2" s="1294" t="s">
        <v>1021</v>
      </c>
      <c r="C2" s="1294"/>
      <c r="D2" s="1294"/>
      <c r="E2" s="1294" t="s">
        <v>1022</v>
      </c>
    </row>
    <row r="3" spans="1:5" s="676" customFormat="1" ht="30" customHeight="1">
      <c r="A3" s="1456"/>
      <c r="B3" s="766" t="s">
        <v>973</v>
      </c>
      <c r="C3" s="766" t="s">
        <v>970</v>
      </c>
      <c r="D3" s="766" t="s">
        <v>971</v>
      </c>
      <c r="E3" s="1294"/>
    </row>
    <row r="4" spans="1:5" s="676" customFormat="1" ht="30" customHeight="1">
      <c r="A4" s="765" t="s">
        <v>960</v>
      </c>
      <c r="B4" s="782">
        <v>1</v>
      </c>
      <c r="C4" s="782">
        <v>90000</v>
      </c>
      <c r="D4" s="782">
        <f>B4*C4</f>
        <v>90000</v>
      </c>
      <c r="E4" s="782"/>
    </row>
    <row r="5" spans="1:5" s="676" customFormat="1" ht="30" customHeight="1">
      <c r="A5" s="765" t="s">
        <v>961</v>
      </c>
      <c r="B5" s="782">
        <v>1</v>
      </c>
      <c r="C5" s="782">
        <v>696850</v>
      </c>
      <c r="D5" s="782">
        <f>B5*C5</f>
        <v>696850</v>
      </c>
      <c r="E5" s="782"/>
    </row>
    <row r="6" spans="1:5" s="676" customFormat="1" ht="30" customHeight="1">
      <c r="A6" s="765" t="s">
        <v>974</v>
      </c>
      <c r="B6" s="782">
        <v>1</v>
      </c>
      <c r="C6" s="782">
        <v>877800</v>
      </c>
      <c r="D6" s="782">
        <f>B6*C6</f>
        <v>877800</v>
      </c>
      <c r="E6" s="782"/>
    </row>
    <row r="7" spans="1:5" s="676" customFormat="1" ht="30" customHeight="1">
      <c r="A7" s="765" t="s">
        <v>963</v>
      </c>
      <c r="B7" s="782">
        <v>1</v>
      </c>
      <c r="C7" s="782">
        <v>72000</v>
      </c>
      <c r="D7" s="782">
        <f>B7*C7</f>
        <v>72000</v>
      </c>
      <c r="E7" s="782"/>
    </row>
    <row r="8" spans="1:5" s="676" customFormat="1" ht="30" customHeight="1">
      <c r="A8" s="765" t="s">
        <v>964</v>
      </c>
      <c r="B8" s="782">
        <v>1</v>
      </c>
      <c r="C8" s="782">
        <f>감정평가수수료!E32</f>
        <v>1199000</v>
      </c>
      <c r="D8" s="782">
        <f>B8*C8</f>
        <v>1199000</v>
      </c>
      <c r="E8" s="782"/>
    </row>
    <row r="9" spans="1:5" s="676" customFormat="1" ht="30" customHeight="1">
      <c r="A9" s="765" t="s">
        <v>965</v>
      </c>
      <c r="B9" s="782"/>
      <c r="C9" s="782"/>
      <c r="D9" s="782"/>
      <c r="E9" s="782"/>
    </row>
    <row r="10" spans="1:5" s="676" customFormat="1" ht="30" customHeight="1">
      <c r="A10" s="765"/>
      <c r="B10" s="782"/>
      <c r="C10" s="782"/>
      <c r="D10" s="782"/>
      <c r="E10" s="782"/>
    </row>
    <row r="11" spans="1:5" s="676" customFormat="1" ht="30" customHeight="1">
      <c r="A11" s="765"/>
      <c r="B11" s="782"/>
      <c r="C11" s="782"/>
      <c r="D11" s="782"/>
      <c r="E11" s="782"/>
    </row>
    <row r="12" spans="1:5" s="676" customFormat="1" ht="30" customHeight="1">
      <c r="A12" s="765" t="s">
        <v>936</v>
      </c>
      <c r="B12" s="782"/>
      <c r="C12" s="782"/>
      <c r="D12" s="782">
        <f>SUM(D4:D11)</f>
        <v>2935650</v>
      </c>
      <c r="E12" s="782"/>
    </row>
    <row r="13" spans="1:5" s="676" customFormat="1" ht="30" customHeight="1"/>
    <row r="14" spans="1:5" s="676" customFormat="1"/>
    <row r="15" spans="1:5" s="676" customFormat="1"/>
    <row r="16" spans="1:5" s="676" customFormat="1"/>
    <row r="17" s="676" customFormat="1"/>
    <row r="18" s="676" customFormat="1"/>
    <row r="19" s="676" customFormat="1"/>
    <row r="20" s="676" customFormat="1"/>
    <row r="21" s="676" customFormat="1"/>
    <row r="22" s="676" customFormat="1"/>
    <row r="23" s="676" customFormat="1"/>
    <row r="24" s="676" customFormat="1"/>
    <row r="25" s="676" customFormat="1"/>
    <row r="26" s="676" customFormat="1"/>
    <row r="27" s="676" customFormat="1"/>
    <row r="28" s="676" customFormat="1"/>
    <row r="29" s="676" customFormat="1"/>
    <row r="30" s="676" customFormat="1"/>
    <row r="31" s="676" customFormat="1"/>
    <row r="32" s="676" customFormat="1"/>
    <row r="33" s="676" customFormat="1"/>
    <row r="34" s="676" customFormat="1"/>
    <row r="35" s="676" customFormat="1"/>
    <row r="36" s="676" customFormat="1"/>
    <row r="37" s="676" customFormat="1"/>
    <row r="38" s="676" customFormat="1"/>
    <row r="39" s="676" customFormat="1"/>
    <row r="40" s="676" customFormat="1"/>
    <row r="41" s="676" customFormat="1"/>
    <row r="42" s="676" customFormat="1"/>
    <row r="43" s="676" customFormat="1"/>
    <row r="44" s="676" customFormat="1"/>
    <row r="45" s="676" customFormat="1"/>
    <row r="46" s="676" customFormat="1"/>
    <row r="47" s="676" customFormat="1"/>
  </sheetData>
  <mergeCells count="3">
    <mergeCell ref="B2:D2"/>
    <mergeCell ref="E2:E3"/>
    <mergeCell ref="A2:A3"/>
  </mergeCells>
  <phoneticPr fontId="8" type="noConversion"/>
  <printOptions horizontalCentered="1"/>
  <pageMargins left="0.59055118110236227" right="0.59055118110236227" top="0.78740157480314965" bottom="0.78740157480314965" header="0.31496062992125984" footer="0.31496062992125984"/>
  <pageSetup paperSize="9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38"/>
  <sheetViews>
    <sheetView view="pageBreakPreview" zoomScaleNormal="100" zoomScaleSheetLayoutView="100" workbookViewId="0">
      <selection activeCell="Q24" sqref="Q24"/>
    </sheetView>
    <sheetView workbookViewId="1"/>
  </sheetViews>
  <sheetFormatPr defaultRowHeight="11.25"/>
  <cols>
    <col min="1" max="6" width="25.83203125" style="671" customWidth="1"/>
    <col min="7" max="9" width="30.83203125" style="671" customWidth="1"/>
    <col min="10" max="16384" width="9.33203125" style="671"/>
  </cols>
  <sheetData>
    <row r="1" spans="1:4" ht="15" customHeight="1">
      <c r="A1" s="161" t="s">
        <v>991</v>
      </c>
    </row>
    <row r="2" spans="1:4" ht="15" customHeight="1"/>
    <row r="3" spans="1:4" ht="15" customHeight="1">
      <c r="A3" s="161" t="s">
        <v>975</v>
      </c>
    </row>
    <row r="4" spans="1:4" ht="15" customHeight="1">
      <c r="A4" s="1460" t="s">
        <v>976</v>
      </c>
      <c r="B4" s="1460"/>
      <c r="C4" s="1460" t="s">
        <v>1006</v>
      </c>
      <c r="D4" s="1460"/>
    </row>
    <row r="5" spans="1:4" ht="15" customHeight="1">
      <c r="A5" s="1294" t="s">
        <v>977</v>
      </c>
      <c r="B5" s="1294"/>
      <c r="C5" s="1459" t="s">
        <v>1007</v>
      </c>
      <c r="D5" s="1459"/>
    </row>
    <row r="6" spans="1:4" ht="15" customHeight="1">
      <c r="A6" s="1294" t="s">
        <v>978</v>
      </c>
      <c r="B6" s="1294"/>
      <c r="C6" s="1459" t="s">
        <v>1008</v>
      </c>
      <c r="D6" s="1459"/>
    </row>
    <row r="7" spans="1:4" ht="15" customHeight="1">
      <c r="A7" s="1294" t="s">
        <v>979</v>
      </c>
      <c r="B7" s="1294"/>
      <c r="C7" s="1459" t="s">
        <v>1009</v>
      </c>
      <c r="D7" s="1459"/>
    </row>
    <row r="8" spans="1:4" ht="15" customHeight="1">
      <c r="A8" s="1294" t="s">
        <v>1010</v>
      </c>
      <c r="B8" s="1294"/>
      <c r="C8" s="1459" t="s">
        <v>1012</v>
      </c>
      <c r="D8" s="1459"/>
    </row>
    <row r="9" spans="1:4" ht="15" customHeight="1">
      <c r="A9" s="1294" t="s">
        <v>1011</v>
      </c>
      <c r="B9" s="1294"/>
      <c r="C9" s="1459" t="s">
        <v>1014</v>
      </c>
      <c r="D9" s="1459"/>
    </row>
    <row r="10" spans="1:4" ht="15" customHeight="1">
      <c r="A10" s="1294" t="s">
        <v>980</v>
      </c>
      <c r="B10" s="1294"/>
      <c r="C10" s="1459" t="s">
        <v>1013</v>
      </c>
      <c r="D10" s="1459"/>
    </row>
    <row r="11" spans="1:4" ht="15" customHeight="1">
      <c r="A11" s="1294" t="s">
        <v>981</v>
      </c>
      <c r="B11" s="1294"/>
      <c r="C11" s="1459" t="s">
        <v>1016</v>
      </c>
      <c r="D11" s="1459"/>
    </row>
    <row r="12" spans="1:4" ht="15" customHeight="1">
      <c r="A12" s="1294" t="s">
        <v>982</v>
      </c>
      <c r="B12" s="1294"/>
      <c r="C12" s="1459" t="s">
        <v>1015</v>
      </c>
      <c r="D12" s="1459"/>
    </row>
    <row r="13" spans="1:4" ht="15" customHeight="1">
      <c r="A13" s="671" t="s">
        <v>1017</v>
      </c>
    </row>
    <row r="14" spans="1:4" ht="15" customHeight="1">
      <c r="A14" s="671" t="s">
        <v>1018</v>
      </c>
    </row>
    <row r="15" spans="1:4" ht="15" customHeight="1"/>
    <row r="16" spans="1:4" ht="15" customHeight="1">
      <c r="A16" s="161" t="s">
        <v>992</v>
      </c>
      <c r="B16" s="161"/>
      <c r="C16" s="161"/>
      <c r="D16" s="161"/>
    </row>
    <row r="17" spans="1:6" ht="15" customHeight="1">
      <c r="A17" s="793" t="s">
        <v>976</v>
      </c>
      <c r="B17" s="793" t="s">
        <v>999</v>
      </c>
      <c r="C17" s="793" t="s">
        <v>976</v>
      </c>
      <c r="D17" s="793" t="s">
        <v>999</v>
      </c>
    </row>
    <row r="18" spans="1:6" ht="15" customHeight="1">
      <c r="A18" s="766" t="s">
        <v>993</v>
      </c>
      <c r="B18" s="782">
        <v>200000</v>
      </c>
      <c r="C18" s="766" t="s">
        <v>1000</v>
      </c>
      <c r="D18" s="782">
        <v>695000</v>
      </c>
    </row>
    <row r="19" spans="1:6" ht="15" customHeight="1">
      <c r="A19" s="766" t="s">
        <v>994</v>
      </c>
      <c r="B19" s="782">
        <v>211000</v>
      </c>
      <c r="C19" s="766" t="s">
        <v>1001</v>
      </c>
      <c r="D19" s="782">
        <v>1145000</v>
      </c>
    </row>
    <row r="20" spans="1:6" ht="15" customHeight="1">
      <c r="A20" s="766" t="s">
        <v>995</v>
      </c>
      <c r="B20" s="782">
        <v>233000</v>
      </c>
      <c r="C20" s="766" t="s">
        <v>1002</v>
      </c>
      <c r="D20" s="782">
        <v>1945000</v>
      </c>
    </row>
    <row r="21" spans="1:6" ht="15" customHeight="1">
      <c r="A21" s="766" t="s">
        <v>996</v>
      </c>
      <c r="B21" s="782">
        <v>255000</v>
      </c>
      <c r="C21" s="766" t="s">
        <v>1003</v>
      </c>
      <c r="D21" s="782">
        <v>2745000</v>
      </c>
    </row>
    <row r="22" spans="1:6" ht="15" customHeight="1">
      <c r="A22" s="766" t="s">
        <v>997</v>
      </c>
      <c r="B22" s="782">
        <v>365000</v>
      </c>
      <c r="C22" s="766" t="s">
        <v>1004</v>
      </c>
      <c r="D22" s="782">
        <v>4345000</v>
      </c>
    </row>
    <row r="23" spans="1:6" ht="15" customHeight="1">
      <c r="A23" s="766" t="s">
        <v>998</v>
      </c>
      <c r="B23" s="782">
        <v>475000</v>
      </c>
      <c r="C23" s="766" t="s">
        <v>1005</v>
      </c>
      <c r="D23" s="782">
        <v>7845000</v>
      </c>
    </row>
    <row r="24" spans="1:6" ht="15" customHeight="1"/>
    <row r="25" spans="1:6" ht="15" customHeight="1"/>
    <row r="26" spans="1:6" ht="15" customHeight="1">
      <c r="A26" s="671" t="s">
        <v>1019</v>
      </c>
    </row>
    <row r="27" spans="1:6" ht="15" customHeight="1"/>
    <row r="28" spans="1:6" ht="15" customHeight="1">
      <c r="A28" s="793" t="s">
        <v>948</v>
      </c>
      <c r="B28" s="1457" t="s">
        <v>986</v>
      </c>
      <c r="C28" s="1458"/>
      <c r="D28" s="1457" t="s">
        <v>989</v>
      </c>
      <c r="E28" s="1458"/>
      <c r="F28" s="793" t="s">
        <v>972</v>
      </c>
    </row>
    <row r="29" spans="1:6" ht="15" customHeight="1">
      <c r="A29" s="766" t="s">
        <v>983</v>
      </c>
      <c r="B29" s="782">
        <f>TRUNC(용지보상비내역!F4/1000,0)</f>
        <v>324</v>
      </c>
      <c r="C29" s="766" t="s">
        <v>987</v>
      </c>
      <c r="D29" s="676" t="s">
        <v>977</v>
      </c>
      <c r="E29" s="782">
        <v>600000</v>
      </c>
      <c r="F29" s="766" t="s">
        <v>990</v>
      </c>
    </row>
    <row r="30" spans="1:6" ht="15" customHeight="1">
      <c r="A30" s="766" t="s">
        <v>984</v>
      </c>
      <c r="B30" s="782">
        <v>490</v>
      </c>
      <c r="C30" s="766" t="s">
        <v>988</v>
      </c>
      <c r="D30" s="766"/>
      <c r="E30" s="782">
        <v>490000</v>
      </c>
      <c r="F30" s="766"/>
    </row>
    <row r="31" spans="1:6" ht="15" customHeight="1">
      <c r="A31" s="766" t="s">
        <v>985</v>
      </c>
      <c r="B31" s="766"/>
      <c r="C31" s="766"/>
      <c r="D31" s="766"/>
      <c r="E31" s="782">
        <f>(E29+E30)*0.1</f>
        <v>109000</v>
      </c>
      <c r="F31" s="766"/>
    </row>
    <row r="32" spans="1:6" ht="15" customHeight="1">
      <c r="A32" s="766" t="s">
        <v>936</v>
      </c>
      <c r="B32" s="766"/>
      <c r="C32" s="766"/>
      <c r="D32" s="766"/>
      <c r="E32" s="782">
        <f>SUM(E29:E31)</f>
        <v>1199000</v>
      </c>
      <c r="F32" s="766"/>
    </row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20">
    <mergeCell ref="C6:D6"/>
    <mergeCell ref="C5:D5"/>
    <mergeCell ref="A4:B4"/>
    <mergeCell ref="A7:B7"/>
    <mergeCell ref="A6:B6"/>
    <mergeCell ref="A5:B5"/>
    <mergeCell ref="C4:D4"/>
    <mergeCell ref="C7:D7"/>
    <mergeCell ref="A9:B9"/>
    <mergeCell ref="A8:B8"/>
    <mergeCell ref="C12:D12"/>
    <mergeCell ref="C11:D11"/>
    <mergeCell ref="C10:D10"/>
    <mergeCell ref="C9:D9"/>
    <mergeCell ref="C8:D8"/>
    <mergeCell ref="B28:C28"/>
    <mergeCell ref="D28:E28"/>
    <mergeCell ref="A12:B12"/>
    <mergeCell ref="A11:B11"/>
    <mergeCell ref="A10:B10"/>
  </mergeCells>
  <phoneticPr fontId="8" type="noConversion"/>
  <printOptions horizontalCentered="1"/>
  <pageMargins left="0.59055118110236227" right="0.59055118110236227" top="0.78740157480314965" bottom="0.78740157480314965" header="0.31496062992125984" footer="0.31496062992125984"/>
  <pageSetup paperSize="9" orientation="landscape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22"/>
  <sheetViews>
    <sheetView view="pageBreakPreview" zoomScaleNormal="100" zoomScaleSheetLayoutView="100" workbookViewId="0">
      <selection activeCell="N26" sqref="N26"/>
    </sheetView>
    <sheetView workbookViewId="1"/>
  </sheetViews>
  <sheetFormatPr defaultRowHeight="14.25"/>
  <cols>
    <col min="1" max="3" width="2.83203125" style="100" customWidth="1"/>
    <col min="4" max="5" width="17.83203125" style="100" customWidth="1"/>
    <col min="6" max="6" width="2.83203125" style="100" customWidth="1"/>
    <col min="7" max="12" width="17.83203125" style="100" customWidth="1"/>
    <col min="13" max="13" width="2.83203125" style="100" customWidth="1"/>
    <col min="14" max="14" width="18.83203125" style="100" customWidth="1"/>
    <col min="15" max="16384" width="9.33203125" style="100"/>
  </cols>
  <sheetData>
    <row r="1" spans="1:16">
      <c r="A1" s="742"/>
      <c r="B1" s="743"/>
      <c r="C1" s="743"/>
      <c r="D1" s="743"/>
      <c r="E1" s="743"/>
      <c r="F1" s="743"/>
      <c r="G1" s="743"/>
      <c r="H1" s="743"/>
      <c r="I1" s="743"/>
      <c r="J1" s="743"/>
      <c r="K1" s="743"/>
      <c r="L1" s="743"/>
      <c r="M1" s="744"/>
    </row>
    <row r="2" spans="1:16" ht="39.950000000000003" customHeight="1">
      <c r="A2" s="736"/>
      <c r="B2" s="415" t="s">
        <v>851</v>
      </c>
      <c r="C2" s="415"/>
      <c r="E2" s="99"/>
      <c r="F2" s="99"/>
      <c r="G2" s="99"/>
      <c r="H2" s="99"/>
      <c r="I2" s="99"/>
      <c r="J2" s="99"/>
      <c r="K2" s="99"/>
      <c r="L2" s="99"/>
      <c r="M2" s="738"/>
      <c r="N2" s="99"/>
      <c r="O2" s="99"/>
      <c r="P2" s="99"/>
    </row>
    <row r="3" spans="1:16" ht="24.95" customHeight="1">
      <c r="A3" s="736"/>
      <c r="B3" s="99"/>
      <c r="C3" s="99"/>
      <c r="D3" s="737"/>
      <c r="E3" s="99"/>
      <c r="F3" s="99"/>
      <c r="G3" s="99"/>
      <c r="H3" s="99"/>
      <c r="I3" s="99"/>
      <c r="J3" s="99"/>
      <c r="K3" s="99"/>
      <c r="L3" s="99"/>
      <c r="M3" s="738"/>
      <c r="N3" s="99"/>
      <c r="O3" s="99"/>
      <c r="P3" s="99"/>
    </row>
    <row r="4" spans="1:16" ht="24.95" customHeight="1">
      <c r="A4" s="736"/>
      <c r="B4" s="101" t="s">
        <v>856</v>
      </c>
      <c r="C4" s="101"/>
      <c r="E4" s="99"/>
      <c r="F4" s="99"/>
      <c r="G4" s="99"/>
      <c r="H4" s="99"/>
      <c r="I4" s="99"/>
      <c r="J4" s="99"/>
      <c r="K4" s="99"/>
      <c r="L4" s="99"/>
      <c r="M4" s="738"/>
      <c r="N4" s="99"/>
      <c r="O4" s="99"/>
      <c r="P4" s="99"/>
    </row>
    <row r="5" spans="1:16" ht="24.95" customHeight="1">
      <c r="A5" s="736"/>
      <c r="B5" s="99"/>
      <c r="C5" s="99"/>
      <c r="D5" s="99" t="s">
        <v>1211</v>
      </c>
      <c r="E5" s="99"/>
      <c r="F5" s="99"/>
      <c r="G5" s="99"/>
      <c r="H5" s="99"/>
      <c r="I5" s="99"/>
      <c r="J5" s="99"/>
      <c r="K5" s="99"/>
      <c r="L5" s="99"/>
      <c r="M5" s="738"/>
      <c r="N5" s="99"/>
      <c r="O5" s="99"/>
      <c r="P5" s="99"/>
    </row>
    <row r="6" spans="1:16" ht="24.95" customHeight="1">
      <c r="A6" s="736"/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738"/>
      <c r="N6" s="99"/>
      <c r="O6" s="99"/>
      <c r="P6" s="99"/>
    </row>
    <row r="7" spans="1:16" ht="24.95" customHeight="1">
      <c r="A7" s="736"/>
      <c r="B7" s="101" t="s">
        <v>857</v>
      </c>
      <c r="C7" s="101"/>
      <c r="E7" s="99"/>
      <c r="F7" s="99"/>
      <c r="G7" s="99"/>
      <c r="H7" s="99"/>
      <c r="I7" s="99"/>
      <c r="J7" s="99"/>
      <c r="K7" s="99"/>
      <c r="L7" s="99"/>
      <c r="M7" s="738"/>
      <c r="N7" s="99"/>
      <c r="O7" s="99"/>
      <c r="P7" s="99"/>
    </row>
    <row r="8" spans="1:16" ht="24.95" customHeight="1">
      <c r="A8" s="736"/>
      <c r="B8" s="99"/>
      <c r="C8" s="99" t="s">
        <v>859</v>
      </c>
      <c r="D8" s="1461" t="s">
        <v>871</v>
      </c>
      <c r="E8" s="1461"/>
      <c r="F8" s="746" t="s">
        <v>864</v>
      </c>
      <c r="G8" s="99" t="s">
        <v>1213</v>
      </c>
      <c r="H8" s="99"/>
      <c r="I8" s="99"/>
      <c r="J8" s="99"/>
      <c r="K8" s="99"/>
      <c r="L8" s="99"/>
      <c r="M8" s="738"/>
      <c r="N8" s="99"/>
      <c r="O8" s="99"/>
      <c r="P8" s="99"/>
    </row>
    <row r="9" spans="1:16" ht="24.95" customHeight="1">
      <c r="A9" s="736"/>
      <c r="B9" s="99"/>
      <c r="C9" s="99" t="s">
        <v>860</v>
      </c>
      <c r="D9" s="1461" t="s">
        <v>872</v>
      </c>
      <c r="E9" s="1461"/>
      <c r="F9" s="746" t="s">
        <v>864</v>
      </c>
      <c r="G9" s="99" t="s">
        <v>1212</v>
      </c>
      <c r="H9" s="99"/>
      <c r="I9" s="99"/>
      <c r="J9" s="99"/>
      <c r="K9" s="99"/>
      <c r="L9" s="99"/>
      <c r="M9" s="738"/>
      <c r="N9" s="99"/>
      <c r="O9" s="99"/>
      <c r="P9" s="99"/>
    </row>
    <row r="10" spans="1:16" ht="24.95" customHeight="1">
      <c r="A10" s="736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738"/>
      <c r="N10" s="99"/>
      <c r="O10" s="99"/>
      <c r="P10" s="99"/>
    </row>
    <row r="11" spans="1:16" ht="24.95" customHeight="1">
      <c r="A11" s="736"/>
      <c r="B11" s="101" t="s">
        <v>858</v>
      </c>
      <c r="C11" s="101"/>
      <c r="E11" s="99"/>
      <c r="F11" s="99"/>
      <c r="G11" s="99"/>
      <c r="H11" s="99"/>
      <c r="I11" s="99"/>
      <c r="J11" s="99"/>
      <c r="K11" s="99"/>
      <c r="L11" s="99"/>
      <c r="M11" s="738"/>
      <c r="N11" s="99"/>
      <c r="O11" s="99"/>
      <c r="P11" s="99"/>
    </row>
    <row r="12" spans="1:16" ht="24.95" customHeight="1">
      <c r="A12" s="736"/>
      <c r="B12" s="99"/>
      <c r="C12" s="99" t="s">
        <v>859</v>
      </c>
      <c r="D12" s="1461" t="s">
        <v>865</v>
      </c>
      <c r="E12" s="1461"/>
      <c r="F12" s="746" t="s">
        <v>864</v>
      </c>
      <c r="G12" s="99" t="s">
        <v>120</v>
      </c>
      <c r="H12" s="99"/>
      <c r="I12" s="99"/>
      <c r="J12" s="99"/>
      <c r="K12" s="99"/>
      <c r="L12" s="99"/>
      <c r="M12" s="738"/>
      <c r="N12" s="99"/>
      <c r="O12" s="99"/>
      <c r="P12" s="99"/>
    </row>
    <row r="13" spans="1:16" ht="24.95" customHeight="1">
      <c r="A13" s="736"/>
      <c r="B13" s="99"/>
      <c r="C13" s="99" t="s">
        <v>860</v>
      </c>
      <c r="D13" s="1461" t="s">
        <v>869</v>
      </c>
      <c r="E13" s="1461"/>
      <c r="F13" s="746" t="s">
        <v>864</v>
      </c>
      <c r="G13" s="748">
        <v>1267</v>
      </c>
      <c r="H13" s="99" t="s">
        <v>855</v>
      </c>
      <c r="I13" s="99"/>
      <c r="J13" s="99"/>
      <c r="K13" s="99"/>
      <c r="L13" s="99"/>
      <c r="M13" s="738"/>
      <c r="N13" s="99"/>
      <c r="O13" s="99"/>
      <c r="P13" s="99"/>
    </row>
    <row r="14" spans="1:16" ht="24.95" customHeight="1">
      <c r="A14" s="736"/>
      <c r="B14" s="99"/>
      <c r="C14" s="99" t="s">
        <v>861</v>
      </c>
      <c r="D14" s="1461" t="s">
        <v>866</v>
      </c>
      <c r="E14" s="1461"/>
      <c r="F14" s="746" t="s">
        <v>864</v>
      </c>
      <c r="G14" s="747">
        <v>20</v>
      </c>
      <c r="H14" s="99" t="s">
        <v>870</v>
      </c>
      <c r="I14" s="99"/>
      <c r="J14" s="99"/>
      <c r="K14" s="99"/>
      <c r="L14" s="99"/>
      <c r="M14" s="738"/>
      <c r="N14" s="99"/>
      <c r="O14" s="99"/>
      <c r="P14" s="99"/>
    </row>
    <row r="15" spans="1:16" ht="24.95" customHeight="1">
      <c r="A15" s="736"/>
      <c r="B15" s="99"/>
      <c r="C15" s="99" t="s">
        <v>862</v>
      </c>
      <c r="D15" s="1461" t="s">
        <v>867</v>
      </c>
      <c r="E15" s="1461"/>
      <c r="F15" s="746" t="s">
        <v>864</v>
      </c>
      <c r="G15" s="99" t="s">
        <v>688</v>
      </c>
      <c r="H15" s="99"/>
      <c r="I15" s="99"/>
      <c r="J15" s="99"/>
      <c r="K15" s="99"/>
      <c r="L15" s="99"/>
      <c r="M15" s="738"/>
      <c r="N15" s="99"/>
      <c r="O15" s="99"/>
      <c r="P15" s="99"/>
    </row>
    <row r="16" spans="1:16" ht="24.95" customHeight="1">
      <c r="A16" s="736"/>
      <c r="B16" s="99"/>
      <c r="C16" s="99" t="s">
        <v>863</v>
      </c>
      <c r="D16" s="1461" t="s">
        <v>868</v>
      </c>
      <c r="E16" s="1461"/>
      <c r="F16" s="746" t="s">
        <v>864</v>
      </c>
      <c r="G16" s="99" t="s">
        <v>852</v>
      </c>
      <c r="H16" s="99"/>
      <c r="I16" s="99"/>
      <c r="J16" s="99"/>
      <c r="K16" s="99"/>
      <c r="L16" s="99"/>
      <c r="M16" s="738"/>
      <c r="N16" s="99"/>
      <c r="O16" s="99"/>
      <c r="P16" s="99"/>
    </row>
    <row r="17" spans="1:16" ht="24.95" customHeight="1">
      <c r="A17" s="736"/>
      <c r="B17" s="99"/>
      <c r="C17" s="99"/>
      <c r="D17" s="1461" t="s">
        <v>853</v>
      </c>
      <c r="E17" s="1461"/>
      <c r="F17" s="746" t="s">
        <v>864</v>
      </c>
      <c r="G17" s="749">
        <v>1304</v>
      </c>
      <c r="H17" s="99" t="s">
        <v>293</v>
      </c>
      <c r="I17" s="99"/>
      <c r="J17" s="99"/>
      <c r="K17" s="99"/>
      <c r="L17" s="99"/>
      <c r="M17" s="738"/>
      <c r="N17" s="99"/>
      <c r="O17" s="99"/>
      <c r="P17" s="99"/>
    </row>
    <row r="18" spans="1:16" ht="24.95" customHeight="1">
      <c r="A18" s="736"/>
      <c r="B18" s="99"/>
      <c r="C18" s="99"/>
      <c r="D18" s="1461" t="s">
        <v>854</v>
      </c>
      <c r="E18" s="1461"/>
      <c r="F18" s="746" t="s">
        <v>864</v>
      </c>
      <c r="G18" s="749">
        <v>1461</v>
      </c>
      <c r="H18" s="99" t="s">
        <v>293</v>
      </c>
      <c r="I18" s="99"/>
      <c r="J18" s="99"/>
      <c r="K18" s="99"/>
      <c r="L18" s="99"/>
      <c r="M18" s="738"/>
      <c r="N18" s="99"/>
      <c r="O18" s="99"/>
      <c r="P18" s="99"/>
    </row>
    <row r="19" spans="1:16">
      <c r="A19" s="739"/>
      <c r="B19" s="740"/>
      <c r="C19" s="740"/>
      <c r="D19" s="740"/>
      <c r="E19" s="740"/>
      <c r="F19" s="740"/>
      <c r="G19" s="745"/>
      <c r="H19" s="740"/>
      <c r="I19" s="740"/>
      <c r="J19" s="740"/>
      <c r="K19" s="740"/>
      <c r="L19" s="740"/>
      <c r="M19" s="741"/>
      <c r="N19" s="99"/>
      <c r="O19" s="99"/>
      <c r="P19" s="99"/>
    </row>
    <row r="20" spans="1:16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</row>
    <row r="21" spans="1:16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</row>
    <row r="22" spans="1:16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</sheetData>
  <mergeCells count="9">
    <mergeCell ref="D8:E8"/>
    <mergeCell ref="D18:E18"/>
    <mergeCell ref="D17:E17"/>
    <mergeCell ref="D12:E12"/>
    <mergeCell ref="D13:E13"/>
    <mergeCell ref="D16:E16"/>
    <mergeCell ref="D15:E15"/>
    <mergeCell ref="D14:E14"/>
    <mergeCell ref="D9:E9"/>
  </mergeCells>
  <phoneticPr fontId="8" type="noConversion"/>
  <printOptions horizontalCentered="1" verticalCentered="1"/>
  <pageMargins left="0.78740157480314965" right="0.59055118110236227" top="0.78740157480314965" bottom="0.78740157480314965" header="0.51181102362204722" footer="0.23622047244094491"/>
  <pageSetup paperSize="9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25"/>
  <sheetViews>
    <sheetView view="pageBreakPreview" zoomScaleNormal="100" zoomScaleSheetLayoutView="100" workbookViewId="0">
      <selection activeCell="P25" sqref="P25"/>
    </sheetView>
    <sheetView workbookViewId="1">
      <selection sqref="A1:I1"/>
    </sheetView>
  </sheetViews>
  <sheetFormatPr defaultRowHeight="11.25"/>
  <cols>
    <col min="1" max="1" width="24.83203125" style="107" customWidth="1"/>
    <col min="2" max="4" width="12.83203125" style="107" customWidth="1"/>
    <col min="5" max="5" width="38.83203125" style="107" customWidth="1"/>
    <col min="6" max="6" width="12.83203125" style="107" customWidth="1"/>
    <col min="7" max="7" width="20.83203125" style="107" customWidth="1"/>
    <col min="8" max="8" width="14.83203125" style="107" customWidth="1"/>
    <col min="9" max="9" width="10.83203125" style="107" customWidth="1"/>
    <col min="10" max="16384" width="9.33203125" style="107"/>
  </cols>
  <sheetData>
    <row r="1" spans="1:9" ht="39.950000000000003" customHeight="1">
      <c r="A1" s="1465" t="s">
        <v>568</v>
      </c>
      <c r="B1" s="1465"/>
      <c r="C1" s="1465"/>
      <c r="D1" s="1465"/>
      <c r="E1" s="1465"/>
      <c r="F1" s="1465"/>
      <c r="G1" s="1465"/>
      <c r="H1" s="1465"/>
      <c r="I1" s="1465"/>
    </row>
    <row r="2" spans="1:9" s="108" customFormat="1" ht="20.25" customHeight="1">
      <c r="A2" s="1466" t="s">
        <v>615</v>
      </c>
      <c r="B2" s="1468" t="s">
        <v>508</v>
      </c>
      <c r="C2" s="1469" t="s">
        <v>619</v>
      </c>
      <c r="D2" s="1469" t="s">
        <v>620</v>
      </c>
      <c r="E2" s="1469" t="s">
        <v>509</v>
      </c>
      <c r="F2" s="1469" t="s">
        <v>510</v>
      </c>
      <c r="G2" s="1469" t="s">
        <v>511</v>
      </c>
      <c r="H2" s="1469" t="s">
        <v>512</v>
      </c>
      <c r="I2" s="1468" t="s">
        <v>607</v>
      </c>
    </row>
    <row r="3" spans="1:9" s="108" customFormat="1" ht="20.25" customHeight="1">
      <c r="A3" s="1467"/>
      <c r="B3" s="1468"/>
      <c r="C3" s="1468"/>
      <c r="D3" s="1468"/>
      <c r="E3" s="1468"/>
      <c r="F3" s="1468"/>
      <c r="G3" s="1468"/>
      <c r="H3" s="1468"/>
      <c r="I3" s="1468"/>
    </row>
    <row r="4" spans="1:9" s="108" customFormat="1" ht="18" customHeight="1">
      <c r="A4" s="342" t="s">
        <v>499</v>
      </c>
      <c r="B4" s="290" t="s">
        <v>609</v>
      </c>
      <c r="C4" s="103">
        <f>중기산출!P10</f>
        <v>0</v>
      </c>
      <c r="D4" s="102">
        <v>3168</v>
      </c>
      <c r="E4" s="1462" t="s">
        <v>873</v>
      </c>
      <c r="F4" s="290">
        <f>ROUNDUP(C4/D4,0)</f>
        <v>0</v>
      </c>
      <c r="G4" s="290" t="s">
        <v>203</v>
      </c>
      <c r="H4" s="290">
        <f t="shared" ref="H4:H9" si="0">F4</f>
        <v>0</v>
      </c>
      <c r="I4" s="290"/>
    </row>
    <row r="5" spans="1:9" s="108" customFormat="1" ht="18" customHeight="1">
      <c r="A5" s="342" t="s">
        <v>616</v>
      </c>
      <c r="B5" s="290" t="s">
        <v>609</v>
      </c>
      <c r="C5" s="103"/>
      <c r="D5" s="102">
        <f t="shared" ref="D5:D10" si="1">D4</f>
        <v>3168</v>
      </c>
      <c r="E5" s="1463"/>
      <c r="F5" s="290">
        <f t="shared" ref="F5:F10" si="2">ROUNDUP(C5/D5,0)</f>
        <v>0</v>
      </c>
      <c r="G5" s="290" t="s">
        <v>513</v>
      </c>
      <c r="H5" s="290">
        <f t="shared" si="0"/>
        <v>0</v>
      </c>
      <c r="I5" s="290"/>
    </row>
    <row r="6" spans="1:9" s="108" customFormat="1" ht="18" customHeight="1">
      <c r="A6" s="342" t="s">
        <v>617</v>
      </c>
      <c r="B6" s="290" t="s">
        <v>611</v>
      </c>
      <c r="C6" s="103"/>
      <c r="D6" s="102">
        <f t="shared" si="1"/>
        <v>3168</v>
      </c>
      <c r="E6" s="1463"/>
      <c r="F6" s="290">
        <f t="shared" si="2"/>
        <v>0</v>
      </c>
      <c r="G6" s="290" t="s">
        <v>513</v>
      </c>
      <c r="H6" s="290">
        <f t="shared" si="0"/>
        <v>0</v>
      </c>
      <c r="I6" s="290"/>
    </row>
    <row r="7" spans="1:9" s="108" customFormat="1" ht="18" customHeight="1">
      <c r="A7" s="342" t="s">
        <v>618</v>
      </c>
      <c r="B7" s="290" t="s">
        <v>612</v>
      </c>
      <c r="C7" s="105">
        <f>중기산출!P4</f>
        <v>340.6</v>
      </c>
      <c r="D7" s="102">
        <f t="shared" si="1"/>
        <v>3168</v>
      </c>
      <c r="E7" s="1463"/>
      <c r="F7" s="290">
        <f t="shared" si="2"/>
        <v>1</v>
      </c>
      <c r="G7" s="290" t="s">
        <v>513</v>
      </c>
      <c r="H7" s="290">
        <f t="shared" si="0"/>
        <v>1</v>
      </c>
      <c r="I7" s="290"/>
    </row>
    <row r="8" spans="1:9" s="108" customFormat="1" ht="18" customHeight="1">
      <c r="A8" s="343" t="s">
        <v>618</v>
      </c>
      <c r="B8" s="290" t="s">
        <v>613</v>
      </c>
      <c r="C8" s="105">
        <f>중기산출!P5</f>
        <v>3756.3999999999996</v>
      </c>
      <c r="D8" s="102">
        <f t="shared" si="1"/>
        <v>3168</v>
      </c>
      <c r="E8" s="1463"/>
      <c r="F8" s="290">
        <f t="shared" si="2"/>
        <v>2</v>
      </c>
      <c r="G8" s="290" t="s">
        <v>203</v>
      </c>
      <c r="H8" s="290">
        <f t="shared" si="0"/>
        <v>2</v>
      </c>
      <c r="I8" s="290" t="s">
        <v>608</v>
      </c>
    </row>
    <row r="9" spans="1:9" s="108" customFormat="1" ht="18" customHeight="1">
      <c r="A9" s="343" t="s">
        <v>156</v>
      </c>
      <c r="B9" s="290" t="s">
        <v>614</v>
      </c>
      <c r="C9" s="105">
        <f>중기산출!P6</f>
        <v>115.4</v>
      </c>
      <c r="D9" s="102">
        <f t="shared" si="1"/>
        <v>3168</v>
      </c>
      <c r="E9" s="1463"/>
      <c r="F9" s="290">
        <f t="shared" si="2"/>
        <v>1</v>
      </c>
      <c r="G9" s="290" t="s">
        <v>203</v>
      </c>
      <c r="H9" s="290">
        <f t="shared" si="0"/>
        <v>1</v>
      </c>
      <c r="I9" s="290" t="s">
        <v>608</v>
      </c>
    </row>
    <row r="10" spans="1:9" s="108" customFormat="1" ht="18" customHeight="1">
      <c r="A10" s="343" t="s">
        <v>514</v>
      </c>
      <c r="B10" s="290" t="s">
        <v>610</v>
      </c>
      <c r="C10" s="105">
        <f>중기산출!P9</f>
        <v>0</v>
      </c>
      <c r="D10" s="102">
        <f t="shared" si="1"/>
        <v>3168</v>
      </c>
      <c r="E10" s="1463"/>
      <c r="F10" s="290">
        <f t="shared" si="2"/>
        <v>0</v>
      </c>
      <c r="G10" s="290" t="s">
        <v>204</v>
      </c>
      <c r="H10" s="290"/>
      <c r="I10" s="104"/>
    </row>
    <row r="11" spans="1:9" s="108" customFormat="1" ht="18" customHeight="1">
      <c r="A11" s="343"/>
      <c r="B11" s="290"/>
      <c r="C11" s="105"/>
      <c r="D11" s="102"/>
      <c r="E11" s="1463"/>
      <c r="F11" s="290"/>
      <c r="G11" s="290"/>
      <c r="H11" s="290"/>
      <c r="I11" s="104"/>
    </row>
    <row r="12" spans="1:9" s="108" customFormat="1" ht="18" customHeight="1">
      <c r="A12" s="290"/>
      <c r="B12" s="290"/>
      <c r="C12" s="105"/>
      <c r="D12" s="102"/>
      <c r="E12" s="1463"/>
      <c r="F12" s="290"/>
      <c r="G12" s="290"/>
      <c r="H12" s="290"/>
      <c r="I12" s="104"/>
    </row>
    <row r="13" spans="1:9" s="108" customFormat="1" ht="18" customHeight="1">
      <c r="A13" s="290"/>
      <c r="B13" s="290"/>
      <c r="C13" s="105"/>
      <c r="D13" s="102"/>
      <c r="E13" s="1463"/>
      <c r="F13" s="290"/>
      <c r="G13" s="290"/>
      <c r="H13" s="290"/>
      <c r="I13" s="104"/>
    </row>
    <row r="14" spans="1:9" s="108" customFormat="1" ht="18" customHeight="1">
      <c r="A14" s="290"/>
      <c r="B14" s="290"/>
      <c r="C14" s="105"/>
      <c r="D14" s="102"/>
      <c r="E14" s="1463"/>
      <c r="F14" s="290"/>
      <c r="G14" s="290"/>
      <c r="H14" s="290"/>
      <c r="I14" s="104"/>
    </row>
    <row r="15" spans="1:9" s="108" customFormat="1" ht="18" customHeight="1">
      <c r="A15" s="290"/>
      <c r="B15" s="290"/>
      <c r="C15" s="105"/>
      <c r="D15" s="102"/>
      <c r="E15" s="1463"/>
      <c r="F15" s="290"/>
      <c r="G15" s="290"/>
      <c r="H15" s="290"/>
      <c r="I15" s="104"/>
    </row>
    <row r="16" spans="1:9" s="108" customFormat="1" ht="18" customHeight="1">
      <c r="A16" s="290"/>
      <c r="B16" s="290"/>
      <c r="C16" s="105"/>
      <c r="D16" s="102"/>
      <c r="E16" s="1463"/>
      <c r="F16" s="290"/>
      <c r="G16" s="290"/>
      <c r="H16" s="290"/>
      <c r="I16" s="104"/>
    </row>
    <row r="17" spans="1:9" s="108" customFormat="1" ht="18" customHeight="1">
      <c r="A17" s="290"/>
      <c r="B17" s="290"/>
      <c r="C17" s="105"/>
      <c r="D17" s="102"/>
      <c r="E17" s="1463"/>
      <c r="F17" s="290"/>
      <c r="G17" s="290"/>
      <c r="H17" s="290"/>
      <c r="I17" s="104"/>
    </row>
    <row r="18" spans="1:9" s="108" customFormat="1" ht="18" customHeight="1">
      <c r="A18" s="290"/>
      <c r="B18" s="290"/>
      <c r="C18" s="105"/>
      <c r="D18" s="102"/>
      <c r="E18" s="1463"/>
      <c r="F18" s="290"/>
      <c r="G18" s="290"/>
      <c r="H18" s="290"/>
      <c r="I18" s="104"/>
    </row>
    <row r="19" spans="1:9" s="108" customFormat="1" ht="18" customHeight="1">
      <c r="A19" s="290"/>
      <c r="B19" s="290"/>
      <c r="C19" s="105"/>
      <c r="D19" s="102"/>
      <c r="E19" s="1463"/>
      <c r="F19" s="290"/>
      <c r="G19" s="290"/>
      <c r="H19" s="290"/>
      <c r="I19" s="104"/>
    </row>
    <row r="20" spans="1:9" s="108" customFormat="1" ht="18" customHeight="1">
      <c r="A20" s="290"/>
      <c r="B20" s="290"/>
      <c r="C20" s="106"/>
      <c r="D20" s="102"/>
      <c r="E20" s="1463"/>
      <c r="F20" s="290"/>
      <c r="G20" s="290"/>
      <c r="H20" s="290"/>
      <c r="I20" s="104"/>
    </row>
    <row r="21" spans="1:9" s="108" customFormat="1" ht="18" customHeight="1">
      <c r="A21" s="290"/>
      <c r="B21" s="290"/>
      <c r="C21" s="106"/>
      <c r="D21" s="102"/>
      <c r="E21" s="1463"/>
      <c r="F21" s="290"/>
      <c r="G21" s="290"/>
      <c r="H21" s="290"/>
      <c r="I21" s="290"/>
    </row>
    <row r="22" spans="1:9" s="108" customFormat="1" ht="18" customHeight="1">
      <c r="A22" s="290"/>
      <c r="B22" s="290"/>
      <c r="C22" s="106"/>
      <c r="D22" s="102"/>
      <c r="E22" s="1463"/>
      <c r="F22" s="290"/>
      <c r="G22" s="290"/>
      <c r="H22" s="290"/>
      <c r="I22" s="290"/>
    </row>
    <row r="23" spans="1:9" s="108" customFormat="1" ht="18" customHeight="1">
      <c r="A23" s="290"/>
      <c r="B23" s="290"/>
      <c r="C23" s="102"/>
      <c r="D23" s="290"/>
      <c r="E23" s="1463"/>
      <c r="F23" s="290"/>
      <c r="G23" s="290"/>
      <c r="H23" s="290"/>
      <c r="I23" s="290"/>
    </row>
    <row r="24" spans="1:9" s="108" customFormat="1" ht="18" customHeight="1">
      <c r="A24" s="290"/>
      <c r="B24" s="290"/>
      <c r="C24" s="102"/>
      <c r="D24" s="290"/>
      <c r="E24" s="1463"/>
      <c r="F24" s="290"/>
      <c r="G24" s="290"/>
      <c r="H24" s="290"/>
      <c r="I24" s="290"/>
    </row>
    <row r="25" spans="1:9" s="108" customFormat="1" ht="18" customHeight="1">
      <c r="A25" s="290"/>
      <c r="B25" s="290"/>
      <c r="C25" s="290"/>
      <c r="D25" s="290"/>
      <c r="E25" s="1464"/>
      <c r="F25" s="290" t="s">
        <v>69</v>
      </c>
      <c r="G25" s="290"/>
      <c r="H25" s="290">
        <f>SUM(H4:H24)</f>
        <v>4</v>
      </c>
      <c r="I25" s="290"/>
    </row>
  </sheetData>
  <mergeCells count="11">
    <mergeCell ref="E4:E25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8" type="noConversion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84"/>
  <sheetViews>
    <sheetView view="pageBreakPreview" zoomScaleNormal="100" zoomScaleSheetLayoutView="100" workbookViewId="0">
      <pane ySplit="3" topLeftCell="A4" activePane="bottomLeft" state="frozen"/>
      <selection pane="bottomLeft" activeCell="J93" sqref="J93"/>
    </sheetView>
    <sheetView workbookViewId="1">
      <selection sqref="A1:L1"/>
    </sheetView>
  </sheetViews>
  <sheetFormatPr defaultRowHeight="11.25"/>
  <cols>
    <col min="1" max="1" width="29.1640625" style="87" bestFit="1" customWidth="1"/>
    <col min="2" max="2" width="14.83203125" style="87" customWidth="1"/>
    <col min="3" max="3" width="6.83203125" style="87" customWidth="1"/>
    <col min="4" max="6" width="12.83203125" style="87" customWidth="1"/>
    <col min="7" max="7" width="20.83203125" style="87" customWidth="1"/>
    <col min="8" max="8" width="12.83203125" style="87" customWidth="1"/>
    <col min="9" max="9" width="13.6640625" style="87" customWidth="1"/>
    <col min="10" max="10" width="20" style="87" customWidth="1"/>
    <col min="11" max="11" width="13.1640625" style="87" customWidth="1"/>
    <col min="12" max="12" width="8.83203125" style="87" customWidth="1"/>
    <col min="13" max="13" width="0" style="87" hidden="1" customWidth="1"/>
    <col min="14" max="14" width="17.6640625" style="87" hidden="1" customWidth="1"/>
    <col min="15" max="15" width="0" style="87" hidden="1" customWidth="1"/>
    <col min="16" max="16" width="11.1640625" style="87" hidden="1" customWidth="1"/>
    <col min="17" max="19" width="0" style="87" hidden="1" customWidth="1"/>
    <col min="20" max="16384" width="9.33203125" style="87"/>
  </cols>
  <sheetData>
    <row r="1" spans="1:16" s="345" customFormat="1" ht="39.950000000000003" customHeight="1">
      <c r="A1" s="1470" t="s">
        <v>567</v>
      </c>
      <c r="B1" s="1470"/>
      <c r="C1" s="1470"/>
      <c r="D1" s="1470"/>
      <c r="E1" s="1470"/>
      <c r="F1" s="1470"/>
      <c r="G1" s="1470"/>
      <c r="H1" s="1470"/>
      <c r="I1" s="1470"/>
      <c r="J1" s="1470"/>
      <c r="K1" s="1470"/>
      <c r="L1" s="1470"/>
      <c r="M1" s="344"/>
      <c r="N1" s="344"/>
    </row>
    <row r="2" spans="1:16" ht="24.95" customHeight="1">
      <c r="A2" s="1471" t="s">
        <v>480</v>
      </c>
      <c r="B2" s="1472" t="s">
        <v>481</v>
      </c>
      <c r="C2" s="1474" t="s">
        <v>482</v>
      </c>
      <c r="D2" s="1475" t="s">
        <v>1033</v>
      </c>
      <c r="E2" s="1475"/>
      <c r="F2" s="1475" t="s">
        <v>1035</v>
      </c>
      <c r="G2" s="1474" t="s">
        <v>483</v>
      </c>
      <c r="H2" s="1474"/>
      <c r="I2" s="1475" t="s">
        <v>484</v>
      </c>
      <c r="J2" s="1475" t="s">
        <v>485</v>
      </c>
      <c r="K2" s="1475" t="s">
        <v>486</v>
      </c>
      <c r="L2" s="1474" t="s">
        <v>487</v>
      </c>
      <c r="M2" s="754"/>
      <c r="N2" s="754"/>
    </row>
    <row r="3" spans="1:16" ht="24.95" customHeight="1">
      <c r="A3" s="1471"/>
      <c r="B3" s="1473"/>
      <c r="C3" s="1474"/>
      <c r="D3" s="1474"/>
      <c r="E3" s="1474"/>
      <c r="F3" s="1474"/>
      <c r="G3" s="755" t="s">
        <v>488</v>
      </c>
      <c r="H3" s="755" t="s">
        <v>489</v>
      </c>
      <c r="I3" s="1474"/>
      <c r="J3" s="1474"/>
      <c r="K3" s="1474"/>
      <c r="L3" s="1474"/>
      <c r="M3" s="754"/>
      <c r="N3" s="754"/>
    </row>
    <row r="4" spans="1:16" ht="20.100000000000001" hidden="1" customHeight="1">
      <c r="A4" s="796" t="s">
        <v>490</v>
      </c>
      <c r="B4" s="755" t="s">
        <v>491</v>
      </c>
      <c r="C4" s="755" t="s">
        <v>492</v>
      </c>
      <c r="D4" s="756"/>
      <c r="E4" s="756"/>
      <c r="F4" s="756">
        <f t="shared" ref="F4:F35" si="0">SUM(D4:E4)</f>
        <v>0</v>
      </c>
      <c r="G4" s="755" t="s">
        <v>493</v>
      </c>
      <c r="H4" s="755" t="s">
        <v>529</v>
      </c>
      <c r="I4" s="755">
        <v>52.49</v>
      </c>
      <c r="J4" s="757" t="str">
        <f>"= "&amp;F4&amp;" / "&amp;I4</f>
        <v>= 0 / 52.49</v>
      </c>
      <c r="K4" s="758">
        <f>ROUND(F4/I4,1)</f>
        <v>0</v>
      </c>
      <c r="L4" s="755"/>
      <c r="M4" s="754"/>
      <c r="N4" s="754" t="s">
        <v>156</v>
      </c>
      <c r="O4" s="754">
        <v>0.6</v>
      </c>
      <c r="P4" s="759">
        <f>K4+K25+K26</f>
        <v>340.6</v>
      </c>
    </row>
    <row r="5" spans="1:16" ht="24.95" customHeight="1">
      <c r="A5" s="796" t="s">
        <v>1032</v>
      </c>
      <c r="B5" s="797" t="s">
        <v>491</v>
      </c>
      <c r="C5" s="755" t="s">
        <v>1034</v>
      </c>
      <c r="D5" s="756">
        <v>200</v>
      </c>
      <c r="E5" s="756"/>
      <c r="F5" s="756">
        <f t="shared" si="0"/>
        <v>200</v>
      </c>
      <c r="G5" s="755" t="s">
        <v>493</v>
      </c>
      <c r="H5" s="755" t="s">
        <v>529</v>
      </c>
      <c r="I5" s="755">
        <f>I4</f>
        <v>52.49</v>
      </c>
      <c r="J5" s="757" t="str">
        <f t="shared" ref="J5:J69" si="1">"= "&amp;F5&amp;" / "&amp;I5</f>
        <v>= 200 / 52.49</v>
      </c>
      <c r="K5" s="758">
        <f>ROUND(F5/I5,1)</f>
        <v>3.8</v>
      </c>
      <c r="L5" s="755"/>
      <c r="M5" s="754"/>
      <c r="N5" s="754" t="s">
        <v>156</v>
      </c>
      <c r="O5" s="754">
        <v>0.7</v>
      </c>
      <c r="P5" s="760">
        <f>K4+K5+K8+K9+K10+K11+K13+K22+K23+K24</f>
        <v>3756.3999999999996</v>
      </c>
    </row>
    <row r="6" spans="1:16" ht="20.100000000000001" hidden="1" customHeight="1">
      <c r="A6" s="796" t="s">
        <v>495</v>
      </c>
      <c r="B6" s="797" t="s">
        <v>491</v>
      </c>
      <c r="C6" s="755" t="s">
        <v>496</v>
      </c>
      <c r="D6" s="756"/>
      <c r="E6" s="756"/>
      <c r="F6" s="756">
        <f t="shared" si="0"/>
        <v>0</v>
      </c>
      <c r="G6" s="755" t="s">
        <v>493</v>
      </c>
      <c r="H6" s="755" t="s">
        <v>497</v>
      </c>
      <c r="I6" s="755">
        <v>90</v>
      </c>
      <c r="J6" s="757" t="str">
        <f>"= "&amp;F6&amp;" / "&amp;I6</f>
        <v>= 0 / 90</v>
      </c>
      <c r="K6" s="758">
        <f>ROUND(F6/I6,1)</f>
        <v>0</v>
      </c>
      <c r="L6" s="755"/>
      <c r="M6" s="754"/>
      <c r="N6" s="754" t="s">
        <v>156</v>
      </c>
      <c r="O6" s="759">
        <v>1</v>
      </c>
      <c r="P6" s="760">
        <f>K16+K26+K28+K30</f>
        <v>115.4</v>
      </c>
    </row>
    <row r="7" spans="1:16" ht="20.100000000000001" hidden="1" customHeight="1">
      <c r="A7" s="796" t="s">
        <v>498</v>
      </c>
      <c r="B7" s="797" t="s">
        <v>621</v>
      </c>
      <c r="C7" s="755" t="s">
        <v>496</v>
      </c>
      <c r="D7" s="756"/>
      <c r="E7" s="756"/>
      <c r="F7" s="756">
        <f t="shared" si="0"/>
        <v>0</v>
      </c>
      <c r="G7" s="755" t="s">
        <v>499</v>
      </c>
      <c r="H7" s="755" t="s">
        <v>500</v>
      </c>
      <c r="I7" s="755">
        <v>101</v>
      </c>
      <c r="J7" s="757" t="str">
        <f t="shared" si="1"/>
        <v>= 0 / 101</v>
      </c>
      <c r="K7" s="758">
        <f>ROUND(F7/I7,1)</f>
        <v>0</v>
      </c>
      <c r="L7" s="755"/>
      <c r="M7" s="754"/>
      <c r="N7" s="754" t="s">
        <v>155</v>
      </c>
      <c r="O7" s="754">
        <v>2.29</v>
      </c>
      <c r="P7" s="759">
        <f>K20</f>
        <v>0</v>
      </c>
    </row>
    <row r="8" spans="1:16" ht="24.95" customHeight="1">
      <c r="A8" s="797" t="s">
        <v>501</v>
      </c>
      <c r="B8" s="797" t="s">
        <v>502</v>
      </c>
      <c r="C8" s="767" t="s">
        <v>1034</v>
      </c>
      <c r="D8" s="756">
        <v>854</v>
      </c>
      <c r="E8" s="756"/>
      <c r="F8" s="756">
        <f t="shared" si="0"/>
        <v>854</v>
      </c>
      <c r="G8" s="755" t="s">
        <v>503</v>
      </c>
      <c r="H8" s="755" t="s">
        <v>494</v>
      </c>
      <c r="I8" s="755">
        <v>5.9</v>
      </c>
      <c r="J8" s="757" t="str">
        <f t="shared" si="1"/>
        <v>= 854 / 5.9</v>
      </c>
      <c r="K8" s="758">
        <f t="shared" ref="K8:K73" si="2">ROUND(F8/I8,1)</f>
        <v>144.69999999999999</v>
      </c>
      <c r="L8" s="755"/>
      <c r="M8" s="754"/>
      <c r="N8" s="754" t="s">
        <v>153</v>
      </c>
      <c r="O8" s="754">
        <v>19</v>
      </c>
      <c r="P8" s="760">
        <f>K18+K19</f>
        <v>0</v>
      </c>
    </row>
    <row r="9" spans="1:16" ht="24.95" customHeight="1">
      <c r="A9" s="797" t="s">
        <v>501</v>
      </c>
      <c r="B9" s="767" t="s">
        <v>504</v>
      </c>
      <c r="C9" s="767" t="s">
        <v>1034</v>
      </c>
      <c r="D9" s="756">
        <f>D8</f>
        <v>854</v>
      </c>
      <c r="E9" s="756"/>
      <c r="F9" s="756">
        <f t="shared" si="0"/>
        <v>854</v>
      </c>
      <c r="G9" s="755" t="s">
        <v>493</v>
      </c>
      <c r="H9" s="755" t="s">
        <v>494</v>
      </c>
      <c r="I9" s="755">
        <v>4.5999999999999996</v>
      </c>
      <c r="J9" s="757" t="str">
        <f t="shared" si="1"/>
        <v>= 854 / 4.6</v>
      </c>
      <c r="K9" s="758">
        <f t="shared" si="2"/>
        <v>185.7</v>
      </c>
      <c r="L9" s="755"/>
      <c r="M9" s="754"/>
      <c r="N9" s="754" t="s">
        <v>161</v>
      </c>
      <c r="O9" s="754">
        <v>15</v>
      </c>
      <c r="P9" s="760">
        <f>K15+K17+K21+K27+K31</f>
        <v>0</v>
      </c>
    </row>
    <row r="10" spans="1:16" ht="24.95" customHeight="1">
      <c r="A10" s="797" t="s">
        <v>505</v>
      </c>
      <c r="B10" s="797" t="s">
        <v>502</v>
      </c>
      <c r="C10" s="767" t="s">
        <v>1034</v>
      </c>
      <c r="D10" s="756">
        <v>559</v>
      </c>
      <c r="E10" s="756"/>
      <c r="F10" s="756">
        <f t="shared" si="0"/>
        <v>559</v>
      </c>
      <c r="G10" s="755" t="s">
        <v>503</v>
      </c>
      <c r="H10" s="755" t="s">
        <v>494</v>
      </c>
      <c r="I10" s="761">
        <f>I8</f>
        <v>5.9</v>
      </c>
      <c r="J10" s="757" t="str">
        <f>"= "&amp;F10&amp;" * "&amp;I10</f>
        <v>= 559 * 5.9</v>
      </c>
      <c r="K10" s="758">
        <f>ROUND(F10*I10,1)</f>
        <v>3298.1</v>
      </c>
      <c r="L10" s="755"/>
      <c r="M10" s="754"/>
      <c r="N10" s="754" t="s">
        <v>150</v>
      </c>
      <c r="O10" s="754">
        <v>19</v>
      </c>
      <c r="P10" s="760">
        <v>0</v>
      </c>
    </row>
    <row r="11" spans="1:16" ht="24.95" customHeight="1">
      <c r="A11" s="797" t="s">
        <v>505</v>
      </c>
      <c r="B11" s="767" t="s">
        <v>504</v>
      </c>
      <c r="C11" s="767" t="s">
        <v>1034</v>
      </c>
      <c r="D11" s="756">
        <f>D10</f>
        <v>559</v>
      </c>
      <c r="E11" s="756"/>
      <c r="F11" s="756">
        <f t="shared" si="0"/>
        <v>559</v>
      </c>
      <c r="G11" s="755" t="s">
        <v>493</v>
      </c>
      <c r="H11" s="755" t="s">
        <v>494</v>
      </c>
      <c r="I11" s="755">
        <f>I9</f>
        <v>4.5999999999999996</v>
      </c>
      <c r="J11" s="757" t="str">
        <f>"= "&amp;F11&amp;" / "&amp;I11</f>
        <v>= 559 / 4.6</v>
      </c>
      <c r="K11" s="758">
        <f>ROUND(F11/I11,1)</f>
        <v>121.5</v>
      </c>
      <c r="L11" s="755"/>
      <c r="M11" s="754"/>
      <c r="N11" s="754" t="s">
        <v>195</v>
      </c>
      <c r="O11" s="754">
        <v>50</v>
      </c>
      <c r="P11" s="759">
        <f>K14</f>
        <v>30.8</v>
      </c>
    </row>
    <row r="12" spans="1:16" ht="24.95" customHeight="1">
      <c r="A12" s="797" t="s">
        <v>528</v>
      </c>
      <c r="B12" s="797" t="s">
        <v>502</v>
      </c>
      <c r="C12" s="767" t="s">
        <v>1034</v>
      </c>
      <c r="D12" s="756">
        <v>12</v>
      </c>
      <c r="E12" s="756"/>
      <c r="F12" s="756">
        <f t="shared" si="0"/>
        <v>12</v>
      </c>
      <c r="G12" s="755" t="s">
        <v>503</v>
      </c>
      <c r="H12" s="755" t="s">
        <v>494</v>
      </c>
      <c r="I12" s="761">
        <v>6.9</v>
      </c>
      <c r="J12" s="757" t="str">
        <f>"= "&amp;F12&amp;" * "&amp;I12</f>
        <v>= 12 * 6.9</v>
      </c>
      <c r="K12" s="758">
        <f>ROUND(F12*I12,1)</f>
        <v>82.8</v>
      </c>
      <c r="L12" s="755"/>
      <c r="M12" s="754"/>
      <c r="N12" s="754"/>
    </row>
    <row r="13" spans="1:16" ht="24.95" customHeight="1">
      <c r="A13" s="797" t="s">
        <v>528</v>
      </c>
      <c r="B13" s="767" t="s">
        <v>504</v>
      </c>
      <c r="C13" s="767" t="s">
        <v>1034</v>
      </c>
      <c r="D13" s="756">
        <f>D12</f>
        <v>12</v>
      </c>
      <c r="E13" s="756"/>
      <c r="F13" s="756">
        <f t="shared" si="0"/>
        <v>12</v>
      </c>
      <c r="G13" s="755" t="s">
        <v>493</v>
      </c>
      <c r="H13" s="755" t="s">
        <v>494</v>
      </c>
      <c r="I13" s="755">
        <f>I11</f>
        <v>4.5999999999999996</v>
      </c>
      <c r="J13" s="757" t="str">
        <f>"= "&amp;F13&amp;" / "&amp;I13</f>
        <v>= 12 / 4.6</v>
      </c>
      <c r="K13" s="758">
        <f>ROUND(F13/I13,1)</f>
        <v>2.6</v>
      </c>
      <c r="L13" s="755"/>
      <c r="M13" s="754"/>
      <c r="N13" s="754"/>
    </row>
    <row r="14" spans="1:16" ht="24.95" customHeight="1">
      <c r="A14" s="797" t="s">
        <v>506</v>
      </c>
      <c r="B14" s="797" t="s">
        <v>507</v>
      </c>
      <c r="C14" s="767" t="s">
        <v>1034</v>
      </c>
      <c r="D14" s="756">
        <v>2463</v>
      </c>
      <c r="E14" s="756"/>
      <c r="F14" s="756">
        <f t="shared" si="0"/>
        <v>2463</v>
      </c>
      <c r="G14" s="755" t="s">
        <v>530</v>
      </c>
      <c r="H14" s="755" t="s">
        <v>531</v>
      </c>
      <c r="I14" s="755">
        <v>80</v>
      </c>
      <c r="J14" s="757" t="str">
        <f t="shared" si="1"/>
        <v>= 2463 / 80</v>
      </c>
      <c r="K14" s="758">
        <f t="shared" si="2"/>
        <v>30.8</v>
      </c>
      <c r="L14" s="755"/>
      <c r="M14" s="754"/>
      <c r="N14" s="754"/>
    </row>
    <row r="15" spans="1:16" ht="20.100000000000001" hidden="1" customHeight="1">
      <c r="A15" s="797" t="s">
        <v>168</v>
      </c>
      <c r="B15" s="797" t="s">
        <v>158</v>
      </c>
      <c r="C15" s="767" t="s">
        <v>1034</v>
      </c>
      <c r="D15" s="756"/>
      <c r="E15" s="756"/>
      <c r="F15" s="756">
        <f t="shared" si="0"/>
        <v>0</v>
      </c>
      <c r="G15" s="755" t="s">
        <v>156</v>
      </c>
      <c r="H15" s="755" t="s">
        <v>169</v>
      </c>
      <c r="I15" s="755">
        <v>90.72</v>
      </c>
      <c r="J15" s="757" t="str">
        <f t="shared" si="1"/>
        <v>= 0 / 90.72</v>
      </c>
      <c r="K15" s="758">
        <f t="shared" si="2"/>
        <v>0</v>
      </c>
      <c r="L15" s="755"/>
      <c r="M15" s="754"/>
      <c r="N15" s="754"/>
    </row>
    <row r="16" spans="1:16" ht="20.100000000000001" hidden="1" customHeight="1">
      <c r="A16" s="797" t="s">
        <v>168</v>
      </c>
      <c r="B16" s="797" t="s">
        <v>170</v>
      </c>
      <c r="C16" s="767" t="s">
        <v>1034</v>
      </c>
      <c r="D16" s="756"/>
      <c r="E16" s="756"/>
      <c r="F16" s="756">
        <f t="shared" si="0"/>
        <v>0</v>
      </c>
      <c r="G16" s="755" t="s">
        <v>150</v>
      </c>
      <c r="H16" s="755" t="s">
        <v>154</v>
      </c>
      <c r="I16" s="755">
        <v>173.97</v>
      </c>
      <c r="J16" s="757" t="str">
        <f t="shared" si="1"/>
        <v>= 0 / 173.97</v>
      </c>
      <c r="K16" s="758">
        <f t="shared" si="2"/>
        <v>0</v>
      </c>
      <c r="L16" s="755"/>
      <c r="M16" s="754"/>
      <c r="N16" s="754"/>
    </row>
    <row r="17" spans="1:14" ht="20.100000000000001" hidden="1" customHeight="1">
      <c r="A17" s="797" t="s">
        <v>168</v>
      </c>
      <c r="B17" s="797" t="s">
        <v>160</v>
      </c>
      <c r="C17" s="767" t="s">
        <v>1034</v>
      </c>
      <c r="D17" s="756"/>
      <c r="E17" s="756"/>
      <c r="F17" s="756">
        <f t="shared" si="0"/>
        <v>0</v>
      </c>
      <c r="G17" s="755" t="s">
        <v>161</v>
      </c>
      <c r="H17" s="755" t="s">
        <v>162</v>
      </c>
      <c r="I17" s="755">
        <v>23.11</v>
      </c>
      <c r="J17" s="757" t="str">
        <f t="shared" si="1"/>
        <v>= 0 / 23.11</v>
      </c>
      <c r="K17" s="758">
        <f t="shared" si="2"/>
        <v>0</v>
      </c>
      <c r="L17" s="755"/>
      <c r="M17" s="754"/>
      <c r="N17" s="754"/>
    </row>
    <row r="18" spans="1:14" ht="20.100000000000001" hidden="1" customHeight="1">
      <c r="A18" s="797" t="s">
        <v>157</v>
      </c>
      <c r="B18" s="797" t="s">
        <v>158</v>
      </c>
      <c r="C18" s="767" t="s">
        <v>1034</v>
      </c>
      <c r="D18" s="756"/>
      <c r="E18" s="756"/>
      <c r="F18" s="756">
        <f t="shared" si="0"/>
        <v>0</v>
      </c>
      <c r="G18" s="755" t="s">
        <v>156</v>
      </c>
      <c r="H18" s="755" t="s">
        <v>159</v>
      </c>
      <c r="I18" s="755">
        <v>71</v>
      </c>
      <c r="J18" s="757" t="str">
        <f t="shared" si="1"/>
        <v>= 0 / 71</v>
      </c>
      <c r="K18" s="758">
        <f t="shared" si="2"/>
        <v>0</v>
      </c>
      <c r="L18" s="755"/>
      <c r="M18" s="754"/>
      <c r="N18" s="754"/>
    </row>
    <row r="19" spans="1:14" ht="20.100000000000001" hidden="1" customHeight="1">
      <c r="A19" s="797" t="s">
        <v>157</v>
      </c>
      <c r="B19" s="797" t="s">
        <v>160</v>
      </c>
      <c r="C19" s="767" t="s">
        <v>1034</v>
      </c>
      <c r="D19" s="756"/>
      <c r="E19" s="756"/>
      <c r="F19" s="756">
        <f t="shared" si="0"/>
        <v>0</v>
      </c>
      <c r="G19" s="755" t="s">
        <v>161</v>
      </c>
      <c r="H19" s="755" t="s">
        <v>162</v>
      </c>
      <c r="I19" s="755">
        <v>5.88</v>
      </c>
      <c r="J19" s="757" t="str">
        <f t="shared" si="1"/>
        <v>= 0 / 5.88</v>
      </c>
      <c r="K19" s="758">
        <f t="shared" si="2"/>
        <v>0</v>
      </c>
      <c r="L19" s="755"/>
      <c r="M19" s="754"/>
      <c r="N19" s="754"/>
    </row>
    <row r="20" spans="1:14" ht="20.100000000000001" hidden="1" customHeight="1">
      <c r="A20" s="797" t="s">
        <v>152</v>
      </c>
      <c r="B20" s="797" t="s">
        <v>151</v>
      </c>
      <c r="C20" s="767" t="s">
        <v>1034</v>
      </c>
      <c r="D20" s="756"/>
      <c r="E20" s="756"/>
      <c r="F20" s="756">
        <f t="shared" si="0"/>
        <v>0</v>
      </c>
      <c r="G20" s="755" t="s">
        <v>153</v>
      </c>
      <c r="H20" s="755" t="s">
        <v>154</v>
      </c>
      <c r="I20" s="755">
        <v>162</v>
      </c>
      <c r="J20" s="757" t="str">
        <f t="shared" si="1"/>
        <v>= 0 / 162</v>
      </c>
      <c r="K20" s="758">
        <f t="shared" si="2"/>
        <v>0</v>
      </c>
      <c r="L20" s="755"/>
      <c r="M20" s="754"/>
      <c r="N20" s="754"/>
    </row>
    <row r="21" spans="1:14" ht="20.100000000000001" hidden="1" customHeight="1">
      <c r="A21" s="797" t="s">
        <v>171</v>
      </c>
      <c r="B21" s="797" t="s">
        <v>151</v>
      </c>
      <c r="C21" s="767" t="s">
        <v>1034</v>
      </c>
      <c r="D21" s="756"/>
      <c r="E21" s="756"/>
      <c r="F21" s="756">
        <f t="shared" si="0"/>
        <v>0</v>
      </c>
      <c r="G21" s="755" t="s">
        <v>153</v>
      </c>
      <c r="H21" s="755" t="s">
        <v>154</v>
      </c>
      <c r="I21" s="755">
        <v>86.4</v>
      </c>
      <c r="J21" s="757" t="str">
        <f t="shared" si="1"/>
        <v>= 0 / 86.4</v>
      </c>
      <c r="K21" s="758">
        <f t="shared" si="2"/>
        <v>0</v>
      </c>
      <c r="L21" s="755"/>
      <c r="M21" s="754"/>
      <c r="N21" s="754"/>
    </row>
    <row r="22" spans="1:14" ht="20.100000000000001" hidden="1" customHeight="1">
      <c r="A22" s="797" t="s">
        <v>175</v>
      </c>
      <c r="B22" s="797" t="s">
        <v>158</v>
      </c>
      <c r="C22" s="767" t="s">
        <v>1034</v>
      </c>
      <c r="D22" s="756"/>
      <c r="E22" s="756"/>
      <c r="F22" s="756">
        <f t="shared" si="0"/>
        <v>0</v>
      </c>
      <c r="G22" s="755" t="s">
        <v>155</v>
      </c>
      <c r="H22" s="755" t="s">
        <v>176</v>
      </c>
      <c r="I22" s="755">
        <v>104.34</v>
      </c>
      <c r="J22" s="757" t="str">
        <f t="shared" si="1"/>
        <v>= 0 / 104.34</v>
      </c>
      <c r="K22" s="758">
        <f t="shared" si="2"/>
        <v>0</v>
      </c>
      <c r="L22" s="755"/>
      <c r="M22" s="754"/>
      <c r="N22" s="754"/>
    </row>
    <row r="23" spans="1:14" ht="20.100000000000001" hidden="1" customHeight="1">
      <c r="A23" s="797" t="s">
        <v>175</v>
      </c>
      <c r="B23" s="797" t="s">
        <v>160</v>
      </c>
      <c r="C23" s="767" t="s">
        <v>1034</v>
      </c>
      <c r="D23" s="756"/>
      <c r="E23" s="756"/>
      <c r="F23" s="756">
        <f t="shared" si="0"/>
        <v>0</v>
      </c>
      <c r="G23" s="755" t="s">
        <v>173</v>
      </c>
      <c r="H23" s="755" t="s">
        <v>162</v>
      </c>
      <c r="I23" s="755">
        <v>3.74</v>
      </c>
      <c r="J23" s="757" t="str">
        <f t="shared" si="1"/>
        <v>= 0 / 3.74</v>
      </c>
      <c r="K23" s="758">
        <f t="shared" si="2"/>
        <v>0</v>
      </c>
      <c r="L23" s="755"/>
      <c r="M23" s="754"/>
      <c r="N23" s="754"/>
    </row>
    <row r="24" spans="1:14" ht="20.100000000000001" hidden="1" customHeight="1">
      <c r="A24" s="797" t="s">
        <v>175</v>
      </c>
      <c r="B24" s="797" t="s">
        <v>170</v>
      </c>
      <c r="C24" s="767" t="s">
        <v>1034</v>
      </c>
      <c r="D24" s="756"/>
      <c r="E24" s="756"/>
      <c r="F24" s="756">
        <f t="shared" si="0"/>
        <v>0</v>
      </c>
      <c r="G24" s="755" t="s">
        <v>156</v>
      </c>
      <c r="H24" s="755" t="s">
        <v>169</v>
      </c>
      <c r="I24" s="755">
        <v>60.58</v>
      </c>
      <c r="J24" s="757" t="str">
        <f t="shared" si="1"/>
        <v>= 0 / 60.58</v>
      </c>
      <c r="K24" s="758">
        <f t="shared" si="2"/>
        <v>0</v>
      </c>
      <c r="L24" s="755"/>
      <c r="M24" s="754"/>
      <c r="N24" s="754"/>
    </row>
    <row r="25" spans="1:14" ht="24.95" customHeight="1">
      <c r="A25" s="797" t="s">
        <v>188</v>
      </c>
      <c r="B25" s="797" t="s">
        <v>182</v>
      </c>
      <c r="C25" s="767" t="s">
        <v>1034</v>
      </c>
      <c r="D25" s="756">
        <v>13279</v>
      </c>
      <c r="E25" s="756"/>
      <c r="F25" s="756">
        <f t="shared" si="0"/>
        <v>13279</v>
      </c>
      <c r="G25" s="755" t="s">
        <v>129</v>
      </c>
      <c r="H25" s="755" t="s">
        <v>130</v>
      </c>
      <c r="I25" s="755">
        <v>58.97</v>
      </c>
      <c r="J25" s="757" t="str">
        <f>"= "&amp;F25&amp;" / "&amp;I25</f>
        <v>= 13279 / 58.97</v>
      </c>
      <c r="K25" s="758">
        <f>ROUND(F25/I25,1)</f>
        <v>225.2</v>
      </c>
      <c r="L25" s="755"/>
      <c r="M25" s="754"/>
      <c r="N25" s="754"/>
    </row>
    <row r="26" spans="1:14" ht="24.95" customHeight="1">
      <c r="A26" s="797" t="s">
        <v>187</v>
      </c>
      <c r="B26" s="797" t="s">
        <v>151</v>
      </c>
      <c r="C26" s="767" t="s">
        <v>1034</v>
      </c>
      <c r="D26" s="779">
        <v>10366</v>
      </c>
      <c r="E26" s="756"/>
      <c r="F26" s="756">
        <f t="shared" si="0"/>
        <v>10366</v>
      </c>
      <c r="G26" s="755" t="s">
        <v>129</v>
      </c>
      <c r="H26" s="755" t="s">
        <v>130</v>
      </c>
      <c r="I26" s="755">
        <v>89.81</v>
      </c>
      <c r="J26" s="757" t="str">
        <f>"= "&amp;F26&amp;" / "&amp;I26</f>
        <v>= 10366 / 89.81</v>
      </c>
      <c r="K26" s="758">
        <f>ROUND(F26/I26,1)</f>
        <v>115.4</v>
      </c>
      <c r="L26" s="755"/>
      <c r="M26" s="754"/>
      <c r="N26" s="754"/>
    </row>
    <row r="27" spans="1:14" ht="20.100000000000001" hidden="1" customHeight="1">
      <c r="A27" s="755" t="s">
        <v>172</v>
      </c>
      <c r="B27" s="755" t="s">
        <v>199</v>
      </c>
      <c r="C27" s="755" t="s">
        <v>149</v>
      </c>
      <c r="D27" s="756"/>
      <c r="E27" s="756"/>
      <c r="F27" s="756">
        <f t="shared" si="0"/>
        <v>0</v>
      </c>
      <c r="G27" s="755" t="s">
        <v>156</v>
      </c>
      <c r="H27" s="755" t="s">
        <v>159</v>
      </c>
      <c r="I27" s="755">
        <v>37.76</v>
      </c>
      <c r="J27" s="757" t="str">
        <f t="shared" si="1"/>
        <v>= 0 / 37.76</v>
      </c>
      <c r="K27" s="758">
        <f t="shared" si="2"/>
        <v>0</v>
      </c>
      <c r="L27" s="755"/>
      <c r="M27" s="754"/>
      <c r="N27" s="754"/>
    </row>
    <row r="28" spans="1:14" ht="20.100000000000001" hidden="1" customHeight="1">
      <c r="A28" s="755" t="s">
        <v>172</v>
      </c>
      <c r="B28" s="755" t="s">
        <v>158</v>
      </c>
      <c r="C28" s="755" t="s">
        <v>149</v>
      </c>
      <c r="D28" s="756"/>
      <c r="E28" s="756"/>
      <c r="F28" s="756">
        <f t="shared" si="0"/>
        <v>0</v>
      </c>
      <c r="G28" s="755" t="s">
        <v>156</v>
      </c>
      <c r="H28" s="755" t="s">
        <v>159</v>
      </c>
      <c r="I28" s="755">
        <v>37.76</v>
      </c>
      <c r="J28" s="757" t="str">
        <f t="shared" si="1"/>
        <v>= 0 / 37.76</v>
      </c>
      <c r="K28" s="758">
        <f t="shared" si="2"/>
        <v>0</v>
      </c>
      <c r="L28" s="755"/>
      <c r="M28" s="754"/>
      <c r="N28" s="754"/>
    </row>
    <row r="29" spans="1:14" ht="20.100000000000001" hidden="1" customHeight="1">
      <c r="A29" s="755" t="s">
        <v>172</v>
      </c>
      <c r="B29" s="755" t="s">
        <v>160</v>
      </c>
      <c r="C29" s="755" t="s">
        <v>149</v>
      </c>
      <c r="D29" s="756"/>
      <c r="E29" s="756"/>
      <c r="F29" s="756">
        <f t="shared" si="0"/>
        <v>0</v>
      </c>
      <c r="G29" s="755" t="s">
        <v>173</v>
      </c>
      <c r="H29" s="755" t="s">
        <v>162</v>
      </c>
      <c r="I29" s="755">
        <v>3.59</v>
      </c>
      <c r="J29" s="757" t="str">
        <f t="shared" si="1"/>
        <v>= 0 / 3.59</v>
      </c>
      <c r="K29" s="758">
        <f t="shared" si="2"/>
        <v>0</v>
      </c>
      <c r="L29" s="755"/>
      <c r="M29" s="754"/>
      <c r="N29" s="754"/>
    </row>
    <row r="30" spans="1:14" ht="20.100000000000001" hidden="1" customHeight="1">
      <c r="A30" s="755" t="s">
        <v>172</v>
      </c>
      <c r="B30" s="755" t="s">
        <v>174</v>
      </c>
      <c r="C30" s="755" t="s">
        <v>149</v>
      </c>
      <c r="D30" s="756"/>
      <c r="E30" s="756"/>
      <c r="F30" s="756">
        <f t="shared" si="0"/>
        <v>0</v>
      </c>
      <c r="G30" s="755" t="s">
        <v>156</v>
      </c>
      <c r="H30" s="755" t="s">
        <v>159</v>
      </c>
      <c r="I30" s="755">
        <v>37.76</v>
      </c>
      <c r="J30" s="757" t="str">
        <f t="shared" si="1"/>
        <v>= 0 / 37.76</v>
      </c>
      <c r="K30" s="758">
        <f t="shared" si="2"/>
        <v>0</v>
      </c>
      <c r="L30" s="755"/>
      <c r="M30" s="754"/>
      <c r="N30" s="754"/>
    </row>
    <row r="31" spans="1:14" ht="20.100000000000001" hidden="1" customHeight="1">
      <c r="A31" s="755" t="s">
        <v>200</v>
      </c>
      <c r="B31" s="755" t="s">
        <v>201</v>
      </c>
      <c r="C31" s="755"/>
      <c r="D31" s="756"/>
      <c r="E31" s="756"/>
      <c r="F31" s="756">
        <f t="shared" si="0"/>
        <v>0</v>
      </c>
      <c r="G31" s="755" t="s">
        <v>150</v>
      </c>
      <c r="H31" s="755" t="s">
        <v>475</v>
      </c>
      <c r="I31" s="755">
        <v>135.82</v>
      </c>
      <c r="J31" s="757" t="str">
        <f t="shared" si="1"/>
        <v>= 0 / 135.82</v>
      </c>
      <c r="K31" s="758">
        <f t="shared" si="2"/>
        <v>0</v>
      </c>
      <c r="L31" s="755"/>
      <c r="M31" s="754"/>
      <c r="N31" s="754"/>
    </row>
    <row r="32" spans="1:14" ht="20.100000000000001" hidden="1" customHeight="1">
      <c r="A32" s="755" t="s">
        <v>200</v>
      </c>
      <c r="B32" s="755" t="s">
        <v>158</v>
      </c>
      <c r="C32" s="755"/>
      <c r="D32" s="756"/>
      <c r="E32" s="756"/>
      <c r="F32" s="756">
        <f t="shared" si="0"/>
        <v>0</v>
      </c>
      <c r="G32" s="755" t="s">
        <v>156</v>
      </c>
      <c r="H32" s="755" t="s">
        <v>159</v>
      </c>
      <c r="I32" s="755">
        <v>94.54</v>
      </c>
      <c r="J32" s="757" t="str">
        <f t="shared" si="1"/>
        <v>= 0 / 94.54</v>
      </c>
      <c r="K32" s="758">
        <f t="shared" si="2"/>
        <v>0</v>
      </c>
      <c r="L32" s="755"/>
      <c r="M32" s="754"/>
      <c r="N32" s="754"/>
    </row>
    <row r="33" spans="1:14" ht="20.100000000000001" hidden="1" customHeight="1">
      <c r="A33" s="755" t="s">
        <v>200</v>
      </c>
      <c r="B33" s="755" t="s">
        <v>160</v>
      </c>
      <c r="C33" s="755"/>
      <c r="D33" s="756"/>
      <c r="E33" s="756"/>
      <c r="F33" s="756">
        <f t="shared" si="0"/>
        <v>0</v>
      </c>
      <c r="G33" s="755" t="s">
        <v>202</v>
      </c>
      <c r="H33" s="755" t="s">
        <v>162</v>
      </c>
      <c r="I33" s="755">
        <v>54.02</v>
      </c>
      <c r="J33" s="757" t="str">
        <f t="shared" si="1"/>
        <v>= 0 / 54.02</v>
      </c>
      <c r="K33" s="758">
        <f t="shared" si="2"/>
        <v>0</v>
      </c>
      <c r="L33" s="755"/>
      <c r="M33" s="754"/>
      <c r="N33" s="754"/>
    </row>
    <row r="34" spans="1:14" ht="20.100000000000001" hidden="1" customHeight="1">
      <c r="A34" s="755" t="s">
        <v>476</v>
      </c>
      <c r="B34" s="755" t="s">
        <v>160</v>
      </c>
      <c r="C34" s="755" t="s">
        <v>149</v>
      </c>
      <c r="D34" s="755"/>
      <c r="E34" s="756"/>
      <c r="F34" s="756">
        <f t="shared" si="0"/>
        <v>0</v>
      </c>
      <c r="G34" s="755" t="s">
        <v>294</v>
      </c>
      <c r="H34" s="755" t="s">
        <v>477</v>
      </c>
      <c r="I34" s="755">
        <v>111.8</v>
      </c>
      <c r="J34" s="757" t="str">
        <f t="shared" si="1"/>
        <v>= 0 / 111.8</v>
      </c>
      <c r="K34" s="758">
        <f t="shared" si="2"/>
        <v>0</v>
      </c>
      <c r="L34" s="755"/>
      <c r="M34" s="754"/>
      <c r="N34" s="754"/>
    </row>
    <row r="35" spans="1:14" ht="20.100000000000001" hidden="1" customHeight="1">
      <c r="A35" s="755" t="s">
        <v>478</v>
      </c>
      <c r="B35" s="755" t="s">
        <v>160</v>
      </c>
      <c r="C35" s="755" t="s">
        <v>149</v>
      </c>
      <c r="D35" s="755"/>
      <c r="E35" s="756"/>
      <c r="F35" s="756">
        <f t="shared" si="0"/>
        <v>0</v>
      </c>
      <c r="G35" s="755" t="s">
        <v>294</v>
      </c>
      <c r="H35" s="755" t="s">
        <v>477</v>
      </c>
      <c r="I35" s="755">
        <v>98.5</v>
      </c>
      <c r="J35" s="757" t="str">
        <f t="shared" si="1"/>
        <v>= 0 / 98.5</v>
      </c>
      <c r="K35" s="758">
        <f t="shared" si="2"/>
        <v>0</v>
      </c>
      <c r="L35" s="755"/>
      <c r="M35" s="754"/>
      <c r="N35" s="754"/>
    </row>
    <row r="36" spans="1:14" ht="20.100000000000001" hidden="1" customHeight="1">
      <c r="A36" s="755" t="s">
        <v>479</v>
      </c>
      <c r="B36" s="755" t="s">
        <v>160</v>
      </c>
      <c r="C36" s="755" t="s">
        <v>149</v>
      </c>
      <c r="D36" s="755"/>
      <c r="E36" s="755"/>
      <c r="F36" s="756">
        <f t="shared" ref="F36:F67" si="3">SUM(D36:E36)</f>
        <v>0</v>
      </c>
      <c r="G36" s="755" t="s">
        <v>294</v>
      </c>
      <c r="H36" s="755" t="s">
        <v>477</v>
      </c>
      <c r="I36" s="755">
        <v>46.32</v>
      </c>
      <c r="J36" s="757" t="str">
        <f t="shared" si="1"/>
        <v>= 0 / 46.32</v>
      </c>
      <c r="K36" s="758">
        <f t="shared" si="2"/>
        <v>0</v>
      </c>
      <c r="L36" s="755"/>
      <c r="M36" s="754"/>
      <c r="N36" s="754"/>
    </row>
    <row r="37" spans="1:14" ht="20.100000000000001" hidden="1" customHeight="1">
      <c r="A37" s="755" t="s">
        <v>163</v>
      </c>
      <c r="B37" s="755" t="s">
        <v>158</v>
      </c>
      <c r="C37" s="755" t="s">
        <v>149</v>
      </c>
      <c r="D37" s="755"/>
      <c r="E37" s="755"/>
      <c r="F37" s="756">
        <f t="shared" si="3"/>
        <v>0</v>
      </c>
      <c r="G37" s="755" t="s">
        <v>131</v>
      </c>
      <c r="H37" s="755" t="s">
        <v>132</v>
      </c>
      <c r="I37" s="755">
        <v>91.79</v>
      </c>
      <c r="J37" s="757" t="str">
        <f t="shared" si="1"/>
        <v>= 0 / 91.79</v>
      </c>
      <c r="K37" s="758">
        <f t="shared" si="2"/>
        <v>0</v>
      </c>
      <c r="L37" s="755"/>
      <c r="M37" s="754"/>
      <c r="N37" s="754"/>
    </row>
    <row r="38" spans="1:14" ht="20.100000000000001" hidden="1" customHeight="1">
      <c r="A38" s="755" t="s">
        <v>163</v>
      </c>
      <c r="B38" s="755" t="s">
        <v>160</v>
      </c>
      <c r="C38" s="755" t="s">
        <v>149</v>
      </c>
      <c r="D38" s="755"/>
      <c r="E38" s="755"/>
      <c r="F38" s="756">
        <f t="shared" si="3"/>
        <v>0</v>
      </c>
      <c r="G38" s="755" t="s">
        <v>133</v>
      </c>
      <c r="H38" s="755" t="s">
        <v>134</v>
      </c>
      <c r="I38" s="755">
        <v>54.86</v>
      </c>
      <c r="J38" s="757" t="str">
        <f t="shared" si="1"/>
        <v>= 0 / 54.86</v>
      </c>
      <c r="K38" s="758">
        <f t="shared" si="2"/>
        <v>0</v>
      </c>
      <c r="L38" s="755"/>
      <c r="M38" s="754"/>
      <c r="N38" s="754"/>
    </row>
    <row r="39" spans="1:14" ht="20.100000000000001" hidden="1" customHeight="1">
      <c r="A39" s="755" t="s">
        <v>164</v>
      </c>
      <c r="B39" s="755" t="s">
        <v>158</v>
      </c>
      <c r="C39" s="755" t="s">
        <v>149</v>
      </c>
      <c r="D39" s="755"/>
      <c r="E39" s="755"/>
      <c r="F39" s="756">
        <f t="shared" si="3"/>
        <v>0</v>
      </c>
      <c r="G39" s="755" t="s">
        <v>131</v>
      </c>
      <c r="H39" s="755" t="s">
        <v>132</v>
      </c>
      <c r="I39" s="755">
        <v>42.88</v>
      </c>
      <c r="J39" s="757" t="str">
        <f t="shared" si="1"/>
        <v>= 0 / 42.88</v>
      </c>
      <c r="K39" s="758">
        <f t="shared" si="2"/>
        <v>0</v>
      </c>
      <c r="L39" s="755"/>
      <c r="M39" s="754"/>
      <c r="N39" s="754"/>
    </row>
    <row r="40" spans="1:14" ht="20.100000000000001" hidden="1" customHeight="1">
      <c r="A40" s="755" t="s">
        <v>164</v>
      </c>
      <c r="B40" s="755" t="s">
        <v>160</v>
      </c>
      <c r="C40" s="755" t="s">
        <v>149</v>
      </c>
      <c r="D40" s="755"/>
      <c r="E40" s="755"/>
      <c r="F40" s="756">
        <f t="shared" si="3"/>
        <v>0</v>
      </c>
      <c r="G40" s="755" t="s">
        <v>133</v>
      </c>
      <c r="H40" s="755" t="s">
        <v>134</v>
      </c>
      <c r="I40" s="755">
        <v>30.75</v>
      </c>
      <c r="J40" s="757" t="str">
        <f t="shared" si="1"/>
        <v>= 0 / 30.75</v>
      </c>
      <c r="K40" s="758">
        <f t="shared" si="2"/>
        <v>0</v>
      </c>
      <c r="L40" s="755"/>
      <c r="M40" s="754"/>
      <c r="N40" s="754"/>
    </row>
    <row r="41" spans="1:14" ht="20.100000000000001" hidden="1" customHeight="1">
      <c r="A41" s="755" t="s">
        <v>165</v>
      </c>
      <c r="B41" s="755" t="s">
        <v>158</v>
      </c>
      <c r="C41" s="755" t="s">
        <v>149</v>
      </c>
      <c r="D41" s="755"/>
      <c r="E41" s="755"/>
      <c r="F41" s="756">
        <f t="shared" si="3"/>
        <v>0</v>
      </c>
      <c r="G41" s="755" t="s">
        <v>131</v>
      </c>
      <c r="H41" s="755" t="s">
        <v>132</v>
      </c>
      <c r="I41" s="755">
        <v>19.45</v>
      </c>
      <c r="J41" s="757" t="str">
        <f t="shared" si="1"/>
        <v>= 0 / 19.45</v>
      </c>
      <c r="K41" s="758">
        <f t="shared" si="2"/>
        <v>0</v>
      </c>
      <c r="L41" s="755"/>
      <c r="M41" s="754"/>
      <c r="N41" s="754"/>
    </row>
    <row r="42" spans="1:14" ht="20.100000000000001" hidden="1" customHeight="1">
      <c r="A42" s="755" t="s">
        <v>165</v>
      </c>
      <c r="B42" s="755" t="s">
        <v>160</v>
      </c>
      <c r="C42" s="755" t="s">
        <v>149</v>
      </c>
      <c r="D42" s="755"/>
      <c r="E42" s="755"/>
      <c r="F42" s="756">
        <f t="shared" si="3"/>
        <v>0</v>
      </c>
      <c r="G42" s="755" t="s">
        <v>133</v>
      </c>
      <c r="H42" s="755" t="s">
        <v>134</v>
      </c>
      <c r="I42" s="755">
        <v>15.86</v>
      </c>
      <c r="J42" s="757" t="str">
        <f t="shared" si="1"/>
        <v>= 0 / 15.86</v>
      </c>
      <c r="K42" s="758">
        <f t="shared" si="2"/>
        <v>0</v>
      </c>
      <c r="L42" s="755"/>
      <c r="M42" s="754"/>
      <c r="N42" s="754"/>
    </row>
    <row r="43" spans="1:14" ht="20.100000000000001" hidden="1" customHeight="1">
      <c r="A43" s="755" t="s">
        <v>177</v>
      </c>
      <c r="B43" s="755" t="s">
        <v>178</v>
      </c>
      <c r="C43" s="755" t="s">
        <v>149</v>
      </c>
      <c r="D43" s="755"/>
      <c r="E43" s="755"/>
      <c r="F43" s="756">
        <f t="shared" si="3"/>
        <v>0</v>
      </c>
      <c r="G43" s="755" t="s">
        <v>135</v>
      </c>
      <c r="H43" s="755" t="s">
        <v>136</v>
      </c>
      <c r="I43" s="755">
        <v>137.82</v>
      </c>
      <c r="J43" s="757" t="str">
        <f t="shared" si="1"/>
        <v>= 0 / 137.82</v>
      </c>
      <c r="K43" s="758">
        <f t="shared" si="2"/>
        <v>0</v>
      </c>
      <c r="L43" s="755"/>
      <c r="M43" s="754"/>
      <c r="N43" s="754"/>
    </row>
    <row r="44" spans="1:14" ht="20.100000000000001" hidden="1" customHeight="1">
      <c r="A44" s="755" t="s">
        <v>177</v>
      </c>
      <c r="B44" s="755" t="s">
        <v>151</v>
      </c>
      <c r="C44" s="755" t="s">
        <v>149</v>
      </c>
      <c r="D44" s="755"/>
      <c r="E44" s="755"/>
      <c r="F44" s="756">
        <f t="shared" si="3"/>
        <v>0</v>
      </c>
      <c r="G44" s="755" t="s">
        <v>137</v>
      </c>
      <c r="H44" s="755" t="s">
        <v>138</v>
      </c>
      <c r="I44" s="755">
        <v>228</v>
      </c>
      <c r="J44" s="757" t="str">
        <f t="shared" si="1"/>
        <v>= 0 / 228</v>
      </c>
      <c r="K44" s="758">
        <f t="shared" si="2"/>
        <v>0</v>
      </c>
      <c r="L44" s="755"/>
      <c r="M44" s="754"/>
      <c r="N44" s="754"/>
    </row>
    <row r="45" spans="1:14" ht="20.100000000000001" hidden="1" customHeight="1">
      <c r="A45" s="755" t="s">
        <v>177</v>
      </c>
      <c r="B45" s="755" t="s">
        <v>151</v>
      </c>
      <c r="C45" s="755" t="s">
        <v>149</v>
      </c>
      <c r="D45" s="755"/>
      <c r="E45" s="755"/>
      <c r="F45" s="756">
        <f t="shared" si="3"/>
        <v>0</v>
      </c>
      <c r="G45" s="755" t="s">
        <v>139</v>
      </c>
      <c r="H45" s="755" t="s">
        <v>134</v>
      </c>
      <c r="I45" s="755">
        <v>202.5</v>
      </c>
      <c r="J45" s="757" t="str">
        <f t="shared" si="1"/>
        <v>= 0 / 202.5</v>
      </c>
      <c r="K45" s="758">
        <f t="shared" si="2"/>
        <v>0</v>
      </c>
      <c r="L45" s="755"/>
      <c r="M45" s="754"/>
      <c r="N45" s="754"/>
    </row>
    <row r="46" spans="1:14" ht="20.100000000000001" hidden="1" customHeight="1">
      <c r="A46" s="755" t="s">
        <v>198</v>
      </c>
      <c r="B46" s="755" t="s">
        <v>178</v>
      </c>
      <c r="C46" s="755" t="s">
        <v>149</v>
      </c>
      <c r="D46" s="755"/>
      <c r="E46" s="755"/>
      <c r="F46" s="756">
        <f t="shared" si="3"/>
        <v>0</v>
      </c>
      <c r="G46" s="755" t="s">
        <v>135</v>
      </c>
      <c r="H46" s="755" t="s">
        <v>136</v>
      </c>
      <c r="I46" s="755">
        <v>91.88</v>
      </c>
      <c r="J46" s="757" t="str">
        <f t="shared" si="1"/>
        <v>= 0 / 91.88</v>
      </c>
      <c r="K46" s="758">
        <f t="shared" si="2"/>
        <v>0</v>
      </c>
      <c r="L46" s="755"/>
      <c r="M46" s="754"/>
      <c r="N46" s="754"/>
    </row>
    <row r="47" spans="1:14" ht="20.100000000000001" hidden="1" customHeight="1">
      <c r="A47" s="755" t="s">
        <v>198</v>
      </c>
      <c r="B47" s="755" t="s">
        <v>151</v>
      </c>
      <c r="C47" s="755" t="s">
        <v>149</v>
      </c>
      <c r="D47" s="755"/>
      <c r="E47" s="755"/>
      <c r="F47" s="756">
        <f t="shared" si="3"/>
        <v>0</v>
      </c>
      <c r="G47" s="755" t="s">
        <v>137</v>
      </c>
      <c r="H47" s="755" t="s">
        <v>138</v>
      </c>
      <c r="I47" s="755">
        <v>152</v>
      </c>
      <c r="J47" s="757" t="str">
        <f t="shared" si="1"/>
        <v>= 0 / 152</v>
      </c>
      <c r="K47" s="758">
        <f t="shared" si="2"/>
        <v>0</v>
      </c>
      <c r="L47" s="755"/>
      <c r="M47" s="754"/>
      <c r="N47" s="754"/>
    </row>
    <row r="48" spans="1:14" ht="20.100000000000001" hidden="1" customHeight="1">
      <c r="A48" s="755" t="s">
        <v>198</v>
      </c>
      <c r="B48" s="755" t="s">
        <v>151</v>
      </c>
      <c r="C48" s="755" t="s">
        <v>149</v>
      </c>
      <c r="D48" s="755"/>
      <c r="E48" s="755"/>
      <c r="F48" s="756">
        <f t="shared" si="3"/>
        <v>0</v>
      </c>
      <c r="G48" s="755" t="s">
        <v>139</v>
      </c>
      <c r="H48" s="755" t="s">
        <v>134</v>
      </c>
      <c r="I48" s="755">
        <v>135</v>
      </c>
      <c r="J48" s="757" t="str">
        <f t="shared" si="1"/>
        <v>= 0 / 135</v>
      </c>
      <c r="K48" s="758">
        <f t="shared" si="2"/>
        <v>0</v>
      </c>
      <c r="L48" s="755"/>
      <c r="M48" s="754"/>
      <c r="N48" s="754"/>
    </row>
    <row r="49" spans="1:14" ht="20.100000000000001" hidden="1" customHeight="1">
      <c r="A49" s="755" t="s">
        <v>179</v>
      </c>
      <c r="B49" s="755" t="s">
        <v>178</v>
      </c>
      <c r="C49" s="755" t="s">
        <v>149</v>
      </c>
      <c r="D49" s="755"/>
      <c r="E49" s="755"/>
      <c r="F49" s="756">
        <f t="shared" si="3"/>
        <v>0</v>
      </c>
      <c r="G49" s="755" t="s">
        <v>135</v>
      </c>
      <c r="H49" s="755" t="s">
        <v>136</v>
      </c>
      <c r="I49" s="755">
        <v>138.28</v>
      </c>
      <c r="J49" s="757" t="str">
        <f t="shared" si="1"/>
        <v>= 0 / 138.28</v>
      </c>
      <c r="K49" s="758">
        <f t="shared" si="2"/>
        <v>0</v>
      </c>
      <c r="L49" s="755"/>
      <c r="M49" s="754"/>
      <c r="N49" s="754"/>
    </row>
    <row r="50" spans="1:14" ht="20.100000000000001" hidden="1" customHeight="1">
      <c r="A50" s="755" t="s">
        <v>196</v>
      </c>
      <c r="B50" s="755" t="s">
        <v>167</v>
      </c>
      <c r="C50" s="755" t="s">
        <v>197</v>
      </c>
      <c r="D50" s="755"/>
      <c r="E50" s="755"/>
      <c r="F50" s="756">
        <f t="shared" si="3"/>
        <v>0</v>
      </c>
      <c r="G50" s="755" t="s">
        <v>135</v>
      </c>
      <c r="H50" s="755" t="s">
        <v>136</v>
      </c>
      <c r="I50" s="755">
        <v>1941.78</v>
      </c>
      <c r="J50" s="757" t="str">
        <f t="shared" si="1"/>
        <v>= 0 / 1941.78</v>
      </c>
      <c r="K50" s="758">
        <f t="shared" si="2"/>
        <v>0</v>
      </c>
      <c r="L50" s="755"/>
      <c r="M50" s="754"/>
      <c r="N50" s="754"/>
    </row>
    <row r="51" spans="1:14" ht="20.100000000000001" hidden="1" customHeight="1">
      <c r="A51" s="755" t="s">
        <v>196</v>
      </c>
      <c r="B51" s="755" t="s">
        <v>151</v>
      </c>
      <c r="C51" s="755" t="s">
        <v>197</v>
      </c>
      <c r="D51" s="755"/>
      <c r="E51" s="755"/>
      <c r="F51" s="756">
        <f t="shared" si="3"/>
        <v>0</v>
      </c>
      <c r="G51" s="755" t="s">
        <v>137</v>
      </c>
      <c r="H51" s="755" t="s">
        <v>138</v>
      </c>
      <c r="I51" s="755">
        <v>2280</v>
      </c>
      <c r="J51" s="757" t="str">
        <f t="shared" si="1"/>
        <v>= 0 / 2280</v>
      </c>
      <c r="K51" s="758">
        <f t="shared" si="2"/>
        <v>0</v>
      </c>
      <c r="L51" s="755"/>
      <c r="M51" s="754"/>
      <c r="N51" s="754"/>
    </row>
    <row r="52" spans="1:14" ht="20.100000000000001" hidden="1" customHeight="1">
      <c r="A52" s="755" t="s">
        <v>166</v>
      </c>
      <c r="B52" s="755" t="s">
        <v>167</v>
      </c>
      <c r="C52" s="755" t="s">
        <v>140</v>
      </c>
      <c r="D52" s="755"/>
      <c r="E52" s="755"/>
      <c r="F52" s="756">
        <f t="shared" si="3"/>
        <v>0</v>
      </c>
      <c r="G52" s="755" t="s">
        <v>135</v>
      </c>
      <c r="H52" s="755" t="s">
        <v>136</v>
      </c>
      <c r="I52" s="755">
        <v>841.46</v>
      </c>
      <c r="J52" s="757" t="str">
        <f t="shared" si="1"/>
        <v>= 0 / 841.46</v>
      </c>
      <c r="K52" s="758">
        <f t="shared" si="2"/>
        <v>0</v>
      </c>
      <c r="L52" s="755"/>
      <c r="M52" s="754"/>
      <c r="N52" s="754"/>
    </row>
    <row r="53" spans="1:14" ht="20.100000000000001" hidden="1" customHeight="1">
      <c r="A53" s="755" t="s">
        <v>166</v>
      </c>
      <c r="B53" s="755" t="s">
        <v>151</v>
      </c>
      <c r="C53" s="755" t="s">
        <v>140</v>
      </c>
      <c r="D53" s="755"/>
      <c r="E53" s="755"/>
      <c r="F53" s="756">
        <f t="shared" si="3"/>
        <v>0</v>
      </c>
      <c r="G53" s="755" t="s">
        <v>137</v>
      </c>
      <c r="H53" s="755" t="s">
        <v>138</v>
      </c>
      <c r="I53" s="755">
        <v>2280</v>
      </c>
      <c r="J53" s="757" t="str">
        <f t="shared" si="1"/>
        <v>= 0 / 2280</v>
      </c>
      <c r="K53" s="758">
        <f t="shared" si="2"/>
        <v>0</v>
      </c>
      <c r="L53" s="755"/>
      <c r="M53" s="754"/>
      <c r="N53" s="754"/>
    </row>
    <row r="54" spans="1:14" ht="20.100000000000001" hidden="1" customHeight="1">
      <c r="A54" s="755" t="s">
        <v>180</v>
      </c>
      <c r="B54" s="755" t="s">
        <v>151</v>
      </c>
      <c r="C54" s="755" t="s">
        <v>89</v>
      </c>
      <c r="D54" s="755"/>
      <c r="E54" s="755"/>
      <c r="F54" s="756">
        <f t="shared" si="3"/>
        <v>0</v>
      </c>
      <c r="G54" s="755" t="s">
        <v>129</v>
      </c>
      <c r="H54" s="755" t="s">
        <v>130</v>
      </c>
      <c r="I54" s="755">
        <v>88.2</v>
      </c>
      <c r="J54" s="757" t="str">
        <f t="shared" si="1"/>
        <v>= 0 / 88.2</v>
      </c>
      <c r="K54" s="758">
        <f t="shared" si="2"/>
        <v>0</v>
      </c>
      <c r="L54" s="755"/>
      <c r="M54" s="754"/>
      <c r="N54" s="754"/>
    </row>
    <row r="55" spans="1:14" ht="20.100000000000001" hidden="1" customHeight="1">
      <c r="A55" s="755" t="s">
        <v>181</v>
      </c>
      <c r="B55" s="755" t="s">
        <v>182</v>
      </c>
      <c r="C55" s="755" t="s">
        <v>149</v>
      </c>
      <c r="D55" s="755"/>
      <c r="E55" s="755"/>
      <c r="F55" s="756">
        <f t="shared" si="3"/>
        <v>0</v>
      </c>
      <c r="G55" s="755" t="s">
        <v>129</v>
      </c>
      <c r="H55" s="755" t="s">
        <v>130</v>
      </c>
      <c r="I55" s="755">
        <v>53.36</v>
      </c>
      <c r="J55" s="757" t="str">
        <f t="shared" si="1"/>
        <v>= 0 / 53.36</v>
      </c>
      <c r="K55" s="758">
        <f t="shared" si="2"/>
        <v>0</v>
      </c>
      <c r="L55" s="755"/>
      <c r="M55" s="754"/>
      <c r="N55" s="754"/>
    </row>
    <row r="56" spans="1:14" ht="20.100000000000001" hidden="1" customHeight="1">
      <c r="A56" s="755" t="s">
        <v>183</v>
      </c>
      <c r="B56" s="755" t="s">
        <v>184</v>
      </c>
      <c r="C56" s="755" t="s">
        <v>149</v>
      </c>
      <c r="D56" s="755"/>
      <c r="E56" s="755"/>
      <c r="F56" s="756">
        <f t="shared" si="3"/>
        <v>0</v>
      </c>
      <c r="G56" s="755" t="s">
        <v>129</v>
      </c>
      <c r="H56" s="755" t="s">
        <v>130</v>
      </c>
      <c r="I56" s="755">
        <v>3.8</v>
      </c>
      <c r="J56" s="757" t="str">
        <f t="shared" si="1"/>
        <v>= 0 / 3.8</v>
      </c>
      <c r="K56" s="758">
        <f t="shared" si="2"/>
        <v>0</v>
      </c>
      <c r="L56" s="755"/>
      <c r="M56" s="754"/>
      <c r="N56" s="754"/>
    </row>
    <row r="57" spans="1:14" ht="20.100000000000001" hidden="1" customHeight="1">
      <c r="A57" s="755" t="s">
        <v>183</v>
      </c>
      <c r="B57" s="755" t="s">
        <v>185</v>
      </c>
      <c r="C57" s="755" t="s">
        <v>149</v>
      </c>
      <c r="D57" s="755"/>
      <c r="E57" s="755"/>
      <c r="F57" s="756">
        <f t="shared" si="3"/>
        <v>0</v>
      </c>
      <c r="G57" s="755" t="s">
        <v>129</v>
      </c>
      <c r="H57" s="755" t="s">
        <v>130</v>
      </c>
      <c r="I57" s="755">
        <v>34.19</v>
      </c>
      <c r="J57" s="757" t="str">
        <f t="shared" si="1"/>
        <v>= 0 / 34.19</v>
      </c>
      <c r="K57" s="758">
        <f t="shared" si="2"/>
        <v>0</v>
      </c>
      <c r="L57" s="755"/>
      <c r="M57" s="754"/>
      <c r="N57" s="754"/>
    </row>
    <row r="58" spans="1:14" ht="20.100000000000001" hidden="1" customHeight="1">
      <c r="A58" s="755" t="s">
        <v>186</v>
      </c>
      <c r="B58" s="755" t="s">
        <v>184</v>
      </c>
      <c r="C58" s="755" t="s">
        <v>149</v>
      </c>
      <c r="D58" s="755"/>
      <c r="E58" s="755"/>
      <c r="F58" s="756">
        <f t="shared" si="3"/>
        <v>0</v>
      </c>
      <c r="G58" s="755" t="s">
        <v>129</v>
      </c>
      <c r="H58" s="755" t="s">
        <v>130</v>
      </c>
      <c r="I58" s="755">
        <v>2.6</v>
      </c>
      <c r="J58" s="757" t="str">
        <f t="shared" si="1"/>
        <v>= 0 / 2.6</v>
      </c>
      <c r="K58" s="758">
        <f t="shared" si="2"/>
        <v>0</v>
      </c>
      <c r="L58" s="755"/>
      <c r="M58" s="754"/>
      <c r="N58" s="754"/>
    </row>
    <row r="59" spans="1:14" ht="20.100000000000001" hidden="1" customHeight="1">
      <c r="A59" s="755" t="s">
        <v>186</v>
      </c>
      <c r="B59" s="755" t="s">
        <v>185</v>
      </c>
      <c r="C59" s="755" t="s">
        <v>149</v>
      </c>
      <c r="D59" s="755"/>
      <c r="E59" s="755"/>
      <c r="F59" s="756">
        <f t="shared" si="3"/>
        <v>0</v>
      </c>
      <c r="G59" s="755" t="s">
        <v>129</v>
      </c>
      <c r="H59" s="755" t="s">
        <v>130</v>
      </c>
      <c r="I59" s="755">
        <v>19.100000000000001</v>
      </c>
      <c r="J59" s="757" t="str">
        <f t="shared" si="1"/>
        <v>= 0 / 19.1</v>
      </c>
      <c r="K59" s="758">
        <f t="shared" si="2"/>
        <v>0</v>
      </c>
      <c r="L59" s="755"/>
      <c r="M59" s="754"/>
      <c r="N59" s="754"/>
    </row>
    <row r="60" spans="1:14" ht="20.100000000000001" hidden="1" customHeight="1">
      <c r="A60" s="755" t="s">
        <v>187</v>
      </c>
      <c r="B60" s="755" t="s">
        <v>151</v>
      </c>
      <c r="C60" s="755" t="s">
        <v>149</v>
      </c>
      <c r="D60" s="755"/>
      <c r="E60" s="755"/>
      <c r="F60" s="756">
        <f t="shared" si="3"/>
        <v>0</v>
      </c>
      <c r="G60" s="755" t="s">
        <v>129</v>
      </c>
      <c r="H60" s="755" t="s">
        <v>130</v>
      </c>
      <c r="I60" s="755">
        <v>88.2</v>
      </c>
      <c r="J60" s="757" t="str">
        <f t="shared" si="1"/>
        <v>= 0 / 88.2</v>
      </c>
      <c r="K60" s="758">
        <f t="shared" si="2"/>
        <v>0</v>
      </c>
      <c r="L60" s="755"/>
      <c r="M60" s="754"/>
      <c r="N60" s="754"/>
    </row>
    <row r="61" spans="1:14" ht="20.100000000000001" hidden="1" customHeight="1">
      <c r="A61" s="755" t="s">
        <v>188</v>
      </c>
      <c r="B61" s="755" t="s">
        <v>184</v>
      </c>
      <c r="C61" s="755" t="s">
        <v>149</v>
      </c>
      <c r="D61" s="755"/>
      <c r="E61" s="755"/>
      <c r="F61" s="756">
        <f t="shared" si="3"/>
        <v>0</v>
      </c>
      <c r="G61" s="755" t="s">
        <v>129</v>
      </c>
      <c r="H61" s="755" t="s">
        <v>130</v>
      </c>
      <c r="I61" s="755">
        <v>30.77</v>
      </c>
      <c r="J61" s="757" t="str">
        <f t="shared" si="1"/>
        <v>= 0 / 30.77</v>
      </c>
      <c r="K61" s="758">
        <f t="shared" si="2"/>
        <v>0</v>
      </c>
      <c r="L61" s="755"/>
      <c r="M61" s="754"/>
      <c r="N61" s="754"/>
    </row>
    <row r="62" spans="1:14" ht="20.100000000000001" hidden="1" customHeight="1">
      <c r="A62" s="755" t="s">
        <v>188</v>
      </c>
      <c r="B62" s="755" t="s">
        <v>189</v>
      </c>
      <c r="C62" s="755" t="s">
        <v>149</v>
      </c>
      <c r="D62" s="755"/>
      <c r="E62" s="755"/>
      <c r="F62" s="756">
        <f t="shared" si="3"/>
        <v>0</v>
      </c>
      <c r="G62" s="755" t="s">
        <v>129</v>
      </c>
      <c r="H62" s="755" t="s">
        <v>130</v>
      </c>
      <c r="I62" s="755">
        <v>17.190000000000001</v>
      </c>
      <c r="J62" s="757" t="str">
        <f t="shared" si="1"/>
        <v>= 0 / 17.19</v>
      </c>
      <c r="K62" s="758">
        <f t="shared" si="2"/>
        <v>0</v>
      </c>
      <c r="L62" s="755"/>
      <c r="M62" s="754"/>
      <c r="N62" s="754"/>
    </row>
    <row r="63" spans="1:14" ht="20.100000000000001" hidden="1" customHeight="1">
      <c r="A63" s="755" t="s">
        <v>188</v>
      </c>
      <c r="B63" s="755" t="s">
        <v>189</v>
      </c>
      <c r="C63" s="755" t="s">
        <v>149</v>
      </c>
      <c r="D63" s="755"/>
      <c r="E63" s="755"/>
      <c r="F63" s="756">
        <f t="shared" si="3"/>
        <v>0</v>
      </c>
      <c r="G63" s="755" t="s">
        <v>129</v>
      </c>
      <c r="H63" s="755" t="s">
        <v>130</v>
      </c>
      <c r="I63" s="755">
        <v>2.33</v>
      </c>
      <c r="J63" s="757" t="str">
        <f t="shared" si="1"/>
        <v>= 0 / 2.33</v>
      </c>
      <c r="K63" s="758">
        <f t="shared" si="2"/>
        <v>0</v>
      </c>
      <c r="L63" s="755"/>
      <c r="M63" s="754"/>
      <c r="N63" s="754"/>
    </row>
    <row r="64" spans="1:14" ht="20.100000000000001" hidden="1" customHeight="1">
      <c r="A64" s="755" t="s">
        <v>188</v>
      </c>
      <c r="B64" s="755" t="s">
        <v>185</v>
      </c>
      <c r="C64" s="755" t="s">
        <v>149</v>
      </c>
      <c r="D64" s="755"/>
      <c r="E64" s="755"/>
      <c r="F64" s="756">
        <f t="shared" si="3"/>
        <v>0</v>
      </c>
      <c r="G64" s="755" t="s">
        <v>129</v>
      </c>
      <c r="H64" s="755" t="s">
        <v>130</v>
      </c>
      <c r="I64" s="755">
        <v>17.190000000000001</v>
      </c>
      <c r="J64" s="757" t="str">
        <f t="shared" si="1"/>
        <v>= 0 / 17.19</v>
      </c>
      <c r="K64" s="758">
        <f t="shared" si="2"/>
        <v>0</v>
      </c>
      <c r="L64" s="755"/>
      <c r="M64" s="754"/>
      <c r="N64" s="754"/>
    </row>
    <row r="65" spans="1:14" ht="20.100000000000001" hidden="1" customHeight="1">
      <c r="A65" s="755" t="s">
        <v>190</v>
      </c>
      <c r="B65" s="755" t="s">
        <v>191</v>
      </c>
      <c r="C65" s="755" t="s">
        <v>149</v>
      </c>
      <c r="D65" s="755"/>
      <c r="E65" s="755"/>
      <c r="F65" s="756">
        <f t="shared" si="3"/>
        <v>0</v>
      </c>
      <c r="G65" s="755" t="s">
        <v>129</v>
      </c>
      <c r="H65" s="755" t="s">
        <v>141</v>
      </c>
      <c r="I65" s="755">
        <v>31.25</v>
      </c>
      <c r="J65" s="757" t="str">
        <f t="shared" si="1"/>
        <v>= 0 / 31.25</v>
      </c>
      <c r="K65" s="758">
        <f t="shared" si="2"/>
        <v>0</v>
      </c>
      <c r="L65" s="755"/>
      <c r="M65" s="754"/>
      <c r="N65" s="754"/>
    </row>
    <row r="66" spans="1:14" ht="20.100000000000001" hidden="1" customHeight="1">
      <c r="A66" s="755" t="s">
        <v>190</v>
      </c>
      <c r="B66" s="755" t="s">
        <v>151</v>
      </c>
      <c r="C66" s="755" t="s">
        <v>149</v>
      </c>
      <c r="D66" s="755"/>
      <c r="E66" s="755"/>
      <c r="F66" s="756">
        <f t="shared" si="3"/>
        <v>0</v>
      </c>
      <c r="G66" s="755" t="s">
        <v>137</v>
      </c>
      <c r="H66" s="755" t="s">
        <v>142</v>
      </c>
      <c r="I66" s="755">
        <v>31.25</v>
      </c>
      <c r="J66" s="757" t="str">
        <f t="shared" si="1"/>
        <v>= 0 / 31.25</v>
      </c>
      <c r="K66" s="758">
        <f t="shared" si="2"/>
        <v>0</v>
      </c>
      <c r="L66" s="755"/>
      <c r="M66" s="754"/>
      <c r="N66" s="754"/>
    </row>
    <row r="67" spans="1:14" ht="20.100000000000001" hidden="1" customHeight="1">
      <c r="A67" s="755" t="s">
        <v>192</v>
      </c>
      <c r="B67" s="755" t="s">
        <v>160</v>
      </c>
      <c r="C67" s="755" t="s">
        <v>149</v>
      </c>
      <c r="D67" s="755"/>
      <c r="E67" s="755"/>
      <c r="F67" s="756">
        <f t="shared" si="3"/>
        <v>0</v>
      </c>
      <c r="G67" s="755" t="s">
        <v>133</v>
      </c>
      <c r="H67" s="755" t="s">
        <v>134</v>
      </c>
      <c r="I67" s="755">
        <v>10.45</v>
      </c>
      <c r="J67" s="757" t="str">
        <f t="shared" si="1"/>
        <v>= 0 / 10.45</v>
      </c>
      <c r="K67" s="758">
        <f t="shared" si="2"/>
        <v>0</v>
      </c>
      <c r="L67" s="755"/>
      <c r="M67" s="754"/>
      <c r="N67" s="754"/>
    </row>
    <row r="68" spans="1:14" ht="20.100000000000001" hidden="1" customHeight="1">
      <c r="A68" s="755" t="s">
        <v>192</v>
      </c>
      <c r="B68" s="755" t="s">
        <v>191</v>
      </c>
      <c r="C68" s="755" t="s">
        <v>149</v>
      </c>
      <c r="D68" s="755"/>
      <c r="E68" s="755"/>
      <c r="F68" s="756">
        <f t="shared" ref="F68:F82" si="4">SUM(D68:E68)</f>
        <v>0</v>
      </c>
      <c r="G68" s="755" t="s">
        <v>135</v>
      </c>
      <c r="H68" s="755" t="s">
        <v>136</v>
      </c>
      <c r="I68" s="755">
        <v>75</v>
      </c>
      <c r="J68" s="757" t="str">
        <f t="shared" si="1"/>
        <v>= 0 / 75</v>
      </c>
      <c r="K68" s="758">
        <f t="shared" si="2"/>
        <v>0</v>
      </c>
      <c r="L68" s="755"/>
      <c r="M68" s="754"/>
      <c r="N68" s="754"/>
    </row>
    <row r="69" spans="1:14" ht="20.100000000000001" hidden="1" customHeight="1">
      <c r="A69" s="755" t="s">
        <v>192</v>
      </c>
      <c r="B69" s="755" t="s">
        <v>151</v>
      </c>
      <c r="C69" s="755" t="s">
        <v>149</v>
      </c>
      <c r="D69" s="755"/>
      <c r="E69" s="755"/>
      <c r="F69" s="756">
        <f t="shared" si="4"/>
        <v>0</v>
      </c>
      <c r="G69" s="755" t="s">
        <v>137</v>
      </c>
      <c r="H69" s="755" t="s">
        <v>138</v>
      </c>
      <c r="I69" s="755">
        <v>75</v>
      </c>
      <c r="J69" s="757" t="str">
        <f t="shared" si="1"/>
        <v>= 0 / 75</v>
      </c>
      <c r="K69" s="758">
        <f t="shared" si="2"/>
        <v>0</v>
      </c>
      <c r="L69" s="755"/>
      <c r="M69" s="754"/>
      <c r="N69" s="754"/>
    </row>
    <row r="70" spans="1:14" ht="20.100000000000001" hidden="1" customHeight="1">
      <c r="A70" s="755" t="s">
        <v>192</v>
      </c>
      <c r="B70" s="755" t="s">
        <v>151</v>
      </c>
      <c r="C70" s="755" t="s">
        <v>89</v>
      </c>
      <c r="D70" s="755"/>
      <c r="E70" s="755"/>
      <c r="F70" s="756">
        <f t="shared" si="4"/>
        <v>0</v>
      </c>
      <c r="G70" s="755" t="s">
        <v>139</v>
      </c>
      <c r="H70" s="755" t="s">
        <v>134</v>
      </c>
      <c r="I70" s="755">
        <v>75</v>
      </c>
      <c r="J70" s="757" t="str">
        <f t="shared" ref="J70:J82" si="5">"= "&amp;F70&amp;" / "&amp;I70</f>
        <v>= 0 / 75</v>
      </c>
      <c r="K70" s="758">
        <f t="shared" si="2"/>
        <v>0</v>
      </c>
      <c r="L70" s="755"/>
      <c r="M70" s="754"/>
      <c r="N70" s="754"/>
    </row>
    <row r="71" spans="1:14" ht="20.100000000000001" hidden="1" customHeight="1">
      <c r="A71" s="755" t="s">
        <v>47</v>
      </c>
      <c r="B71" s="755" t="s">
        <v>160</v>
      </c>
      <c r="C71" s="755" t="s">
        <v>89</v>
      </c>
      <c r="D71" s="755"/>
      <c r="E71" s="755"/>
      <c r="F71" s="756">
        <f t="shared" si="4"/>
        <v>0</v>
      </c>
      <c r="G71" s="755" t="s">
        <v>133</v>
      </c>
      <c r="H71" s="755" t="s">
        <v>134</v>
      </c>
      <c r="I71" s="755">
        <v>40.450000000000003</v>
      </c>
      <c r="J71" s="757" t="str">
        <f t="shared" si="5"/>
        <v>= 0 / 40.45</v>
      </c>
      <c r="K71" s="758">
        <f t="shared" si="2"/>
        <v>0</v>
      </c>
      <c r="L71" s="755"/>
      <c r="M71" s="754"/>
      <c r="N71" s="754"/>
    </row>
    <row r="72" spans="1:14" ht="20.100000000000001" hidden="1" customHeight="1">
      <c r="A72" s="755" t="s">
        <v>47</v>
      </c>
      <c r="B72" s="755" t="s">
        <v>191</v>
      </c>
      <c r="C72" s="755" t="s">
        <v>89</v>
      </c>
      <c r="D72" s="755"/>
      <c r="E72" s="755"/>
      <c r="F72" s="756">
        <f t="shared" si="4"/>
        <v>0</v>
      </c>
      <c r="G72" s="755" t="s">
        <v>135</v>
      </c>
      <c r="H72" s="755" t="s">
        <v>136</v>
      </c>
      <c r="I72" s="755">
        <v>68.75</v>
      </c>
      <c r="J72" s="757" t="str">
        <f t="shared" si="5"/>
        <v>= 0 / 68.75</v>
      </c>
      <c r="K72" s="758">
        <f t="shared" si="2"/>
        <v>0</v>
      </c>
      <c r="L72" s="755"/>
      <c r="M72" s="754"/>
      <c r="N72" s="754"/>
    </row>
    <row r="73" spans="1:14" ht="20.100000000000001" hidden="1" customHeight="1">
      <c r="A73" s="755" t="s">
        <v>47</v>
      </c>
      <c r="B73" s="755" t="s">
        <v>151</v>
      </c>
      <c r="C73" s="755" t="s">
        <v>149</v>
      </c>
      <c r="D73" s="755"/>
      <c r="E73" s="755"/>
      <c r="F73" s="756">
        <f t="shared" si="4"/>
        <v>0</v>
      </c>
      <c r="G73" s="755" t="s">
        <v>137</v>
      </c>
      <c r="H73" s="755" t="s">
        <v>138</v>
      </c>
      <c r="I73" s="755">
        <v>68.75</v>
      </c>
      <c r="J73" s="757" t="str">
        <f t="shared" si="5"/>
        <v>= 0 / 68.75</v>
      </c>
      <c r="K73" s="758">
        <f t="shared" si="2"/>
        <v>0</v>
      </c>
      <c r="L73" s="755"/>
      <c r="M73" s="754"/>
      <c r="N73" s="754"/>
    </row>
    <row r="74" spans="1:14" ht="20.100000000000001" hidden="1" customHeight="1">
      <c r="A74" s="755" t="s">
        <v>47</v>
      </c>
      <c r="B74" s="755" t="s">
        <v>151</v>
      </c>
      <c r="C74" s="755" t="s">
        <v>149</v>
      </c>
      <c r="D74" s="755"/>
      <c r="E74" s="755"/>
      <c r="F74" s="756">
        <f t="shared" si="4"/>
        <v>0</v>
      </c>
      <c r="G74" s="755" t="s">
        <v>139</v>
      </c>
      <c r="H74" s="755" t="s">
        <v>134</v>
      </c>
      <c r="I74" s="755">
        <v>68.75</v>
      </c>
      <c r="J74" s="757" t="str">
        <f t="shared" si="5"/>
        <v>= 0 / 68.75</v>
      </c>
      <c r="K74" s="758">
        <f t="shared" ref="K74:K82" si="6">ROUND(F74/I74,1)</f>
        <v>0</v>
      </c>
      <c r="L74" s="755"/>
      <c r="M74" s="754"/>
      <c r="N74" s="754"/>
    </row>
    <row r="75" spans="1:14" ht="20.100000000000001" hidden="1" customHeight="1">
      <c r="A75" s="755" t="s">
        <v>193</v>
      </c>
      <c r="B75" s="755" t="s">
        <v>191</v>
      </c>
      <c r="C75" s="755" t="s">
        <v>149</v>
      </c>
      <c r="D75" s="755"/>
      <c r="E75" s="755"/>
      <c r="F75" s="756">
        <f t="shared" si="4"/>
        <v>0</v>
      </c>
      <c r="G75" s="755" t="s">
        <v>143</v>
      </c>
      <c r="H75" s="755" t="s">
        <v>144</v>
      </c>
      <c r="I75" s="755">
        <v>500</v>
      </c>
      <c r="J75" s="757" t="str">
        <f t="shared" si="5"/>
        <v>= 0 / 500</v>
      </c>
      <c r="K75" s="758">
        <f t="shared" si="6"/>
        <v>0</v>
      </c>
      <c r="L75" s="755"/>
      <c r="M75" s="754"/>
      <c r="N75" s="754"/>
    </row>
    <row r="76" spans="1:14" ht="20.100000000000001" hidden="1" customHeight="1">
      <c r="A76" s="755" t="s">
        <v>193</v>
      </c>
      <c r="B76" s="755" t="s">
        <v>151</v>
      </c>
      <c r="C76" s="755" t="s">
        <v>149</v>
      </c>
      <c r="D76" s="755"/>
      <c r="E76" s="755"/>
      <c r="F76" s="756">
        <f t="shared" si="4"/>
        <v>0</v>
      </c>
      <c r="G76" s="755" t="s">
        <v>145</v>
      </c>
      <c r="H76" s="755" t="s">
        <v>146</v>
      </c>
      <c r="I76" s="755">
        <v>500</v>
      </c>
      <c r="J76" s="757" t="str">
        <f t="shared" si="5"/>
        <v>= 0 / 500</v>
      </c>
      <c r="K76" s="758">
        <f t="shared" si="6"/>
        <v>0</v>
      </c>
      <c r="L76" s="755"/>
      <c r="M76" s="754"/>
      <c r="N76" s="754"/>
    </row>
    <row r="77" spans="1:14" ht="20.100000000000001" hidden="1" customHeight="1">
      <c r="A77" s="755" t="s">
        <v>193</v>
      </c>
      <c r="B77" s="755" t="s">
        <v>151</v>
      </c>
      <c r="C77" s="755" t="s">
        <v>149</v>
      </c>
      <c r="D77" s="755"/>
      <c r="E77" s="755"/>
      <c r="F77" s="756">
        <f t="shared" si="4"/>
        <v>0</v>
      </c>
      <c r="G77" s="755" t="s">
        <v>137</v>
      </c>
      <c r="H77" s="755" t="s">
        <v>138</v>
      </c>
      <c r="I77" s="755">
        <v>500</v>
      </c>
      <c r="J77" s="757" t="str">
        <f t="shared" si="5"/>
        <v>= 0 / 500</v>
      </c>
      <c r="K77" s="758">
        <f t="shared" si="6"/>
        <v>0</v>
      </c>
      <c r="L77" s="755"/>
      <c r="M77" s="754"/>
      <c r="N77" s="754"/>
    </row>
    <row r="78" spans="1:14" ht="20.100000000000001" hidden="1" customHeight="1">
      <c r="A78" s="755" t="s">
        <v>193</v>
      </c>
      <c r="B78" s="755" t="s">
        <v>151</v>
      </c>
      <c r="C78" s="755" t="s">
        <v>149</v>
      </c>
      <c r="D78" s="755"/>
      <c r="E78" s="755"/>
      <c r="F78" s="756">
        <f t="shared" si="4"/>
        <v>0</v>
      </c>
      <c r="G78" s="755" t="s">
        <v>139</v>
      </c>
      <c r="H78" s="755" t="s">
        <v>134</v>
      </c>
      <c r="I78" s="755">
        <v>500</v>
      </c>
      <c r="J78" s="757" t="str">
        <f t="shared" si="5"/>
        <v>= 0 / 500</v>
      </c>
      <c r="K78" s="758">
        <f t="shared" si="6"/>
        <v>0</v>
      </c>
      <c r="L78" s="755"/>
      <c r="M78" s="754"/>
      <c r="N78" s="754"/>
    </row>
    <row r="79" spans="1:14" ht="20.100000000000001" hidden="1" customHeight="1">
      <c r="A79" s="755" t="s">
        <v>194</v>
      </c>
      <c r="B79" s="755" t="s">
        <v>191</v>
      </c>
      <c r="C79" s="755" t="s">
        <v>149</v>
      </c>
      <c r="D79" s="755"/>
      <c r="E79" s="755"/>
      <c r="F79" s="756">
        <f t="shared" si="4"/>
        <v>0</v>
      </c>
      <c r="G79" s="755" t="s">
        <v>143</v>
      </c>
      <c r="H79" s="755" t="s">
        <v>144</v>
      </c>
      <c r="I79" s="755">
        <v>625</v>
      </c>
      <c r="J79" s="757" t="str">
        <f t="shared" si="5"/>
        <v>= 0 / 625</v>
      </c>
      <c r="K79" s="758">
        <f t="shared" si="6"/>
        <v>0</v>
      </c>
      <c r="L79" s="755"/>
      <c r="M79" s="754"/>
      <c r="N79" s="754"/>
    </row>
    <row r="80" spans="1:14" ht="20.100000000000001" hidden="1" customHeight="1">
      <c r="A80" s="755" t="s">
        <v>194</v>
      </c>
      <c r="B80" s="755" t="s">
        <v>151</v>
      </c>
      <c r="C80" s="755" t="s">
        <v>149</v>
      </c>
      <c r="D80" s="755"/>
      <c r="E80" s="755"/>
      <c r="F80" s="756">
        <f t="shared" si="4"/>
        <v>0</v>
      </c>
      <c r="G80" s="755" t="s">
        <v>145</v>
      </c>
      <c r="H80" s="755" t="s">
        <v>146</v>
      </c>
      <c r="I80" s="755">
        <v>625</v>
      </c>
      <c r="J80" s="757" t="str">
        <f t="shared" si="5"/>
        <v>= 0 / 625</v>
      </c>
      <c r="K80" s="758">
        <f t="shared" si="6"/>
        <v>0</v>
      </c>
      <c r="L80" s="755"/>
      <c r="M80" s="754"/>
      <c r="N80" s="754"/>
    </row>
    <row r="81" spans="1:14" ht="20.100000000000001" hidden="1" customHeight="1">
      <c r="A81" s="755" t="s">
        <v>194</v>
      </c>
      <c r="B81" s="755" t="s">
        <v>151</v>
      </c>
      <c r="C81" s="755" t="s">
        <v>149</v>
      </c>
      <c r="D81" s="755"/>
      <c r="E81" s="755"/>
      <c r="F81" s="756">
        <f t="shared" si="4"/>
        <v>0</v>
      </c>
      <c r="G81" s="755" t="s">
        <v>137</v>
      </c>
      <c r="H81" s="755" t="s">
        <v>138</v>
      </c>
      <c r="I81" s="755">
        <v>625</v>
      </c>
      <c r="J81" s="757" t="str">
        <f t="shared" si="5"/>
        <v>= 0 / 625</v>
      </c>
      <c r="K81" s="758">
        <f t="shared" si="6"/>
        <v>0</v>
      </c>
      <c r="L81" s="755"/>
      <c r="M81" s="754"/>
      <c r="N81" s="754"/>
    </row>
    <row r="82" spans="1:14" ht="20.100000000000001" hidden="1" customHeight="1">
      <c r="A82" s="755" t="s">
        <v>194</v>
      </c>
      <c r="B82" s="755" t="s">
        <v>151</v>
      </c>
      <c r="C82" s="755" t="s">
        <v>149</v>
      </c>
      <c r="D82" s="755"/>
      <c r="E82" s="755"/>
      <c r="F82" s="756">
        <f t="shared" si="4"/>
        <v>0</v>
      </c>
      <c r="G82" s="755" t="s">
        <v>139</v>
      </c>
      <c r="H82" s="755" t="s">
        <v>134</v>
      </c>
      <c r="I82" s="755">
        <v>625</v>
      </c>
      <c r="J82" s="757" t="str">
        <f t="shared" si="5"/>
        <v>= 0 / 625</v>
      </c>
      <c r="K82" s="758">
        <f t="shared" si="6"/>
        <v>0</v>
      </c>
      <c r="L82" s="755"/>
      <c r="M82" s="754"/>
      <c r="N82" s="754"/>
    </row>
    <row r="83" spans="1:14" ht="20.100000000000001" hidden="1" customHeight="1">
      <c r="A83" s="755"/>
      <c r="B83" s="755"/>
      <c r="C83" s="755"/>
      <c r="D83" s="755"/>
      <c r="E83" s="755"/>
      <c r="F83" s="756"/>
      <c r="G83" s="755"/>
      <c r="H83" s="755"/>
      <c r="I83" s="755"/>
      <c r="J83" s="757"/>
      <c r="K83" s="758"/>
      <c r="L83" s="755"/>
      <c r="M83" s="754"/>
      <c r="N83" s="754"/>
    </row>
    <row r="84" spans="1:14" ht="20.100000000000001" hidden="1" customHeight="1">
      <c r="A84" s="755"/>
      <c r="B84" s="755"/>
      <c r="C84" s="755"/>
      <c r="D84" s="755"/>
      <c r="E84" s="755"/>
      <c r="F84" s="756"/>
      <c r="G84" s="755"/>
      <c r="H84" s="755"/>
      <c r="I84" s="755"/>
      <c r="J84" s="757"/>
      <c r="K84" s="758"/>
      <c r="L84" s="755"/>
      <c r="M84" s="754"/>
      <c r="N84" s="754"/>
    </row>
  </sheetData>
  <mergeCells count="12">
    <mergeCell ref="A1:L1"/>
    <mergeCell ref="A2:A3"/>
    <mergeCell ref="B2:B3"/>
    <mergeCell ref="C2:C3"/>
    <mergeCell ref="D2:D3"/>
    <mergeCell ref="E2:E3"/>
    <mergeCell ref="K2:K3"/>
    <mergeCell ref="L2:L3"/>
    <mergeCell ref="F2:F3"/>
    <mergeCell ref="G2:H2"/>
    <mergeCell ref="I2:I3"/>
    <mergeCell ref="J2:J3"/>
  </mergeCells>
  <phoneticPr fontId="8" type="noConversion"/>
  <printOptions horizontalCentered="1"/>
  <pageMargins left="0.59055118110236227" right="0.59055118110236227" top="0.78740157480314965" bottom="0.59055118110236227" header="0.31496062992125984" footer="0.31496062992125984"/>
  <pageSetup paperSize="9" scale="92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V35"/>
  <sheetViews>
    <sheetView workbookViewId="0">
      <selection activeCell="O4" sqref="O4"/>
    </sheetView>
    <sheetView workbookViewId="1"/>
  </sheetViews>
  <sheetFormatPr defaultColWidth="12" defaultRowHeight="21" customHeight="1"/>
  <cols>
    <col min="1" max="2" width="6.1640625" style="4" customWidth="1"/>
    <col min="3" max="3" width="20" style="4" customWidth="1"/>
    <col min="4" max="4" width="13.6640625" style="4" customWidth="1"/>
    <col min="5" max="5" width="19.1640625" style="4" customWidth="1"/>
    <col min="6" max="6" width="7.33203125" style="4" customWidth="1"/>
    <col min="7" max="7" width="11.5" style="68" customWidth="1"/>
    <col min="8" max="8" width="10.5" style="68" customWidth="1"/>
    <col min="9" max="11" width="10.5" style="4" customWidth="1"/>
    <col min="12" max="15" width="11.33203125" style="4" customWidth="1"/>
    <col min="16" max="19" width="12" style="4"/>
    <col min="20" max="20" width="13.1640625" style="4" customWidth="1"/>
    <col min="21" max="21" width="12.5" style="69" customWidth="1"/>
    <col min="22" max="16384" width="12" style="4"/>
  </cols>
  <sheetData>
    <row r="1" spans="1:22" ht="25.5">
      <c r="A1" s="1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2" ht="21.95" customHeight="1">
      <c r="A2" s="5" t="s">
        <v>644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spans="1:22" s="7" customFormat="1" ht="21.95" customHeight="1">
      <c r="A3" s="1487" t="s">
        <v>61</v>
      </c>
      <c r="B3" s="1487"/>
      <c r="C3" s="1481" t="s">
        <v>62</v>
      </c>
      <c r="D3" s="1481" t="s">
        <v>2</v>
      </c>
      <c r="E3" s="1481" t="s">
        <v>63</v>
      </c>
      <c r="F3" s="1481" t="s">
        <v>88</v>
      </c>
      <c r="G3" s="1482" t="s">
        <v>64</v>
      </c>
      <c r="H3" s="1484" t="s">
        <v>65</v>
      </c>
      <c r="I3" s="1485"/>
      <c r="J3" s="1485"/>
      <c r="K3" s="1486"/>
      <c r="L3" s="1481" t="s">
        <v>66</v>
      </c>
      <c r="M3" s="1481"/>
      <c r="N3" s="1481"/>
      <c r="O3" s="1481"/>
      <c r="P3" s="1484" t="s">
        <v>67</v>
      </c>
      <c r="Q3" s="1485"/>
      <c r="R3" s="1485"/>
      <c r="S3" s="1485"/>
      <c r="T3" s="1486"/>
      <c r="U3" s="1479" t="s">
        <v>90</v>
      </c>
    </row>
    <row r="4" spans="1:22" s="7" customFormat="1" ht="21.95" customHeight="1">
      <c r="A4" s="1487"/>
      <c r="B4" s="1487"/>
      <c r="C4" s="1481"/>
      <c r="D4" s="1481"/>
      <c r="E4" s="1481"/>
      <c r="F4" s="1481"/>
      <c r="G4" s="1483"/>
      <c r="H4" s="9" t="s">
        <v>3</v>
      </c>
      <c r="I4" s="6" t="s">
        <v>4</v>
      </c>
      <c r="J4" s="6" t="s">
        <v>5</v>
      </c>
      <c r="K4" s="6" t="s">
        <v>6</v>
      </c>
      <c r="L4" s="9" t="s">
        <v>3</v>
      </c>
      <c r="M4" s="6" t="s">
        <v>4</v>
      </c>
      <c r="N4" s="6" t="s">
        <v>5</v>
      </c>
      <c r="O4" s="6" t="s">
        <v>7</v>
      </c>
      <c r="P4" s="9" t="s">
        <v>3</v>
      </c>
      <c r="Q4" s="6" t="s">
        <v>4</v>
      </c>
      <c r="R4" s="6" t="s">
        <v>5</v>
      </c>
      <c r="S4" s="6" t="s">
        <v>6</v>
      </c>
      <c r="T4" s="8" t="s">
        <v>8</v>
      </c>
      <c r="U4" s="1480"/>
    </row>
    <row r="5" spans="1:22" s="7" customFormat="1" ht="21.95" customHeight="1">
      <c r="A5" s="1476" t="s">
        <v>643</v>
      </c>
      <c r="B5" s="1476" t="s">
        <v>9</v>
      </c>
      <c r="C5" s="10" t="s">
        <v>10</v>
      </c>
      <c r="D5" s="10" t="s">
        <v>11</v>
      </c>
      <c r="E5" s="10" t="s">
        <v>12</v>
      </c>
      <c r="F5" s="10" t="s">
        <v>89</v>
      </c>
      <c r="G5" s="11">
        <v>7017</v>
      </c>
      <c r="H5" s="12">
        <v>52.39</v>
      </c>
      <c r="I5" s="13"/>
      <c r="J5" s="13"/>
      <c r="K5" s="13"/>
      <c r="L5" s="13">
        <f t="shared" ref="L5:O10" si="0">H5*8</f>
        <v>419.12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4">
        <f t="shared" ref="P5:P13" si="1">IF(L5&gt;0.01,ROUND(($G5/L5)/$U$5,4),)</f>
        <v>0.13950000000000001</v>
      </c>
      <c r="Q5" s="14">
        <f t="shared" ref="Q5:Q13" si="2">IF(M5&gt;0.01,ROUND(($G5/M5)/$U$5,4),)</f>
        <v>0</v>
      </c>
      <c r="R5" s="14">
        <f>IF(N5&gt;0.01,ROUND(($G5/N5)/$U$5,4),0)</f>
        <v>0</v>
      </c>
      <c r="S5" s="14">
        <f t="shared" ref="S5:S13" si="3">IF(O5&gt;0.01,ROUND(($G5/O5)/$U$5,4),)</f>
        <v>0</v>
      </c>
      <c r="T5" s="14">
        <f t="shared" ref="T5:T13" si="4">SUM(P5:S5)</f>
        <v>0.13950000000000001</v>
      </c>
      <c r="U5" s="15">
        <v>120</v>
      </c>
      <c r="V5" s="16"/>
    </row>
    <row r="6" spans="1:22" s="7" customFormat="1" ht="21.95" customHeight="1">
      <c r="A6" s="1477"/>
      <c r="B6" s="1477"/>
      <c r="C6" s="18" t="s">
        <v>13</v>
      </c>
      <c r="D6" s="18" t="s">
        <v>11</v>
      </c>
      <c r="E6" s="18" t="s">
        <v>12</v>
      </c>
      <c r="F6" s="18" t="s">
        <v>89</v>
      </c>
      <c r="G6" s="19">
        <v>1589</v>
      </c>
      <c r="H6" s="20">
        <v>88.2</v>
      </c>
      <c r="I6" s="21"/>
      <c r="J6" s="14"/>
      <c r="K6" s="14"/>
      <c r="L6" s="14">
        <f t="shared" si="0"/>
        <v>705.6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22">
        <f t="shared" si="1"/>
        <v>1.8800000000000001E-2</v>
      </c>
      <c r="Q6" s="14">
        <f t="shared" si="2"/>
        <v>0</v>
      </c>
      <c r="R6" s="14">
        <f t="shared" ref="R6:R13" si="5">IF(N6&gt;0.01,ROUND(($G6/N6)/$U$5,4),)</f>
        <v>0</v>
      </c>
      <c r="S6" s="14">
        <f t="shared" si="3"/>
        <v>0</v>
      </c>
      <c r="T6" s="22">
        <f t="shared" si="4"/>
        <v>1.8800000000000001E-2</v>
      </c>
      <c r="U6" s="18"/>
      <c r="V6" s="16"/>
    </row>
    <row r="7" spans="1:22" s="7" customFormat="1" ht="21.95" customHeight="1">
      <c r="A7" s="1477"/>
      <c r="B7" s="1477"/>
      <c r="C7" s="18" t="s">
        <v>14</v>
      </c>
      <c r="D7" s="23" t="s">
        <v>15</v>
      </c>
      <c r="E7" s="18" t="s">
        <v>6</v>
      </c>
      <c r="F7" s="18" t="s">
        <v>89</v>
      </c>
      <c r="G7" s="19">
        <v>139</v>
      </c>
      <c r="H7" s="20"/>
      <c r="I7" s="21"/>
      <c r="J7" s="14">
        <v>152</v>
      </c>
      <c r="K7" s="14">
        <v>91.88</v>
      </c>
      <c r="L7" s="14">
        <f t="shared" si="0"/>
        <v>0</v>
      </c>
      <c r="M7" s="14">
        <f t="shared" si="0"/>
        <v>0</v>
      </c>
      <c r="N7" s="14">
        <f t="shared" si="0"/>
        <v>1216</v>
      </c>
      <c r="O7" s="14">
        <f t="shared" si="0"/>
        <v>735.04</v>
      </c>
      <c r="P7" s="14">
        <f t="shared" si="1"/>
        <v>0</v>
      </c>
      <c r="Q7" s="14">
        <f t="shared" si="2"/>
        <v>0</v>
      </c>
      <c r="R7" s="22">
        <f t="shared" si="5"/>
        <v>1E-3</v>
      </c>
      <c r="S7" s="22">
        <f t="shared" si="3"/>
        <v>1.6000000000000001E-3</v>
      </c>
      <c r="T7" s="22">
        <f t="shared" si="4"/>
        <v>2.5999999999999999E-3</v>
      </c>
      <c r="U7" s="18"/>
      <c r="V7" s="16"/>
    </row>
    <row r="8" spans="1:22" s="7" customFormat="1" ht="21.95" customHeight="1">
      <c r="A8" s="1477"/>
      <c r="B8" s="1477"/>
      <c r="C8" s="24" t="s">
        <v>16</v>
      </c>
      <c r="D8" s="18" t="s">
        <v>11</v>
      </c>
      <c r="E8" s="18" t="s">
        <v>12</v>
      </c>
      <c r="F8" s="18" t="s">
        <v>89</v>
      </c>
      <c r="G8" s="25">
        <v>479</v>
      </c>
      <c r="H8" s="20">
        <v>58.68</v>
      </c>
      <c r="I8" s="14"/>
      <c r="J8" s="14"/>
      <c r="K8" s="14"/>
      <c r="L8" s="14">
        <f t="shared" si="0"/>
        <v>469.44</v>
      </c>
      <c r="M8" s="14">
        <f t="shared" si="0"/>
        <v>0</v>
      </c>
      <c r="N8" s="14">
        <f t="shared" si="0"/>
        <v>0</v>
      </c>
      <c r="O8" s="14">
        <f t="shared" si="0"/>
        <v>0</v>
      </c>
      <c r="P8" s="14">
        <f t="shared" si="1"/>
        <v>8.5000000000000006E-3</v>
      </c>
      <c r="Q8" s="14">
        <f t="shared" si="2"/>
        <v>0</v>
      </c>
      <c r="R8" s="14">
        <f t="shared" si="5"/>
        <v>0</v>
      </c>
      <c r="S8" s="14">
        <f t="shared" si="3"/>
        <v>0</v>
      </c>
      <c r="T8" s="14">
        <f t="shared" si="4"/>
        <v>8.5000000000000006E-3</v>
      </c>
      <c r="U8" s="18"/>
      <c r="V8" s="16"/>
    </row>
    <row r="9" spans="1:22" s="7" customFormat="1" ht="21.95" customHeight="1">
      <c r="A9" s="1477"/>
      <c r="B9" s="1477"/>
      <c r="C9" s="18" t="s">
        <v>17</v>
      </c>
      <c r="D9" s="18" t="s">
        <v>11</v>
      </c>
      <c r="E9" s="18" t="s">
        <v>18</v>
      </c>
      <c r="F9" s="18" t="s">
        <v>89</v>
      </c>
      <c r="G9" s="26">
        <f>SUM(G6:G7)</f>
        <v>1728</v>
      </c>
      <c r="H9" s="27"/>
      <c r="I9" s="28"/>
      <c r="J9" s="28">
        <v>152</v>
      </c>
      <c r="K9" s="28"/>
      <c r="L9" s="14">
        <f t="shared" si="0"/>
        <v>0</v>
      </c>
      <c r="M9" s="14">
        <f t="shared" si="0"/>
        <v>0</v>
      </c>
      <c r="N9" s="14">
        <f t="shared" si="0"/>
        <v>1216</v>
      </c>
      <c r="O9" s="14">
        <f t="shared" si="0"/>
        <v>0</v>
      </c>
      <c r="P9" s="14">
        <f t="shared" si="1"/>
        <v>0</v>
      </c>
      <c r="Q9" s="14">
        <f t="shared" si="2"/>
        <v>0</v>
      </c>
      <c r="R9" s="22">
        <f t="shared" si="5"/>
        <v>1.18E-2</v>
      </c>
      <c r="S9" s="14">
        <f t="shared" si="3"/>
        <v>0</v>
      </c>
      <c r="T9" s="22">
        <f t="shared" si="4"/>
        <v>1.18E-2</v>
      </c>
      <c r="U9" s="29"/>
      <c r="V9" s="16"/>
    </row>
    <row r="10" spans="1:22" s="7" customFormat="1" ht="21.95" customHeight="1">
      <c r="A10" s="1477"/>
      <c r="B10" s="1477"/>
      <c r="C10" s="18" t="s">
        <v>17</v>
      </c>
      <c r="D10" s="18" t="s">
        <v>11</v>
      </c>
      <c r="E10" s="18" t="s">
        <v>19</v>
      </c>
      <c r="F10" s="18" t="s">
        <v>89</v>
      </c>
      <c r="G10" s="30">
        <f>SUM(G6:G7)</f>
        <v>1728</v>
      </c>
      <c r="H10" s="27"/>
      <c r="I10" s="28"/>
      <c r="J10" s="28">
        <v>135</v>
      </c>
      <c r="K10" s="28"/>
      <c r="L10" s="14">
        <f t="shared" si="0"/>
        <v>0</v>
      </c>
      <c r="M10" s="14">
        <f t="shared" si="0"/>
        <v>0</v>
      </c>
      <c r="N10" s="14">
        <f t="shared" si="0"/>
        <v>1080</v>
      </c>
      <c r="O10" s="14">
        <f t="shared" si="0"/>
        <v>0</v>
      </c>
      <c r="P10" s="14">
        <f t="shared" si="1"/>
        <v>0</v>
      </c>
      <c r="Q10" s="14">
        <f t="shared" si="2"/>
        <v>0</v>
      </c>
      <c r="R10" s="22">
        <f t="shared" si="5"/>
        <v>1.3299999999999999E-2</v>
      </c>
      <c r="S10" s="14">
        <f t="shared" si="3"/>
        <v>0</v>
      </c>
      <c r="T10" s="22">
        <f t="shared" si="4"/>
        <v>1.3299999999999999E-2</v>
      </c>
      <c r="U10" s="29"/>
      <c r="V10" s="16"/>
    </row>
    <row r="11" spans="1:22" s="7" customFormat="1" ht="21.95" customHeight="1">
      <c r="A11" s="1477"/>
      <c r="B11" s="1477"/>
      <c r="C11" s="18" t="s">
        <v>20</v>
      </c>
      <c r="D11" s="18" t="s">
        <v>11</v>
      </c>
      <c r="E11" s="18" t="s">
        <v>21</v>
      </c>
      <c r="F11" s="18" t="s">
        <v>89</v>
      </c>
      <c r="G11" s="26">
        <v>115</v>
      </c>
      <c r="H11" s="27"/>
      <c r="I11" s="31">
        <v>77.05</v>
      </c>
      <c r="J11" s="28"/>
      <c r="K11" s="28"/>
      <c r="L11" s="14">
        <f>H11*8</f>
        <v>0</v>
      </c>
      <c r="M11" s="14">
        <v>77.05</v>
      </c>
      <c r="N11" s="14">
        <f t="shared" ref="N11:O13" si="6">J11*8</f>
        <v>0</v>
      </c>
      <c r="O11" s="14">
        <f t="shared" si="6"/>
        <v>0</v>
      </c>
      <c r="P11" s="14">
        <f t="shared" si="1"/>
        <v>0</v>
      </c>
      <c r="Q11" s="14">
        <f t="shared" si="2"/>
        <v>1.24E-2</v>
      </c>
      <c r="R11" s="14">
        <f t="shared" si="5"/>
        <v>0</v>
      </c>
      <c r="S11" s="14">
        <f t="shared" si="3"/>
        <v>0</v>
      </c>
      <c r="T11" s="14">
        <f t="shared" si="4"/>
        <v>1.24E-2</v>
      </c>
      <c r="U11" s="29"/>
      <c r="V11" s="16"/>
    </row>
    <row r="12" spans="1:22" s="7" customFormat="1" ht="21.95" customHeight="1">
      <c r="A12" s="1477"/>
      <c r="B12" s="1477"/>
      <c r="C12" s="18" t="s">
        <v>22</v>
      </c>
      <c r="D12" s="18" t="s">
        <v>11</v>
      </c>
      <c r="E12" s="18" t="s">
        <v>12</v>
      </c>
      <c r="F12" s="18" t="s">
        <v>89</v>
      </c>
      <c r="G12" s="26">
        <v>4295</v>
      </c>
      <c r="H12" s="32">
        <v>88.94</v>
      </c>
      <c r="I12" s="28"/>
      <c r="J12" s="28"/>
      <c r="K12" s="28"/>
      <c r="L12" s="14">
        <f>H12*8</f>
        <v>711.52</v>
      </c>
      <c r="M12" s="14">
        <f>I12*8</f>
        <v>0</v>
      </c>
      <c r="N12" s="14">
        <f t="shared" si="6"/>
        <v>0</v>
      </c>
      <c r="O12" s="14">
        <f t="shared" si="6"/>
        <v>0</v>
      </c>
      <c r="P12" s="14">
        <f t="shared" si="1"/>
        <v>5.0299999999999997E-2</v>
      </c>
      <c r="Q12" s="14">
        <f t="shared" si="2"/>
        <v>0</v>
      </c>
      <c r="R12" s="14">
        <f t="shared" si="5"/>
        <v>0</v>
      </c>
      <c r="S12" s="14">
        <f t="shared" si="3"/>
        <v>0</v>
      </c>
      <c r="T12" s="14">
        <f t="shared" si="4"/>
        <v>5.0299999999999997E-2</v>
      </c>
      <c r="U12" s="29"/>
      <c r="V12" s="16"/>
    </row>
    <row r="13" spans="1:22" s="7" customFormat="1" ht="21.95" customHeight="1">
      <c r="A13" s="1477"/>
      <c r="B13" s="1477"/>
      <c r="C13" s="24" t="s">
        <v>23</v>
      </c>
      <c r="D13" s="18" t="s">
        <v>11</v>
      </c>
      <c r="E13" s="33" t="s">
        <v>24</v>
      </c>
      <c r="F13" s="18" t="s">
        <v>89</v>
      </c>
      <c r="G13" s="26">
        <v>0</v>
      </c>
      <c r="H13" s="27"/>
      <c r="I13" s="28"/>
      <c r="J13" s="28">
        <v>87.48</v>
      </c>
      <c r="K13" s="31">
        <v>88.78</v>
      </c>
      <c r="L13" s="14">
        <f>H13*8</f>
        <v>0</v>
      </c>
      <c r="M13" s="14">
        <f>I13*8</f>
        <v>0</v>
      </c>
      <c r="N13" s="14">
        <f t="shared" si="6"/>
        <v>699.84</v>
      </c>
      <c r="O13" s="14">
        <f t="shared" si="6"/>
        <v>710.24</v>
      </c>
      <c r="P13" s="14">
        <f t="shared" si="1"/>
        <v>0</v>
      </c>
      <c r="Q13" s="14">
        <f t="shared" si="2"/>
        <v>0</v>
      </c>
      <c r="R13" s="14">
        <f t="shared" si="5"/>
        <v>0</v>
      </c>
      <c r="S13" s="14">
        <f t="shared" si="3"/>
        <v>0</v>
      </c>
      <c r="T13" s="14">
        <f t="shared" si="4"/>
        <v>0</v>
      </c>
      <c r="U13" s="29"/>
      <c r="V13" s="16"/>
    </row>
    <row r="14" spans="1:22" s="42" customFormat="1" ht="21.95" customHeight="1">
      <c r="A14" s="1477"/>
      <c r="B14" s="1478"/>
      <c r="C14" s="34"/>
      <c r="D14" s="35"/>
      <c r="E14" s="35" t="s">
        <v>68</v>
      </c>
      <c r="F14" s="35"/>
      <c r="G14" s="36"/>
      <c r="H14" s="37"/>
      <c r="I14" s="38"/>
      <c r="J14" s="38"/>
      <c r="K14" s="38"/>
      <c r="L14" s="38"/>
      <c r="M14" s="38"/>
      <c r="N14" s="38"/>
      <c r="O14" s="38"/>
      <c r="P14" s="39">
        <f>SUM(P5:P13)</f>
        <v>0.21710000000000002</v>
      </c>
      <c r="Q14" s="39">
        <f>SUM(Q5:Q13)</f>
        <v>1.24E-2</v>
      </c>
      <c r="R14" s="39">
        <f>SUM(R5:R13)</f>
        <v>2.6099999999999998E-2</v>
      </c>
      <c r="S14" s="40">
        <f>SUM(S5:S13)</f>
        <v>1.6000000000000001E-3</v>
      </c>
      <c r="T14" s="39">
        <f>SUM(T5:T13)</f>
        <v>0.25720000000000004</v>
      </c>
      <c r="U14" s="35"/>
      <c r="V14" s="41"/>
    </row>
    <row r="15" spans="1:22" s="7" customFormat="1" ht="21.95" customHeight="1">
      <c r="A15" s="1477"/>
      <c r="B15" s="1476" t="s">
        <v>25</v>
      </c>
      <c r="C15" s="10" t="s">
        <v>26</v>
      </c>
      <c r="D15" s="10" t="s">
        <v>27</v>
      </c>
      <c r="E15" s="10" t="s">
        <v>28</v>
      </c>
      <c r="F15" s="10" t="s">
        <v>89</v>
      </c>
      <c r="G15" s="11">
        <v>1108</v>
      </c>
      <c r="H15" s="12">
        <f>H5</f>
        <v>52.39</v>
      </c>
      <c r="I15" s="13"/>
      <c r="J15" s="13"/>
      <c r="K15" s="13"/>
      <c r="L15" s="13">
        <f t="shared" ref="L15:O17" si="7">H15*8</f>
        <v>419.12</v>
      </c>
      <c r="M15" s="13">
        <f t="shared" si="7"/>
        <v>0</v>
      </c>
      <c r="N15" s="13">
        <f t="shared" si="7"/>
        <v>0</v>
      </c>
      <c r="O15" s="13">
        <f t="shared" si="7"/>
        <v>0</v>
      </c>
      <c r="P15" s="14">
        <f t="shared" ref="P15:Q19" si="8">IF(L15&gt;0.01,ROUND(($G15/L15)/$U$5,4),)</f>
        <v>2.1999999999999999E-2</v>
      </c>
      <c r="Q15" s="14">
        <f t="shared" si="8"/>
        <v>0</v>
      </c>
      <c r="R15" s="14">
        <f>IF(N15&gt;0.01,ROUND(($G15/N15)/$U$5,4),0)</f>
        <v>0</v>
      </c>
      <c r="S15" s="14">
        <f>IF(O15&gt;0.01,ROUND(($G15/O15)/$U$5,4),)</f>
        <v>0</v>
      </c>
      <c r="T15" s="14">
        <f>SUM(P15:S15)</f>
        <v>2.1999999999999999E-2</v>
      </c>
      <c r="U15" s="10"/>
      <c r="V15" s="16"/>
    </row>
    <row r="16" spans="1:22" s="7" customFormat="1" ht="21.95" customHeight="1">
      <c r="A16" s="1477"/>
      <c r="B16" s="1477"/>
      <c r="C16" s="18" t="s">
        <v>29</v>
      </c>
      <c r="D16" s="18" t="s">
        <v>27</v>
      </c>
      <c r="E16" s="18" t="s">
        <v>28</v>
      </c>
      <c r="F16" s="18" t="s">
        <v>89</v>
      </c>
      <c r="G16" s="19">
        <v>32</v>
      </c>
      <c r="H16" s="20">
        <v>58.68</v>
      </c>
      <c r="I16" s="21"/>
      <c r="J16" s="14"/>
      <c r="K16" s="14"/>
      <c r="L16" s="14">
        <f t="shared" si="7"/>
        <v>469.44</v>
      </c>
      <c r="M16" s="14">
        <f t="shared" si="7"/>
        <v>0</v>
      </c>
      <c r="N16" s="14">
        <f t="shared" si="7"/>
        <v>0</v>
      </c>
      <c r="O16" s="14">
        <f t="shared" si="7"/>
        <v>0</v>
      </c>
      <c r="P16" s="14">
        <f t="shared" si="8"/>
        <v>5.9999999999999995E-4</v>
      </c>
      <c r="Q16" s="14">
        <f t="shared" si="8"/>
        <v>0</v>
      </c>
      <c r="R16" s="14">
        <f>IF(N16&gt;0.01,ROUND(($G16/N16)/$U$5,4),)</f>
        <v>0</v>
      </c>
      <c r="S16" s="14">
        <f>IF(O16&gt;0.01,ROUND(($G16/O16)/$U$5,4),)</f>
        <v>0</v>
      </c>
      <c r="T16" s="14">
        <f>SUM(P16:S16)</f>
        <v>5.9999999999999995E-4</v>
      </c>
      <c r="U16" s="43"/>
      <c r="V16" s="16"/>
    </row>
    <row r="17" spans="1:22" s="7" customFormat="1" ht="21.95" customHeight="1">
      <c r="A17" s="1477"/>
      <c r="B17" s="1477"/>
      <c r="C17" s="18" t="s">
        <v>30</v>
      </c>
      <c r="D17" s="18" t="s">
        <v>27</v>
      </c>
      <c r="E17" s="18" t="s">
        <v>28</v>
      </c>
      <c r="F17" s="18" t="s">
        <v>89</v>
      </c>
      <c r="G17" s="19">
        <v>820</v>
      </c>
      <c r="H17" s="20">
        <f>H6</f>
        <v>88.2</v>
      </c>
      <c r="I17" s="21"/>
      <c r="J17" s="14"/>
      <c r="K17" s="14"/>
      <c r="L17" s="14">
        <f t="shared" si="7"/>
        <v>705.6</v>
      </c>
      <c r="M17" s="14">
        <f t="shared" si="7"/>
        <v>0</v>
      </c>
      <c r="N17" s="14">
        <f t="shared" si="7"/>
        <v>0</v>
      </c>
      <c r="O17" s="14">
        <f t="shared" si="7"/>
        <v>0</v>
      </c>
      <c r="P17" s="14">
        <f t="shared" si="8"/>
        <v>9.7000000000000003E-3</v>
      </c>
      <c r="Q17" s="14">
        <f t="shared" si="8"/>
        <v>0</v>
      </c>
      <c r="R17" s="14">
        <f>IF(N17&gt;0.01,ROUND(($G17/N17)/$U$5,4),)</f>
        <v>0</v>
      </c>
      <c r="S17" s="14">
        <f>IF(O17&gt;0.01,ROUND(($G17/O17)/$U$5,4),)</f>
        <v>0</v>
      </c>
      <c r="T17" s="14">
        <f>SUM(P17:S17)</f>
        <v>9.7000000000000003E-3</v>
      </c>
      <c r="U17" s="43"/>
      <c r="V17" s="16"/>
    </row>
    <row r="18" spans="1:22" s="7" customFormat="1" ht="21.95" customHeight="1">
      <c r="A18" s="1477"/>
      <c r="B18" s="1477"/>
      <c r="C18" s="18" t="s">
        <v>31</v>
      </c>
      <c r="D18" s="18" t="s">
        <v>27</v>
      </c>
      <c r="E18" s="18" t="s">
        <v>32</v>
      </c>
      <c r="F18" s="18" t="s">
        <v>89</v>
      </c>
      <c r="G18" s="19">
        <v>13</v>
      </c>
      <c r="H18" s="44"/>
      <c r="I18" s="31">
        <v>48.94</v>
      </c>
      <c r="J18" s="14"/>
      <c r="K18" s="14"/>
      <c r="L18" s="14">
        <f>H18*8</f>
        <v>0</v>
      </c>
      <c r="M18" s="14">
        <f>M11</f>
        <v>77.05</v>
      </c>
      <c r="N18" s="14">
        <f>J18*8</f>
        <v>0</v>
      </c>
      <c r="O18" s="14">
        <f>K18*8</f>
        <v>0</v>
      </c>
      <c r="P18" s="14">
        <f t="shared" si="8"/>
        <v>0</v>
      </c>
      <c r="Q18" s="14">
        <f t="shared" si="8"/>
        <v>1.4E-3</v>
      </c>
      <c r="R18" s="14">
        <f>IF(N18&gt;0.01,ROUND(($G18/N18)/$U$5,4),)</f>
        <v>0</v>
      </c>
      <c r="S18" s="14">
        <f>IF(O18&gt;0.01,ROUND(($G18/O18)/$U$5,4),)</f>
        <v>0</v>
      </c>
      <c r="T18" s="14">
        <f>SUM(P18:S18)</f>
        <v>1.4E-3</v>
      </c>
      <c r="U18" s="43"/>
      <c r="V18" s="16"/>
    </row>
    <row r="19" spans="1:22" s="7" customFormat="1" ht="21.95" customHeight="1">
      <c r="A19" s="1477"/>
      <c r="B19" s="1477"/>
      <c r="C19" s="18" t="s">
        <v>33</v>
      </c>
      <c r="D19" s="18" t="s">
        <v>27</v>
      </c>
      <c r="E19" s="18" t="s">
        <v>28</v>
      </c>
      <c r="F19" s="18" t="s">
        <v>89</v>
      </c>
      <c r="G19" s="25">
        <v>336</v>
      </c>
      <c r="H19" s="44">
        <v>88.94</v>
      </c>
      <c r="I19" s="14"/>
      <c r="J19" s="14"/>
      <c r="K19" s="14"/>
      <c r="L19" s="14">
        <f>H19*8</f>
        <v>711.52</v>
      </c>
      <c r="M19" s="14">
        <f>I19*8</f>
        <v>0</v>
      </c>
      <c r="N19" s="14">
        <f>J19*8</f>
        <v>0</v>
      </c>
      <c r="O19" s="14">
        <f>K19*8</f>
        <v>0</v>
      </c>
      <c r="P19" s="14">
        <f t="shared" si="8"/>
        <v>3.8999999999999998E-3</v>
      </c>
      <c r="Q19" s="14">
        <f t="shared" si="8"/>
        <v>0</v>
      </c>
      <c r="R19" s="14">
        <f>IF(N19&gt;0.01,ROUND(($G19/N19)/$U$5,4),)</f>
        <v>0</v>
      </c>
      <c r="S19" s="14">
        <f>IF(O19&gt;0.01,ROUND(($G19/O19)/$U$5,4),)</f>
        <v>0</v>
      </c>
      <c r="T19" s="14">
        <f>SUM(P19:S19)</f>
        <v>3.8999999999999998E-3</v>
      </c>
      <c r="U19" s="43"/>
      <c r="V19" s="16"/>
    </row>
    <row r="20" spans="1:22" s="7" customFormat="1" ht="21.95" customHeight="1">
      <c r="A20" s="1477"/>
      <c r="B20" s="1477"/>
      <c r="C20" s="24"/>
      <c r="D20" s="33"/>
      <c r="E20" s="33"/>
      <c r="F20" s="18"/>
      <c r="G20" s="26"/>
      <c r="H20" s="27"/>
      <c r="I20" s="28"/>
      <c r="J20" s="28"/>
      <c r="K20" s="28"/>
      <c r="L20" s="14"/>
      <c r="M20" s="14"/>
      <c r="N20" s="14"/>
      <c r="O20" s="14"/>
      <c r="P20" s="14"/>
      <c r="Q20" s="14"/>
      <c r="R20" s="14"/>
      <c r="S20" s="14"/>
      <c r="T20" s="14"/>
      <c r="U20" s="24"/>
    </row>
    <row r="21" spans="1:22" s="42" customFormat="1" ht="21.95" customHeight="1">
      <c r="A21" s="1477"/>
      <c r="B21" s="1478"/>
      <c r="C21" s="34"/>
      <c r="D21" s="34"/>
      <c r="E21" s="35" t="s">
        <v>68</v>
      </c>
      <c r="F21" s="34"/>
      <c r="G21" s="45"/>
      <c r="H21" s="46"/>
      <c r="I21" s="47"/>
      <c r="J21" s="47"/>
      <c r="K21" s="47"/>
      <c r="L21" s="47"/>
      <c r="M21" s="47"/>
      <c r="N21" s="47"/>
      <c r="O21" s="47"/>
      <c r="P21" s="39">
        <f>SUM(P15:P20)</f>
        <v>3.6199999999999996E-2</v>
      </c>
      <c r="Q21" s="39">
        <f>SUM(Q15:Q20)</f>
        <v>1.4E-3</v>
      </c>
      <c r="R21" s="39">
        <f>SUM(R15:R20)</f>
        <v>0</v>
      </c>
      <c r="S21" s="39">
        <f>SUM(S15:S20)</f>
        <v>0</v>
      </c>
      <c r="T21" s="39">
        <f>SUM(T15:T20)</f>
        <v>3.7599999999999995E-2</v>
      </c>
      <c r="U21" s="34"/>
    </row>
    <row r="22" spans="1:22" s="7" customFormat="1" ht="21.95" customHeight="1">
      <c r="A22" s="17"/>
      <c r="B22" s="1476" t="s">
        <v>34</v>
      </c>
      <c r="C22" s="10" t="s">
        <v>35</v>
      </c>
      <c r="D22" s="10" t="s">
        <v>36</v>
      </c>
      <c r="E22" s="10" t="s">
        <v>28</v>
      </c>
      <c r="F22" s="10" t="s">
        <v>89</v>
      </c>
      <c r="G22" s="11">
        <v>4722</v>
      </c>
      <c r="H22" s="12">
        <f>H5</f>
        <v>52.39</v>
      </c>
      <c r="I22" s="13"/>
      <c r="J22" s="13"/>
      <c r="K22" s="13"/>
      <c r="L22" s="13">
        <f t="shared" ref="L22:O24" si="9">H22*8</f>
        <v>419.12</v>
      </c>
      <c r="M22" s="13">
        <f t="shared" si="9"/>
        <v>0</v>
      </c>
      <c r="N22" s="13">
        <f t="shared" si="9"/>
        <v>0</v>
      </c>
      <c r="O22" s="13">
        <f t="shared" si="9"/>
        <v>0</v>
      </c>
      <c r="P22" s="14">
        <f t="shared" ref="P22:Q24" si="10">IF(L22&gt;0.01,ROUND(($G22/L22)/$U$5,4),)</f>
        <v>9.3899999999999997E-2</v>
      </c>
      <c r="Q22" s="14">
        <f t="shared" si="10"/>
        <v>0</v>
      </c>
      <c r="R22" s="14">
        <f>IF(N22&gt;0.01,ROUND(($G22/N22)/$U$5,4),0)</f>
        <v>0</v>
      </c>
      <c r="S22" s="14">
        <f>IF(O22&gt;0.01,ROUND(($G22/O22)/$U$5,4),)</f>
        <v>0</v>
      </c>
      <c r="T22" s="14">
        <f>SUM(P22:S22)</f>
        <v>9.3899999999999997E-2</v>
      </c>
      <c r="U22" s="10"/>
      <c r="V22" s="16"/>
    </row>
    <row r="23" spans="1:22" s="7" customFormat="1" ht="21.95" customHeight="1">
      <c r="A23" s="17"/>
      <c r="B23" s="1477"/>
      <c r="C23" s="18" t="s">
        <v>30</v>
      </c>
      <c r="D23" s="18" t="s">
        <v>36</v>
      </c>
      <c r="E23" s="18" t="s">
        <v>28</v>
      </c>
      <c r="F23" s="18" t="s">
        <v>89</v>
      </c>
      <c r="G23" s="19">
        <v>4355</v>
      </c>
      <c r="H23" s="20">
        <f>H6</f>
        <v>88.2</v>
      </c>
      <c r="I23" s="21"/>
      <c r="J23" s="14"/>
      <c r="K23" s="14"/>
      <c r="L23" s="14">
        <f t="shared" si="9"/>
        <v>705.6</v>
      </c>
      <c r="M23" s="14">
        <f t="shared" si="9"/>
        <v>0</v>
      </c>
      <c r="N23" s="14">
        <f t="shared" si="9"/>
        <v>0</v>
      </c>
      <c r="O23" s="14">
        <f t="shared" si="9"/>
        <v>0</v>
      </c>
      <c r="P23" s="14">
        <f t="shared" si="10"/>
        <v>5.1400000000000001E-2</v>
      </c>
      <c r="Q23" s="14">
        <f t="shared" si="10"/>
        <v>0</v>
      </c>
      <c r="R23" s="14">
        <f>IF(N23&gt;0.01,ROUND(($G23/N23)/$U$5,4),)</f>
        <v>0</v>
      </c>
      <c r="S23" s="14">
        <f>IF(O23&gt;0.01,ROUND(($G23/O23)/$U$5,4),)</f>
        <v>0</v>
      </c>
      <c r="T23" s="14">
        <f>SUM(P23:S23)</f>
        <v>5.1400000000000001E-2</v>
      </c>
      <c r="U23" s="43"/>
      <c r="V23" s="16"/>
    </row>
    <row r="24" spans="1:22" s="7" customFormat="1" ht="21.95" customHeight="1">
      <c r="A24" s="17"/>
      <c r="B24" s="1477"/>
      <c r="C24" s="18" t="s">
        <v>33</v>
      </c>
      <c r="D24" s="18" t="s">
        <v>36</v>
      </c>
      <c r="E24" s="18" t="s">
        <v>28</v>
      </c>
      <c r="F24" s="18" t="s">
        <v>89</v>
      </c>
      <c r="G24" s="25">
        <v>366</v>
      </c>
      <c r="H24" s="20">
        <v>88.94</v>
      </c>
      <c r="I24" s="14"/>
      <c r="J24" s="14"/>
      <c r="K24" s="14"/>
      <c r="L24" s="14">
        <f t="shared" si="9"/>
        <v>711.52</v>
      </c>
      <c r="M24" s="14">
        <f t="shared" si="9"/>
        <v>0</v>
      </c>
      <c r="N24" s="14">
        <f t="shared" si="9"/>
        <v>0</v>
      </c>
      <c r="O24" s="14">
        <f t="shared" si="9"/>
        <v>0</v>
      </c>
      <c r="P24" s="48">
        <f t="shared" si="10"/>
        <v>4.3E-3</v>
      </c>
      <c r="Q24" s="14">
        <f t="shared" si="10"/>
        <v>0</v>
      </c>
      <c r="R24" s="14">
        <f>IF(N24&gt;0.01,ROUND(($G24/N24)/$U$5,4),)</f>
        <v>0</v>
      </c>
      <c r="S24" s="14">
        <f>IF(O24&gt;0.01,ROUND(($G24/O24)/$U$5,4),)</f>
        <v>0</v>
      </c>
      <c r="T24" s="48">
        <f>SUM(P24:S24)</f>
        <v>4.3E-3</v>
      </c>
      <c r="U24" s="43"/>
      <c r="V24" s="16"/>
    </row>
    <row r="25" spans="1:22" s="7" customFormat="1" ht="21.95" customHeight="1">
      <c r="A25" s="17"/>
      <c r="B25" s="1477"/>
      <c r="C25" s="24"/>
      <c r="D25" s="33"/>
      <c r="E25" s="33"/>
      <c r="F25" s="18"/>
      <c r="G25" s="49"/>
      <c r="H25" s="27"/>
      <c r="I25" s="28"/>
      <c r="J25" s="28"/>
      <c r="K25" s="28"/>
      <c r="L25" s="14"/>
      <c r="M25" s="14"/>
      <c r="N25" s="14"/>
      <c r="O25" s="14"/>
      <c r="P25" s="48"/>
      <c r="Q25" s="14"/>
      <c r="R25" s="14"/>
      <c r="S25" s="14"/>
      <c r="T25" s="48"/>
      <c r="U25" s="43"/>
      <c r="V25" s="16"/>
    </row>
    <row r="26" spans="1:22" s="7" customFormat="1" ht="21.95" customHeight="1">
      <c r="A26" s="17"/>
      <c r="B26" s="1477"/>
      <c r="C26" s="24"/>
      <c r="D26" s="33"/>
      <c r="E26" s="33"/>
      <c r="F26" s="18"/>
      <c r="G26" s="49"/>
      <c r="H26" s="27"/>
      <c r="I26" s="28"/>
      <c r="J26" s="28"/>
      <c r="K26" s="28"/>
      <c r="L26" s="14"/>
      <c r="M26" s="14"/>
      <c r="N26" s="14"/>
      <c r="O26" s="14"/>
      <c r="P26" s="48"/>
      <c r="Q26" s="14"/>
      <c r="R26" s="14"/>
      <c r="S26" s="14"/>
      <c r="T26" s="48"/>
      <c r="U26" s="43"/>
      <c r="V26" s="16"/>
    </row>
    <row r="27" spans="1:22" s="7" customFormat="1" ht="21.95" customHeight="1">
      <c r="A27" s="17"/>
      <c r="B27" s="1477"/>
      <c r="C27" s="24"/>
      <c r="D27" s="33"/>
      <c r="E27" s="33"/>
      <c r="F27" s="18"/>
      <c r="G27" s="26"/>
      <c r="H27" s="27"/>
      <c r="I27" s="28"/>
      <c r="J27" s="28"/>
      <c r="K27" s="28"/>
      <c r="L27" s="14"/>
      <c r="M27" s="14"/>
      <c r="N27" s="14"/>
      <c r="O27" s="14"/>
      <c r="P27" s="14"/>
      <c r="Q27" s="14"/>
      <c r="R27" s="14"/>
      <c r="S27" s="14"/>
      <c r="T27" s="14"/>
      <c r="U27" s="24"/>
    </row>
    <row r="28" spans="1:22" s="42" customFormat="1" ht="21.95" customHeight="1">
      <c r="A28" s="17"/>
      <c r="B28" s="1478"/>
      <c r="C28" s="34"/>
      <c r="D28" s="34"/>
      <c r="E28" s="35" t="s">
        <v>68</v>
      </c>
      <c r="F28" s="34"/>
      <c r="G28" s="45"/>
      <c r="H28" s="46"/>
      <c r="I28" s="47"/>
      <c r="J28" s="47"/>
      <c r="K28" s="47"/>
      <c r="L28" s="47"/>
      <c r="M28" s="47"/>
      <c r="N28" s="47"/>
      <c r="O28" s="47"/>
      <c r="P28" s="39">
        <f>SUM(P22:P27)</f>
        <v>0.14959999999999998</v>
      </c>
      <c r="Q28" s="40">
        <f>SUM(Q22:Q27)</f>
        <v>0</v>
      </c>
      <c r="R28" s="39">
        <f>SUM(R22:R27)</f>
        <v>0</v>
      </c>
      <c r="S28" s="39">
        <f>SUM(S22:S27)</f>
        <v>0</v>
      </c>
      <c r="T28" s="39">
        <f>SUM(T22:T27)</f>
        <v>0.14959999999999998</v>
      </c>
      <c r="U28" s="34"/>
    </row>
    <row r="29" spans="1:22" s="59" customFormat="1" ht="21.95" customHeight="1">
      <c r="A29" s="50"/>
      <c r="B29" s="51"/>
      <c r="C29" s="52"/>
      <c r="D29" s="53"/>
      <c r="E29" s="53" t="s">
        <v>37</v>
      </c>
      <c r="F29" s="53"/>
      <c r="G29" s="54"/>
      <c r="H29" s="55"/>
      <c r="I29" s="53"/>
      <c r="J29" s="53"/>
      <c r="K29" s="53"/>
      <c r="L29" s="53"/>
      <c r="M29" s="53"/>
      <c r="N29" s="53"/>
      <c r="O29" s="53"/>
      <c r="P29" s="56">
        <f>P14+P21+P28</f>
        <v>0.40290000000000004</v>
      </c>
      <c r="Q29" s="56">
        <f>Q14+Q21+Q28</f>
        <v>1.38E-2</v>
      </c>
      <c r="R29" s="56">
        <f>R14+R21+R28</f>
        <v>2.6099999999999998E-2</v>
      </c>
      <c r="S29" s="56">
        <f>S14+S21+S28</f>
        <v>1.6000000000000001E-3</v>
      </c>
      <c r="T29" s="57">
        <f>T14+T21+T28</f>
        <v>0.44440000000000002</v>
      </c>
      <c r="U29" s="58"/>
    </row>
    <row r="30" spans="1:22" s="66" customFormat="1" ht="21.95" customHeight="1">
      <c r="A30" s="60"/>
      <c r="B30" s="60"/>
      <c r="C30" s="61"/>
      <c r="D30" s="61"/>
      <c r="E30" s="61" t="s">
        <v>38</v>
      </c>
      <c r="F30" s="61"/>
      <c r="G30" s="62"/>
      <c r="H30" s="63"/>
      <c r="I30" s="61"/>
      <c r="J30" s="61"/>
      <c r="K30" s="61"/>
      <c r="L30" s="61"/>
      <c r="M30" s="61"/>
      <c r="N30" s="61"/>
      <c r="O30" s="61"/>
      <c r="P30" s="64">
        <f>ROUNDUP(P29,0)</f>
        <v>1</v>
      </c>
      <c r="Q30" s="64">
        <f>ROUNDUP(Q29,0)</f>
        <v>1</v>
      </c>
      <c r="R30" s="64">
        <f>ROUNDUP(R29,0)</f>
        <v>1</v>
      </c>
      <c r="S30" s="64">
        <f>ROUNDUP(S29,0)</f>
        <v>1</v>
      </c>
      <c r="T30" s="65">
        <f>SUM(P30:S30)</f>
        <v>4</v>
      </c>
      <c r="U30" s="61"/>
    </row>
    <row r="31" spans="1:22" s="71" customFormat="1" ht="13.5">
      <c r="A31" s="67"/>
      <c r="B31" s="67"/>
      <c r="C31" s="4"/>
      <c r="D31" s="4"/>
      <c r="E31" s="4"/>
      <c r="F31" s="4"/>
      <c r="G31" s="68"/>
      <c r="H31" s="6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9"/>
      <c r="V31" s="70"/>
    </row>
    <row r="32" spans="1:22" ht="13.5">
      <c r="A32" s="67"/>
      <c r="B32" s="67"/>
      <c r="V32" s="71"/>
    </row>
    <row r="33" spans="1:2" ht="13.5">
      <c r="A33" s="71"/>
      <c r="B33" s="71"/>
    </row>
    <row r="34" spans="1:2" ht="13.5">
      <c r="A34" s="71"/>
      <c r="B34" s="71"/>
    </row>
    <row r="35" spans="1:2" ht="13.5">
      <c r="A35" s="71"/>
      <c r="B35" s="71"/>
    </row>
  </sheetData>
  <mergeCells count="14">
    <mergeCell ref="A5:A21"/>
    <mergeCell ref="B5:B14"/>
    <mergeCell ref="B15:B21"/>
    <mergeCell ref="A3:B4"/>
    <mergeCell ref="L3:O3"/>
    <mergeCell ref="B22:B28"/>
    <mergeCell ref="U3:U4"/>
    <mergeCell ref="E3:E4"/>
    <mergeCell ref="F3:F4"/>
    <mergeCell ref="C3:C4"/>
    <mergeCell ref="D3:D4"/>
    <mergeCell ref="G3:G4"/>
    <mergeCell ref="H3:K3"/>
    <mergeCell ref="P3:T3"/>
  </mergeCells>
  <phoneticPr fontId="40" type="noConversion"/>
  <printOptions horizontalCentered="1"/>
  <pageMargins left="0.55118110236220474" right="0.39370078740157483" top="0.82677165354330717" bottom="0.39370078740157483" header="1.1023622047244095" footer="0.31496062992125984"/>
  <pageSetup paperSize="9" scale="68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18"/>
  <sheetViews>
    <sheetView view="pageBreakPreview" zoomScaleNormal="100" zoomScaleSheetLayoutView="100" workbookViewId="0">
      <selection activeCell="D32" sqref="D31:D32"/>
    </sheetView>
    <sheetView workbookViewId="1">
      <selection sqref="A1:J1"/>
    </sheetView>
  </sheetViews>
  <sheetFormatPr defaultRowHeight="11.25"/>
  <cols>
    <col min="1" max="1" width="20.83203125" style="86" customWidth="1"/>
    <col min="2" max="3" width="12.83203125" style="86" customWidth="1"/>
    <col min="4" max="4" width="20.83203125" style="86" customWidth="1"/>
    <col min="5" max="6" width="12.83203125" style="86" customWidth="1"/>
    <col min="7" max="7" width="20.83203125" style="86" customWidth="1"/>
    <col min="8" max="9" width="12.83203125" style="86" customWidth="1"/>
    <col min="10" max="10" width="20.83203125" style="86" customWidth="1"/>
    <col min="11" max="11" width="7.33203125" style="86" customWidth="1"/>
    <col min="12" max="13" width="11.5" style="86" bestFit="1" customWidth="1"/>
    <col min="14" max="14" width="10.1640625" style="86" bestFit="1" customWidth="1"/>
    <col min="15" max="16384" width="9.33203125" style="86"/>
  </cols>
  <sheetData>
    <row r="1" spans="1:15" ht="39.950000000000003" customHeight="1">
      <c r="A1" s="1494" t="s">
        <v>422</v>
      </c>
      <c r="B1" s="1494"/>
      <c r="C1" s="1494"/>
      <c r="D1" s="1494"/>
      <c r="E1" s="1494"/>
      <c r="F1" s="1494"/>
      <c r="G1" s="1494"/>
      <c r="H1" s="1494"/>
      <c r="I1" s="1494"/>
      <c r="J1" s="1494"/>
      <c r="K1" s="79"/>
      <c r="L1" s="79"/>
      <c r="M1" s="79"/>
      <c r="N1" s="79"/>
      <c r="O1" s="79"/>
    </row>
    <row r="2" spans="1:15" s="89" customFormat="1" ht="20.100000000000001" customHeight="1">
      <c r="A2" s="1495" t="s">
        <v>632</v>
      </c>
      <c r="B2" s="1495"/>
      <c r="C2" s="1495"/>
      <c r="D2" s="1495"/>
      <c r="E2" s="1495"/>
      <c r="F2" s="1495"/>
      <c r="G2" s="1495"/>
      <c r="H2" s="1495"/>
      <c r="I2" s="1495"/>
      <c r="J2" s="1495"/>
      <c r="K2" s="88"/>
      <c r="L2" s="79"/>
      <c r="M2" s="79"/>
      <c r="N2" s="79"/>
      <c r="O2" s="79"/>
    </row>
    <row r="3" spans="1:15" s="89" customFormat="1" ht="20.100000000000001" customHeight="1">
      <c r="A3" s="1496" t="s">
        <v>633</v>
      </c>
      <c r="B3" s="1498" t="s">
        <v>1210</v>
      </c>
      <c r="C3" s="1499"/>
      <c r="D3" s="1499"/>
      <c r="E3" s="1499"/>
      <c r="F3" s="1499"/>
      <c r="G3" s="1499"/>
      <c r="H3" s="1499"/>
      <c r="I3" s="1500"/>
      <c r="J3" s="1490" t="s">
        <v>564</v>
      </c>
      <c r="K3" s="88"/>
      <c r="L3" s="79"/>
      <c r="M3" s="79"/>
      <c r="N3" s="79"/>
      <c r="O3" s="79"/>
    </row>
    <row r="4" spans="1:15" s="89" customFormat="1" ht="20.100000000000001" customHeight="1">
      <c r="A4" s="1497"/>
      <c r="B4" s="1501"/>
      <c r="C4" s="1502"/>
      <c r="D4" s="1502"/>
      <c r="E4" s="1502"/>
      <c r="F4" s="1502"/>
      <c r="G4" s="1502"/>
      <c r="H4" s="1502"/>
      <c r="I4" s="1503"/>
      <c r="J4" s="1491"/>
      <c r="K4" s="88"/>
      <c r="L4" s="79"/>
      <c r="M4" s="79"/>
      <c r="N4" s="79"/>
      <c r="O4" s="79"/>
    </row>
    <row r="5" spans="1:15" s="89" customFormat="1" ht="20.100000000000001" customHeight="1">
      <c r="A5" s="90"/>
      <c r="B5" s="90"/>
      <c r="C5" s="90"/>
      <c r="D5" s="90"/>
      <c r="E5" s="90"/>
      <c r="F5" s="90"/>
      <c r="G5" s="90"/>
      <c r="H5" s="90"/>
      <c r="I5" s="90"/>
      <c r="J5" s="91"/>
      <c r="K5" s="79"/>
      <c r="L5" s="79"/>
      <c r="M5" s="79"/>
      <c r="N5" s="79"/>
      <c r="O5" s="79"/>
    </row>
    <row r="6" spans="1:15" s="89" customFormat="1" ht="20.100000000000001" customHeight="1">
      <c r="A6" s="1495" t="s">
        <v>645</v>
      </c>
      <c r="B6" s="1495"/>
      <c r="C6" s="1495"/>
      <c r="D6" s="1495"/>
      <c r="E6" s="1495"/>
      <c r="F6" s="1495"/>
      <c r="G6" s="1495"/>
      <c r="H6" s="1495"/>
      <c r="I6" s="1495"/>
      <c r="J6" s="1495"/>
      <c r="K6" s="79"/>
      <c r="L6" s="79"/>
      <c r="M6" s="79"/>
      <c r="N6" s="79"/>
      <c r="O6" s="79"/>
    </row>
    <row r="7" spans="1:15" s="89" customFormat="1" ht="20.100000000000001" customHeight="1">
      <c r="A7" s="1496" t="s">
        <v>633</v>
      </c>
      <c r="B7" s="1498" t="s">
        <v>1210</v>
      </c>
      <c r="C7" s="1499"/>
      <c r="D7" s="1499"/>
      <c r="E7" s="1499"/>
      <c r="F7" s="1499"/>
      <c r="G7" s="1499"/>
      <c r="H7" s="1499"/>
      <c r="I7" s="1500"/>
      <c r="J7" s="1490" t="s">
        <v>564</v>
      </c>
      <c r="K7" s="79"/>
      <c r="L7" s="79"/>
      <c r="M7" s="79"/>
      <c r="N7" s="79"/>
      <c r="O7" s="79"/>
    </row>
    <row r="8" spans="1:15" s="89" customFormat="1" ht="20.100000000000001" customHeight="1">
      <c r="A8" s="1497"/>
      <c r="B8" s="1501"/>
      <c r="C8" s="1502"/>
      <c r="D8" s="1502"/>
      <c r="E8" s="1502"/>
      <c r="F8" s="1502"/>
      <c r="G8" s="1502"/>
      <c r="H8" s="1502"/>
      <c r="I8" s="1503"/>
      <c r="J8" s="1491"/>
      <c r="K8" s="79"/>
      <c r="L8" s="79"/>
      <c r="M8" s="79"/>
      <c r="N8" s="79"/>
      <c r="O8" s="79"/>
    </row>
    <row r="9" spans="1:15" s="89" customFormat="1" ht="20.100000000000001" customHeight="1">
      <c r="A9" s="85"/>
      <c r="B9" s="85"/>
      <c r="C9" s="85"/>
      <c r="D9" s="85"/>
      <c r="E9" s="85"/>
      <c r="F9" s="85"/>
      <c r="G9" s="85"/>
      <c r="H9" s="85"/>
      <c r="I9" s="85"/>
      <c r="J9" s="85"/>
      <c r="K9" s="79"/>
      <c r="L9" s="79"/>
      <c r="M9" s="79"/>
      <c r="N9" s="79"/>
      <c r="O9" s="79"/>
    </row>
    <row r="10" spans="1:15" s="89" customFormat="1" ht="20.100000000000001" hidden="1" customHeight="1">
      <c r="A10" s="92" t="s">
        <v>1036</v>
      </c>
      <c r="B10" s="93"/>
      <c r="C10" s="93"/>
      <c r="D10" s="93"/>
      <c r="E10" s="93"/>
      <c r="F10" s="93"/>
      <c r="G10" s="85"/>
      <c r="H10" s="85"/>
      <c r="I10" s="85"/>
      <c r="J10" s="85"/>
      <c r="K10" s="79"/>
      <c r="L10" s="79"/>
      <c r="M10" s="79"/>
      <c r="N10" s="79"/>
      <c r="O10" s="79"/>
    </row>
    <row r="11" spans="1:15" s="89" customFormat="1" ht="20.100000000000001" hidden="1" customHeight="1">
      <c r="A11" s="1492" t="s">
        <v>565</v>
      </c>
      <c r="B11" s="1488">
        <v>0</v>
      </c>
      <c r="C11" s="1489"/>
      <c r="D11" s="1490" t="s">
        <v>423</v>
      </c>
      <c r="E11" s="1488">
        <v>21.6</v>
      </c>
      <c r="F11" s="1489"/>
      <c r="G11" s="1490" t="s">
        <v>566</v>
      </c>
      <c r="H11" s="1488">
        <v>0</v>
      </c>
      <c r="I11" s="1489"/>
      <c r="J11" s="1490" t="s">
        <v>564</v>
      </c>
      <c r="K11" s="79"/>
      <c r="L11" s="79"/>
      <c r="M11" s="79"/>
      <c r="N11" s="79"/>
      <c r="O11" s="79"/>
    </row>
    <row r="12" spans="1:15" s="89" customFormat="1" ht="20.100000000000001" hidden="1" customHeight="1">
      <c r="A12" s="1493"/>
      <c r="B12" s="94">
        <v>10</v>
      </c>
      <c r="C12" s="95">
        <v>15</v>
      </c>
      <c r="D12" s="1491"/>
      <c r="E12" s="94">
        <v>35</v>
      </c>
      <c r="F12" s="95">
        <v>35</v>
      </c>
      <c r="G12" s="1491"/>
      <c r="H12" s="94">
        <v>10</v>
      </c>
      <c r="I12" s="95">
        <v>15</v>
      </c>
      <c r="J12" s="1491"/>
      <c r="K12" s="79"/>
      <c r="L12" s="79"/>
      <c r="M12" s="79"/>
      <c r="N12" s="79"/>
      <c r="O12" s="79"/>
    </row>
    <row r="13" spans="1:15" s="89" customFormat="1" ht="20.100000000000001" hidden="1" customHeight="1">
      <c r="A13" s="85"/>
      <c r="B13" s="85"/>
      <c r="C13" s="85"/>
      <c r="D13" s="85"/>
      <c r="E13" s="85"/>
      <c r="F13" s="96"/>
      <c r="G13" s="85"/>
      <c r="H13" s="85"/>
      <c r="I13" s="85"/>
      <c r="J13" s="85"/>
      <c r="K13" s="79"/>
      <c r="L13" s="79"/>
      <c r="M13" s="79"/>
      <c r="N13" s="79"/>
      <c r="O13" s="79"/>
    </row>
    <row r="14" spans="1:15" s="89" customFormat="1" ht="20.100000000000001" hidden="1" customHeight="1">
      <c r="A14" s="97" t="s">
        <v>424</v>
      </c>
      <c r="B14" s="85" t="s">
        <v>687</v>
      </c>
      <c r="C14" s="85"/>
      <c r="D14" s="85"/>
      <c r="E14" s="85"/>
      <c r="F14" s="98">
        <v>74.06</v>
      </c>
      <c r="G14" s="85"/>
      <c r="H14" s="85"/>
      <c r="I14" s="85"/>
      <c r="J14" s="97"/>
      <c r="K14" s="79"/>
      <c r="L14" s="79"/>
      <c r="M14" s="79"/>
      <c r="N14" s="79"/>
      <c r="O14" s="79"/>
    </row>
    <row r="15" spans="1:15" s="89" customFormat="1" ht="20.100000000000001" hidden="1" customHeight="1">
      <c r="A15" s="97"/>
      <c r="B15" s="85"/>
      <c r="C15" s="85"/>
      <c r="D15" s="85"/>
      <c r="E15" s="85"/>
      <c r="F15" s="85"/>
      <c r="H15" s="93"/>
      <c r="I15" s="93"/>
      <c r="J15" s="97"/>
      <c r="K15" s="79"/>
      <c r="L15" s="79"/>
      <c r="M15" s="79"/>
      <c r="N15" s="79"/>
      <c r="O15" s="79"/>
    </row>
    <row r="16" spans="1:15" s="89" customFormat="1" ht="15" customHeight="1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79"/>
      <c r="L16" s="79"/>
      <c r="M16" s="79"/>
      <c r="N16" s="79"/>
      <c r="O16" s="79"/>
    </row>
    <row r="17" s="89" customFormat="1" ht="12"/>
    <row r="18" s="89" customFormat="1" ht="12"/>
  </sheetData>
  <mergeCells count="18">
    <mergeCell ref="A1:J1"/>
    <mergeCell ref="A2:J2"/>
    <mergeCell ref="A3:A4"/>
    <mergeCell ref="B7:I7"/>
    <mergeCell ref="J3:J4"/>
    <mergeCell ref="B4:I4"/>
    <mergeCell ref="A6:J6"/>
    <mergeCell ref="A7:A8"/>
    <mergeCell ref="J7:J8"/>
    <mergeCell ref="B8:I8"/>
    <mergeCell ref="B3:I3"/>
    <mergeCell ref="H11:I11"/>
    <mergeCell ref="J11:J12"/>
    <mergeCell ref="A11:A12"/>
    <mergeCell ref="B11:C11"/>
    <mergeCell ref="D11:D12"/>
    <mergeCell ref="E11:F11"/>
    <mergeCell ref="G11:G12"/>
  </mergeCells>
  <phoneticPr fontId="8" type="noConversion"/>
  <printOptions horizontalCentered="1"/>
  <pageMargins left="0.59055118110236227" right="0.59055118110236227" top="0.98425196850393704" bottom="0.78740157480314965" header="0.31496062992125984" footer="0.31496062992125984"/>
  <pageSetup paperSize="9" orientation="landscape" r:id="rId1"/>
  <colBreaks count="1" manualBreakCount="1">
    <brk id="10" max="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5"/>
  <sheetViews>
    <sheetView view="pageBreakPreview" zoomScaleNormal="100" zoomScaleSheetLayoutView="100" workbookViewId="0">
      <selection activeCell="C27" sqref="C27"/>
    </sheetView>
    <sheetView workbookViewId="1">
      <selection sqref="A1:F1"/>
    </sheetView>
  </sheetViews>
  <sheetFormatPr defaultRowHeight="11.25"/>
  <cols>
    <col min="1" max="1" width="24.6640625" style="165" customWidth="1"/>
    <col min="2" max="2" width="28" style="165" customWidth="1"/>
    <col min="3" max="3" width="26.5" style="165" customWidth="1"/>
    <col min="4" max="4" width="18" style="165" customWidth="1"/>
    <col min="5" max="5" width="22.5" style="165" customWidth="1"/>
    <col min="6" max="6" width="31.1640625" style="165" customWidth="1"/>
    <col min="7" max="7" width="0" style="165" hidden="1" customWidth="1"/>
    <col min="8" max="8" width="5.1640625" style="908" hidden="1" customWidth="1"/>
    <col min="9" max="11" width="20.83203125" style="165" hidden="1" customWidth="1"/>
    <col min="12" max="12" width="9.33203125" style="165" hidden="1" customWidth="1"/>
    <col min="13" max="15" width="9.33203125" style="165" customWidth="1"/>
    <col min="16" max="16384" width="9.33203125" style="165"/>
  </cols>
  <sheetData>
    <row r="1" spans="1:12" ht="39.950000000000003" customHeight="1">
      <c r="A1" s="1140" t="s">
        <v>410</v>
      </c>
      <c r="B1" s="1140"/>
      <c r="C1" s="1140"/>
      <c r="D1" s="1140"/>
      <c r="E1" s="1140"/>
      <c r="F1" s="1140"/>
    </row>
    <row r="2" spans="1:12" ht="23.1" customHeight="1">
      <c r="A2" s="226" t="s">
        <v>1173</v>
      </c>
      <c r="B2" s="227" t="s">
        <v>1217</v>
      </c>
      <c r="C2" s="170"/>
      <c r="D2" s="170"/>
      <c r="E2" s="170"/>
      <c r="F2" s="170"/>
      <c r="H2" s="907" t="s">
        <v>1142</v>
      </c>
      <c r="I2" s="906" t="s">
        <v>1143</v>
      </c>
      <c r="J2" s="906" t="s">
        <v>1144</v>
      </c>
      <c r="K2" s="906" t="s">
        <v>1145</v>
      </c>
    </row>
    <row r="3" spans="1:12" ht="23.1" customHeight="1">
      <c r="A3" s="226" t="s">
        <v>1174</v>
      </c>
      <c r="B3" s="227" t="s">
        <v>1218</v>
      </c>
      <c r="C3" s="170"/>
      <c r="D3" s="170"/>
      <c r="E3" s="170"/>
      <c r="F3" s="170"/>
      <c r="H3" s="1151" t="s">
        <v>1161</v>
      </c>
      <c r="I3" s="1152"/>
      <c r="J3" s="902"/>
      <c r="K3" s="902"/>
    </row>
    <row r="4" spans="1:12" ht="23.1" customHeight="1">
      <c r="A4" s="226" t="s">
        <v>1175</v>
      </c>
      <c r="B4" s="170" t="s">
        <v>622</v>
      </c>
      <c r="C4" s="228"/>
      <c r="D4" s="228"/>
      <c r="E4" s="228"/>
      <c r="F4" s="228"/>
      <c r="H4" s="909">
        <v>1</v>
      </c>
      <c r="I4" s="901" t="s">
        <v>1133</v>
      </c>
      <c r="J4" s="903" t="s">
        <v>1126</v>
      </c>
      <c r="K4" s="902">
        <v>245</v>
      </c>
    </row>
    <row r="5" spans="1:12" ht="23.1" customHeight="1">
      <c r="A5" s="226" t="s">
        <v>1176</v>
      </c>
      <c r="B5" s="227" t="s">
        <v>659</v>
      </c>
      <c r="C5" s="170"/>
      <c r="D5" s="170"/>
      <c r="E5" s="170"/>
      <c r="F5" s="170"/>
      <c r="H5" s="909">
        <v>2</v>
      </c>
      <c r="I5" s="901" t="s">
        <v>1132</v>
      </c>
      <c r="J5" s="903" t="s">
        <v>1126</v>
      </c>
      <c r="K5" s="902">
        <v>340</v>
      </c>
    </row>
    <row r="6" spans="1:12" ht="23.1" customHeight="1">
      <c r="A6" s="226" t="s">
        <v>1179</v>
      </c>
      <c r="B6" s="170"/>
      <c r="C6" s="170"/>
      <c r="D6" s="170"/>
      <c r="E6" s="170"/>
      <c r="F6" s="170"/>
      <c r="H6" s="909">
        <v>3</v>
      </c>
      <c r="I6" s="901" t="s">
        <v>1131</v>
      </c>
      <c r="J6" s="903" t="s">
        <v>1128</v>
      </c>
      <c r="K6" s="902">
        <v>1701</v>
      </c>
    </row>
    <row r="7" spans="1:12" ht="23.1" customHeight="1">
      <c r="A7" s="574" t="s">
        <v>411</v>
      </c>
      <c r="B7" s="1141" t="s">
        <v>412</v>
      </c>
      <c r="C7" s="1141"/>
      <c r="D7" s="1141" t="s">
        <v>413</v>
      </c>
      <c r="E7" s="1141"/>
      <c r="F7" s="229" t="s">
        <v>414</v>
      </c>
      <c r="H7" s="909">
        <v>4</v>
      </c>
      <c r="I7" s="901" t="s">
        <v>1130</v>
      </c>
      <c r="J7" s="903" t="s">
        <v>1129</v>
      </c>
      <c r="K7" s="902">
        <f>210.5+95.1</f>
        <v>305.60000000000002</v>
      </c>
      <c r="L7" s="916"/>
    </row>
    <row r="8" spans="1:12" ht="23.1" customHeight="1">
      <c r="A8" s="575" t="s">
        <v>469</v>
      </c>
      <c r="B8" s="461" t="s">
        <v>471</v>
      </c>
      <c r="C8" s="231" t="s">
        <v>648</v>
      </c>
      <c r="D8" s="232">
        <v>5</v>
      </c>
      <c r="E8" s="233">
        <v>2681</v>
      </c>
      <c r="F8" s="234"/>
      <c r="H8" s="909">
        <v>5</v>
      </c>
      <c r="I8" s="901" t="s">
        <v>1167</v>
      </c>
      <c r="J8" s="903" t="s">
        <v>1165</v>
      </c>
      <c r="K8" s="902">
        <v>90</v>
      </c>
      <c r="L8" s="916"/>
    </row>
    <row r="9" spans="1:12" ht="23.1" customHeight="1">
      <c r="A9" s="576" t="s">
        <v>469</v>
      </c>
      <c r="B9" s="462" t="s">
        <v>654</v>
      </c>
      <c r="C9" s="455"/>
      <c r="D9" s="235">
        <v>2</v>
      </c>
      <c r="E9" s="236">
        <v>258</v>
      </c>
      <c r="F9" s="237"/>
      <c r="H9" s="909">
        <v>6</v>
      </c>
      <c r="I9" s="901" t="s">
        <v>1168</v>
      </c>
      <c r="J9" s="903" t="s">
        <v>1164</v>
      </c>
      <c r="K9" s="902">
        <v>90</v>
      </c>
      <c r="L9" s="916"/>
    </row>
    <row r="10" spans="1:12" ht="23.1" customHeight="1">
      <c r="A10" s="577" t="s">
        <v>1107</v>
      </c>
      <c r="B10" s="464"/>
      <c r="C10" s="243"/>
      <c r="D10" s="244">
        <f>SUM(D8:D9)</f>
        <v>7</v>
      </c>
      <c r="E10" s="245">
        <f>SUM(E8:E9)</f>
        <v>2939</v>
      </c>
      <c r="F10" s="246"/>
      <c r="H10" s="909">
        <v>7</v>
      </c>
      <c r="I10" s="901" t="s">
        <v>1134</v>
      </c>
      <c r="J10" s="903" t="s">
        <v>1166</v>
      </c>
      <c r="K10" s="902">
        <v>168</v>
      </c>
    </row>
    <row r="11" spans="1:12" ht="23.1" customHeight="1">
      <c r="A11" s="575" t="s">
        <v>470</v>
      </c>
      <c r="B11" s="461" t="s">
        <v>471</v>
      </c>
      <c r="C11" s="231" t="s">
        <v>649</v>
      </c>
      <c r="D11" s="232">
        <v>4</v>
      </c>
      <c r="E11" s="233">
        <v>1406</v>
      </c>
      <c r="F11" s="247"/>
      <c r="H11" s="1153" t="s">
        <v>1135</v>
      </c>
      <c r="I11" s="1154"/>
      <c r="J11" s="904"/>
      <c r="K11" s="902">
        <f>SUM(K4:K10)</f>
        <v>2939.6</v>
      </c>
    </row>
    <row r="12" spans="1:12" ht="23.1" customHeight="1">
      <c r="A12" s="577" t="s">
        <v>1107</v>
      </c>
      <c r="B12" s="464"/>
      <c r="C12" s="243"/>
      <c r="D12" s="244">
        <f>SUM(D11)</f>
        <v>4</v>
      </c>
      <c r="E12" s="245">
        <f>SUM(E11:E11)</f>
        <v>1406</v>
      </c>
      <c r="F12" s="246"/>
      <c r="H12" s="1151" t="s">
        <v>1162</v>
      </c>
      <c r="I12" s="1152"/>
      <c r="J12" s="904"/>
      <c r="K12" s="902"/>
    </row>
    <row r="13" spans="1:12" ht="23.1" customHeight="1">
      <c r="A13" s="578" t="s">
        <v>472</v>
      </c>
      <c r="B13" s="463" t="s">
        <v>471</v>
      </c>
      <c r="C13" s="238" t="s">
        <v>1109</v>
      </c>
      <c r="D13" s="239">
        <v>4</v>
      </c>
      <c r="E13" s="240">
        <v>1550</v>
      </c>
      <c r="F13" s="241"/>
      <c r="H13" s="909">
        <v>1</v>
      </c>
      <c r="I13" s="901" t="s">
        <v>1136</v>
      </c>
      <c r="J13" s="903" t="s">
        <v>1137</v>
      </c>
      <c r="K13" s="902">
        <v>181.5</v>
      </c>
      <c r="L13" s="916"/>
    </row>
    <row r="14" spans="1:12" ht="23.1" customHeight="1">
      <c r="A14" s="579" t="s">
        <v>1107</v>
      </c>
      <c r="B14" s="465"/>
      <c r="C14" s="248"/>
      <c r="D14" s="249">
        <f>SUM(D13)</f>
        <v>4</v>
      </c>
      <c r="E14" s="250">
        <f>SUM(E13:E13)</f>
        <v>1550</v>
      </c>
      <c r="F14" s="251"/>
      <c r="H14" s="909">
        <v>2</v>
      </c>
      <c r="I14" s="901" t="s">
        <v>1169</v>
      </c>
      <c r="J14" s="903" t="s">
        <v>1129</v>
      </c>
      <c r="K14" s="902">
        <v>804.4</v>
      </c>
      <c r="L14" s="916"/>
    </row>
    <row r="15" spans="1:12" ht="23.1" customHeight="1">
      <c r="A15" s="579" t="s">
        <v>1108</v>
      </c>
      <c r="B15" s="465"/>
      <c r="C15" s="248"/>
      <c r="D15" s="249">
        <f>D10+D12+D14</f>
        <v>15</v>
      </c>
      <c r="E15" s="250">
        <f>E10+E12+E14</f>
        <v>5895</v>
      </c>
      <c r="F15" s="251"/>
      <c r="H15" s="909">
        <v>3</v>
      </c>
      <c r="I15" s="901" t="s">
        <v>1138</v>
      </c>
      <c r="J15" s="905" t="s">
        <v>1129</v>
      </c>
      <c r="K15" s="902">
        <v>189.3</v>
      </c>
    </row>
    <row r="16" spans="1:12" ht="23.1" customHeight="1">
      <c r="A16" s="226" t="s">
        <v>1177</v>
      </c>
      <c r="B16" s="466"/>
      <c r="C16" s="170"/>
      <c r="D16" s="170"/>
      <c r="E16" s="170"/>
      <c r="F16" s="917" t="s">
        <v>1052</v>
      </c>
      <c r="H16" s="909">
        <v>4</v>
      </c>
      <c r="I16" s="901" t="s">
        <v>1139</v>
      </c>
      <c r="J16" s="905" t="s">
        <v>1129</v>
      </c>
      <c r="K16" s="902">
        <v>229.6</v>
      </c>
    </row>
    <row r="17" spans="1:12" ht="23.1" customHeight="1">
      <c r="A17" s="574" t="s">
        <v>1110</v>
      </c>
      <c r="B17" s="467" t="s">
        <v>415</v>
      </c>
      <c r="C17" s="1147" t="s">
        <v>658</v>
      </c>
      <c r="D17" s="1148"/>
      <c r="E17" s="1147" t="s">
        <v>657</v>
      </c>
      <c r="F17" s="1149"/>
      <c r="H17" s="1153" t="s">
        <v>1135</v>
      </c>
      <c r="I17" s="1154"/>
      <c r="J17" s="904"/>
      <c r="K17" s="902">
        <f>SUM(K13:K16)</f>
        <v>1404.8</v>
      </c>
    </row>
    <row r="18" spans="1:12" ht="23.1" customHeight="1">
      <c r="A18" s="230" t="s">
        <v>416</v>
      </c>
      <c r="B18" s="252">
        <f>ROUND(B19/393,0)</f>
        <v>727</v>
      </c>
      <c r="C18" s="1145">
        <v>10178</v>
      </c>
      <c r="D18" s="1146"/>
      <c r="E18" s="1145"/>
      <c r="F18" s="1150"/>
      <c r="H18" s="1151" t="s">
        <v>1163</v>
      </c>
      <c r="I18" s="1152"/>
      <c r="J18" s="904"/>
      <c r="K18" s="902"/>
    </row>
    <row r="19" spans="1:12" ht="23.1" customHeight="1">
      <c r="A19" s="242" t="s">
        <v>415</v>
      </c>
      <c r="B19" s="253">
        <f>C19+E19</f>
        <v>285592</v>
      </c>
      <c r="C19" s="1142">
        <f>수지예산!C8</f>
        <v>285592</v>
      </c>
      <c r="D19" s="1143"/>
      <c r="E19" s="1142"/>
      <c r="F19" s="1144"/>
      <c r="H19" s="909">
        <v>1</v>
      </c>
      <c r="I19" s="901" t="s">
        <v>1140</v>
      </c>
      <c r="J19" s="903" t="s">
        <v>1129</v>
      </c>
      <c r="K19" s="902">
        <v>156.30000000000001</v>
      </c>
    </row>
    <row r="20" spans="1:12" ht="23.1" customHeight="1">
      <c r="A20" s="254" t="s">
        <v>1178</v>
      </c>
      <c r="B20" s="255" t="s">
        <v>1222</v>
      </c>
      <c r="H20" s="909">
        <v>2</v>
      </c>
      <c r="I20" s="901" t="s">
        <v>1170</v>
      </c>
      <c r="J20" s="903" t="s">
        <v>1127</v>
      </c>
      <c r="K20" s="902">
        <v>397.3</v>
      </c>
      <c r="L20" s="916"/>
    </row>
    <row r="21" spans="1:12" ht="21.95" customHeight="1">
      <c r="B21" s="167"/>
      <c r="H21" s="909">
        <v>3</v>
      </c>
      <c r="I21" s="901" t="s">
        <v>1171</v>
      </c>
      <c r="J21" s="903" t="s">
        <v>1127</v>
      </c>
      <c r="K21" s="902">
        <f>112.6+27.8</f>
        <v>140.4</v>
      </c>
      <c r="L21" s="916"/>
    </row>
    <row r="22" spans="1:12" ht="21.95" customHeight="1">
      <c r="H22" s="909">
        <v>4</v>
      </c>
      <c r="I22" s="901" t="s">
        <v>1172</v>
      </c>
      <c r="J22" s="903" t="s">
        <v>1129</v>
      </c>
      <c r="K22" s="902">
        <v>857.3</v>
      </c>
      <c r="L22" s="916"/>
    </row>
    <row r="23" spans="1:12" ht="21.95" customHeight="1">
      <c r="H23" s="1153" t="s">
        <v>1135</v>
      </c>
      <c r="I23" s="1154"/>
      <c r="J23" s="904"/>
      <c r="K23" s="902">
        <f>SUM(K19:K22)</f>
        <v>1551.3</v>
      </c>
    </row>
    <row r="24" spans="1:12" ht="21.95" customHeight="1">
      <c r="H24" s="1153" t="s">
        <v>1146</v>
      </c>
      <c r="I24" s="1154"/>
      <c r="J24" s="902"/>
      <c r="K24" s="902">
        <f>K11+K17+K23</f>
        <v>5895.7</v>
      </c>
    </row>
    <row r="25" spans="1:12">
      <c r="E25" s="818"/>
    </row>
  </sheetData>
  <mergeCells count="16">
    <mergeCell ref="H3:I3"/>
    <mergeCell ref="H11:I11"/>
    <mergeCell ref="H17:I17"/>
    <mergeCell ref="H24:I24"/>
    <mergeCell ref="H23:I23"/>
    <mergeCell ref="H18:I18"/>
    <mergeCell ref="H12:I12"/>
    <mergeCell ref="A1:F1"/>
    <mergeCell ref="B7:C7"/>
    <mergeCell ref="D7:E7"/>
    <mergeCell ref="C19:D19"/>
    <mergeCell ref="E19:F19"/>
    <mergeCell ref="C18:D18"/>
    <mergeCell ref="C17:D17"/>
    <mergeCell ref="E17:F17"/>
    <mergeCell ref="E18:F18"/>
  </mergeCells>
  <phoneticPr fontId="8" type="noConversion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21"/>
  <sheetViews>
    <sheetView view="pageBreakPreview" zoomScaleNormal="100" zoomScaleSheetLayoutView="100" workbookViewId="0">
      <selection activeCell="U16" sqref="U16"/>
    </sheetView>
    <sheetView workbookViewId="1"/>
  </sheetViews>
  <sheetFormatPr defaultRowHeight="11.25"/>
  <cols>
    <col min="1" max="2" width="4.83203125" style="216" customWidth="1"/>
    <col min="3" max="3" width="10.83203125" style="216" customWidth="1"/>
    <col min="4" max="4" width="7.83203125" style="216" customWidth="1"/>
    <col min="5" max="28" width="6.83203125" style="216" customWidth="1"/>
    <col min="29" max="29" width="7.83203125" style="216" customWidth="1"/>
    <col min="30" max="30" width="11.6640625" style="216" customWidth="1"/>
    <col min="31" max="31" width="28.33203125" style="216" bestFit="1" customWidth="1"/>
    <col min="32" max="269" width="9.33203125" style="216"/>
    <col min="270" max="270" width="6.5" style="216" customWidth="1"/>
    <col min="271" max="271" width="13.1640625" style="216" customWidth="1"/>
    <col min="272" max="272" width="11.6640625" style="216" customWidth="1"/>
    <col min="273" max="280" width="17.1640625" style="216" customWidth="1"/>
    <col min="281" max="284" width="0" style="216" hidden="1" customWidth="1"/>
    <col min="285" max="285" width="17.1640625" style="216" customWidth="1"/>
    <col min="286" max="286" width="11.6640625" style="216" customWidth="1"/>
    <col min="287" max="287" width="28.33203125" style="216" bestFit="1" customWidth="1"/>
    <col min="288" max="525" width="9.33203125" style="216"/>
    <col min="526" max="526" width="6.5" style="216" customWidth="1"/>
    <col min="527" max="527" width="13.1640625" style="216" customWidth="1"/>
    <col min="528" max="528" width="11.6640625" style="216" customWidth="1"/>
    <col min="529" max="536" width="17.1640625" style="216" customWidth="1"/>
    <col min="537" max="540" width="0" style="216" hidden="1" customWidth="1"/>
    <col min="541" max="541" width="17.1640625" style="216" customWidth="1"/>
    <col min="542" max="542" width="11.6640625" style="216" customWidth="1"/>
    <col min="543" max="543" width="28.33203125" style="216" bestFit="1" customWidth="1"/>
    <col min="544" max="781" width="9.33203125" style="216"/>
    <col min="782" max="782" width="6.5" style="216" customWidth="1"/>
    <col min="783" max="783" width="13.1640625" style="216" customWidth="1"/>
    <col min="784" max="784" width="11.6640625" style="216" customWidth="1"/>
    <col min="785" max="792" width="17.1640625" style="216" customWidth="1"/>
    <col min="793" max="796" width="0" style="216" hidden="1" customWidth="1"/>
    <col min="797" max="797" width="17.1640625" style="216" customWidth="1"/>
    <col min="798" max="798" width="11.6640625" style="216" customWidth="1"/>
    <col min="799" max="799" width="28.33203125" style="216" bestFit="1" customWidth="1"/>
    <col min="800" max="1037" width="9.33203125" style="216"/>
    <col min="1038" max="1038" width="6.5" style="216" customWidth="1"/>
    <col min="1039" max="1039" width="13.1640625" style="216" customWidth="1"/>
    <col min="1040" max="1040" width="11.6640625" style="216" customWidth="1"/>
    <col min="1041" max="1048" width="17.1640625" style="216" customWidth="1"/>
    <col min="1049" max="1052" width="0" style="216" hidden="1" customWidth="1"/>
    <col min="1053" max="1053" width="17.1640625" style="216" customWidth="1"/>
    <col min="1054" max="1054" width="11.6640625" style="216" customWidth="1"/>
    <col min="1055" max="1055" width="28.33203125" style="216" bestFit="1" customWidth="1"/>
    <col min="1056" max="1293" width="9.33203125" style="216"/>
    <col min="1294" max="1294" width="6.5" style="216" customWidth="1"/>
    <col min="1295" max="1295" width="13.1640625" style="216" customWidth="1"/>
    <col min="1296" max="1296" width="11.6640625" style="216" customWidth="1"/>
    <col min="1297" max="1304" width="17.1640625" style="216" customWidth="1"/>
    <col min="1305" max="1308" width="0" style="216" hidden="1" customWidth="1"/>
    <col min="1309" max="1309" width="17.1640625" style="216" customWidth="1"/>
    <col min="1310" max="1310" width="11.6640625" style="216" customWidth="1"/>
    <col min="1311" max="1311" width="28.33203125" style="216" bestFit="1" customWidth="1"/>
    <col min="1312" max="1549" width="9.33203125" style="216"/>
    <col min="1550" max="1550" width="6.5" style="216" customWidth="1"/>
    <col min="1551" max="1551" width="13.1640625" style="216" customWidth="1"/>
    <col min="1552" max="1552" width="11.6640625" style="216" customWidth="1"/>
    <col min="1553" max="1560" width="17.1640625" style="216" customWidth="1"/>
    <col min="1561" max="1564" width="0" style="216" hidden="1" customWidth="1"/>
    <col min="1565" max="1565" width="17.1640625" style="216" customWidth="1"/>
    <col min="1566" max="1566" width="11.6640625" style="216" customWidth="1"/>
    <col min="1567" max="1567" width="28.33203125" style="216" bestFit="1" customWidth="1"/>
    <col min="1568" max="1805" width="9.33203125" style="216"/>
    <col min="1806" max="1806" width="6.5" style="216" customWidth="1"/>
    <col min="1807" max="1807" width="13.1640625" style="216" customWidth="1"/>
    <col min="1808" max="1808" width="11.6640625" style="216" customWidth="1"/>
    <col min="1809" max="1816" width="17.1640625" style="216" customWidth="1"/>
    <col min="1817" max="1820" width="0" style="216" hidden="1" customWidth="1"/>
    <col min="1821" max="1821" width="17.1640625" style="216" customWidth="1"/>
    <col min="1822" max="1822" width="11.6640625" style="216" customWidth="1"/>
    <col min="1823" max="1823" width="28.33203125" style="216" bestFit="1" customWidth="1"/>
    <col min="1824" max="2061" width="9.33203125" style="216"/>
    <col min="2062" max="2062" width="6.5" style="216" customWidth="1"/>
    <col min="2063" max="2063" width="13.1640625" style="216" customWidth="1"/>
    <col min="2064" max="2064" width="11.6640625" style="216" customWidth="1"/>
    <col min="2065" max="2072" width="17.1640625" style="216" customWidth="1"/>
    <col min="2073" max="2076" width="0" style="216" hidden="1" customWidth="1"/>
    <col min="2077" max="2077" width="17.1640625" style="216" customWidth="1"/>
    <col min="2078" max="2078" width="11.6640625" style="216" customWidth="1"/>
    <col min="2079" max="2079" width="28.33203125" style="216" bestFit="1" customWidth="1"/>
    <col min="2080" max="2317" width="9.33203125" style="216"/>
    <col min="2318" max="2318" width="6.5" style="216" customWidth="1"/>
    <col min="2319" max="2319" width="13.1640625" style="216" customWidth="1"/>
    <col min="2320" max="2320" width="11.6640625" style="216" customWidth="1"/>
    <col min="2321" max="2328" width="17.1640625" style="216" customWidth="1"/>
    <col min="2329" max="2332" width="0" style="216" hidden="1" customWidth="1"/>
    <col min="2333" max="2333" width="17.1640625" style="216" customWidth="1"/>
    <col min="2334" max="2334" width="11.6640625" style="216" customWidth="1"/>
    <col min="2335" max="2335" width="28.33203125" style="216" bestFit="1" customWidth="1"/>
    <col min="2336" max="2573" width="9.33203125" style="216"/>
    <col min="2574" max="2574" width="6.5" style="216" customWidth="1"/>
    <col min="2575" max="2575" width="13.1640625" style="216" customWidth="1"/>
    <col min="2576" max="2576" width="11.6640625" style="216" customWidth="1"/>
    <col min="2577" max="2584" width="17.1640625" style="216" customWidth="1"/>
    <col min="2585" max="2588" width="0" style="216" hidden="1" customWidth="1"/>
    <col min="2589" max="2589" width="17.1640625" style="216" customWidth="1"/>
    <col min="2590" max="2590" width="11.6640625" style="216" customWidth="1"/>
    <col min="2591" max="2591" width="28.33203125" style="216" bestFit="1" customWidth="1"/>
    <col min="2592" max="2829" width="9.33203125" style="216"/>
    <col min="2830" max="2830" width="6.5" style="216" customWidth="1"/>
    <col min="2831" max="2831" width="13.1640625" style="216" customWidth="1"/>
    <col min="2832" max="2832" width="11.6640625" style="216" customWidth="1"/>
    <col min="2833" max="2840" width="17.1640625" style="216" customWidth="1"/>
    <col min="2841" max="2844" width="0" style="216" hidden="1" customWidth="1"/>
    <col min="2845" max="2845" width="17.1640625" style="216" customWidth="1"/>
    <col min="2846" max="2846" width="11.6640625" style="216" customWidth="1"/>
    <col min="2847" max="2847" width="28.33203125" style="216" bestFit="1" customWidth="1"/>
    <col min="2848" max="3085" width="9.33203125" style="216"/>
    <col min="3086" max="3086" width="6.5" style="216" customWidth="1"/>
    <col min="3087" max="3087" width="13.1640625" style="216" customWidth="1"/>
    <col min="3088" max="3088" width="11.6640625" style="216" customWidth="1"/>
    <col min="3089" max="3096" width="17.1640625" style="216" customWidth="1"/>
    <col min="3097" max="3100" width="0" style="216" hidden="1" customWidth="1"/>
    <col min="3101" max="3101" width="17.1640625" style="216" customWidth="1"/>
    <col min="3102" max="3102" width="11.6640625" style="216" customWidth="1"/>
    <col min="3103" max="3103" width="28.33203125" style="216" bestFit="1" customWidth="1"/>
    <col min="3104" max="3341" width="9.33203125" style="216"/>
    <col min="3342" max="3342" width="6.5" style="216" customWidth="1"/>
    <col min="3343" max="3343" width="13.1640625" style="216" customWidth="1"/>
    <col min="3344" max="3344" width="11.6640625" style="216" customWidth="1"/>
    <col min="3345" max="3352" width="17.1640625" style="216" customWidth="1"/>
    <col min="3353" max="3356" width="0" style="216" hidden="1" customWidth="1"/>
    <col min="3357" max="3357" width="17.1640625" style="216" customWidth="1"/>
    <col min="3358" max="3358" width="11.6640625" style="216" customWidth="1"/>
    <col min="3359" max="3359" width="28.33203125" style="216" bestFit="1" customWidth="1"/>
    <col min="3360" max="3597" width="9.33203125" style="216"/>
    <col min="3598" max="3598" width="6.5" style="216" customWidth="1"/>
    <col min="3599" max="3599" width="13.1640625" style="216" customWidth="1"/>
    <col min="3600" max="3600" width="11.6640625" style="216" customWidth="1"/>
    <col min="3601" max="3608" width="17.1640625" style="216" customWidth="1"/>
    <col min="3609" max="3612" width="0" style="216" hidden="1" customWidth="1"/>
    <col min="3613" max="3613" width="17.1640625" style="216" customWidth="1"/>
    <col min="3614" max="3614" width="11.6640625" style="216" customWidth="1"/>
    <col min="3615" max="3615" width="28.33203125" style="216" bestFit="1" customWidth="1"/>
    <col min="3616" max="3853" width="9.33203125" style="216"/>
    <col min="3854" max="3854" width="6.5" style="216" customWidth="1"/>
    <col min="3855" max="3855" width="13.1640625" style="216" customWidth="1"/>
    <col min="3856" max="3856" width="11.6640625" style="216" customWidth="1"/>
    <col min="3857" max="3864" width="17.1640625" style="216" customWidth="1"/>
    <col min="3865" max="3868" width="0" style="216" hidden="1" customWidth="1"/>
    <col min="3869" max="3869" width="17.1640625" style="216" customWidth="1"/>
    <col min="3870" max="3870" width="11.6640625" style="216" customWidth="1"/>
    <col min="3871" max="3871" width="28.33203125" style="216" bestFit="1" customWidth="1"/>
    <col min="3872" max="4109" width="9.33203125" style="216"/>
    <col min="4110" max="4110" width="6.5" style="216" customWidth="1"/>
    <col min="4111" max="4111" width="13.1640625" style="216" customWidth="1"/>
    <col min="4112" max="4112" width="11.6640625" style="216" customWidth="1"/>
    <col min="4113" max="4120" width="17.1640625" style="216" customWidth="1"/>
    <col min="4121" max="4124" width="0" style="216" hidden="1" customWidth="1"/>
    <col min="4125" max="4125" width="17.1640625" style="216" customWidth="1"/>
    <col min="4126" max="4126" width="11.6640625" style="216" customWidth="1"/>
    <col min="4127" max="4127" width="28.33203125" style="216" bestFit="1" customWidth="1"/>
    <col min="4128" max="4365" width="9.33203125" style="216"/>
    <col min="4366" max="4366" width="6.5" style="216" customWidth="1"/>
    <col min="4367" max="4367" width="13.1640625" style="216" customWidth="1"/>
    <col min="4368" max="4368" width="11.6640625" style="216" customWidth="1"/>
    <col min="4369" max="4376" width="17.1640625" style="216" customWidth="1"/>
    <col min="4377" max="4380" width="0" style="216" hidden="1" customWidth="1"/>
    <col min="4381" max="4381" width="17.1640625" style="216" customWidth="1"/>
    <col min="4382" max="4382" width="11.6640625" style="216" customWidth="1"/>
    <col min="4383" max="4383" width="28.33203125" style="216" bestFit="1" customWidth="1"/>
    <col min="4384" max="4621" width="9.33203125" style="216"/>
    <col min="4622" max="4622" width="6.5" style="216" customWidth="1"/>
    <col min="4623" max="4623" width="13.1640625" style="216" customWidth="1"/>
    <col min="4624" max="4624" width="11.6640625" style="216" customWidth="1"/>
    <col min="4625" max="4632" width="17.1640625" style="216" customWidth="1"/>
    <col min="4633" max="4636" width="0" style="216" hidden="1" customWidth="1"/>
    <col min="4637" max="4637" width="17.1640625" style="216" customWidth="1"/>
    <col min="4638" max="4638" width="11.6640625" style="216" customWidth="1"/>
    <col min="4639" max="4639" width="28.33203125" style="216" bestFit="1" customWidth="1"/>
    <col min="4640" max="4877" width="9.33203125" style="216"/>
    <col min="4878" max="4878" width="6.5" style="216" customWidth="1"/>
    <col min="4879" max="4879" width="13.1640625" style="216" customWidth="1"/>
    <col min="4880" max="4880" width="11.6640625" style="216" customWidth="1"/>
    <col min="4881" max="4888" width="17.1640625" style="216" customWidth="1"/>
    <col min="4889" max="4892" width="0" style="216" hidden="1" customWidth="1"/>
    <col min="4893" max="4893" width="17.1640625" style="216" customWidth="1"/>
    <col min="4894" max="4894" width="11.6640625" style="216" customWidth="1"/>
    <col min="4895" max="4895" width="28.33203125" style="216" bestFit="1" customWidth="1"/>
    <col min="4896" max="5133" width="9.33203125" style="216"/>
    <col min="5134" max="5134" width="6.5" style="216" customWidth="1"/>
    <col min="5135" max="5135" width="13.1640625" style="216" customWidth="1"/>
    <col min="5136" max="5136" width="11.6640625" style="216" customWidth="1"/>
    <col min="5137" max="5144" width="17.1640625" style="216" customWidth="1"/>
    <col min="5145" max="5148" width="0" style="216" hidden="1" customWidth="1"/>
    <col min="5149" max="5149" width="17.1640625" style="216" customWidth="1"/>
    <col min="5150" max="5150" width="11.6640625" style="216" customWidth="1"/>
    <col min="5151" max="5151" width="28.33203125" style="216" bestFit="1" customWidth="1"/>
    <col min="5152" max="5389" width="9.33203125" style="216"/>
    <col min="5390" max="5390" width="6.5" style="216" customWidth="1"/>
    <col min="5391" max="5391" width="13.1640625" style="216" customWidth="1"/>
    <col min="5392" max="5392" width="11.6640625" style="216" customWidth="1"/>
    <col min="5393" max="5400" width="17.1640625" style="216" customWidth="1"/>
    <col min="5401" max="5404" width="0" style="216" hidden="1" customWidth="1"/>
    <col min="5405" max="5405" width="17.1640625" style="216" customWidth="1"/>
    <col min="5406" max="5406" width="11.6640625" style="216" customWidth="1"/>
    <col min="5407" max="5407" width="28.33203125" style="216" bestFit="1" customWidth="1"/>
    <col min="5408" max="5645" width="9.33203125" style="216"/>
    <col min="5646" max="5646" width="6.5" style="216" customWidth="1"/>
    <col min="5647" max="5647" width="13.1640625" style="216" customWidth="1"/>
    <col min="5648" max="5648" width="11.6640625" style="216" customWidth="1"/>
    <col min="5649" max="5656" width="17.1640625" style="216" customWidth="1"/>
    <col min="5657" max="5660" width="0" style="216" hidden="1" customWidth="1"/>
    <col min="5661" max="5661" width="17.1640625" style="216" customWidth="1"/>
    <col min="5662" max="5662" width="11.6640625" style="216" customWidth="1"/>
    <col min="5663" max="5663" width="28.33203125" style="216" bestFit="1" customWidth="1"/>
    <col min="5664" max="5901" width="9.33203125" style="216"/>
    <col min="5902" max="5902" width="6.5" style="216" customWidth="1"/>
    <col min="5903" max="5903" width="13.1640625" style="216" customWidth="1"/>
    <col min="5904" max="5904" width="11.6640625" style="216" customWidth="1"/>
    <col min="5905" max="5912" width="17.1640625" style="216" customWidth="1"/>
    <col min="5913" max="5916" width="0" style="216" hidden="1" customWidth="1"/>
    <col min="5917" max="5917" width="17.1640625" style="216" customWidth="1"/>
    <col min="5918" max="5918" width="11.6640625" style="216" customWidth="1"/>
    <col min="5919" max="5919" width="28.33203125" style="216" bestFit="1" customWidth="1"/>
    <col min="5920" max="6157" width="9.33203125" style="216"/>
    <col min="6158" max="6158" width="6.5" style="216" customWidth="1"/>
    <col min="6159" max="6159" width="13.1640625" style="216" customWidth="1"/>
    <col min="6160" max="6160" width="11.6640625" style="216" customWidth="1"/>
    <col min="6161" max="6168" width="17.1640625" style="216" customWidth="1"/>
    <col min="6169" max="6172" width="0" style="216" hidden="1" customWidth="1"/>
    <col min="6173" max="6173" width="17.1640625" style="216" customWidth="1"/>
    <col min="6174" max="6174" width="11.6640625" style="216" customWidth="1"/>
    <col min="6175" max="6175" width="28.33203125" style="216" bestFit="1" customWidth="1"/>
    <col min="6176" max="6413" width="9.33203125" style="216"/>
    <col min="6414" max="6414" width="6.5" style="216" customWidth="1"/>
    <col min="6415" max="6415" width="13.1640625" style="216" customWidth="1"/>
    <col min="6416" max="6416" width="11.6640625" style="216" customWidth="1"/>
    <col min="6417" max="6424" width="17.1640625" style="216" customWidth="1"/>
    <col min="6425" max="6428" width="0" style="216" hidden="1" customWidth="1"/>
    <col min="6429" max="6429" width="17.1640625" style="216" customWidth="1"/>
    <col min="6430" max="6430" width="11.6640625" style="216" customWidth="1"/>
    <col min="6431" max="6431" width="28.33203125" style="216" bestFit="1" customWidth="1"/>
    <col min="6432" max="6669" width="9.33203125" style="216"/>
    <col min="6670" max="6670" width="6.5" style="216" customWidth="1"/>
    <col min="6671" max="6671" width="13.1640625" style="216" customWidth="1"/>
    <col min="6672" max="6672" width="11.6640625" style="216" customWidth="1"/>
    <col min="6673" max="6680" width="17.1640625" style="216" customWidth="1"/>
    <col min="6681" max="6684" width="0" style="216" hidden="1" customWidth="1"/>
    <col min="6685" max="6685" width="17.1640625" style="216" customWidth="1"/>
    <col min="6686" max="6686" width="11.6640625" style="216" customWidth="1"/>
    <col min="6687" max="6687" width="28.33203125" style="216" bestFit="1" customWidth="1"/>
    <col min="6688" max="6925" width="9.33203125" style="216"/>
    <col min="6926" max="6926" width="6.5" style="216" customWidth="1"/>
    <col min="6927" max="6927" width="13.1640625" style="216" customWidth="1"/>
    <col min="6928" max="6928" width="11.6640625" style="216" customWidth="1"/>
    <col min="6929" max="6936" width="17.1640625" style="216" customWidth="1"/>
    <col min="6937" max="6940" width="0" style="216" hidden="1" customWidth="1"/>
    <col min="6941" max="6941" width="17.1640625" style="216" customWidth="1"/>
    <col min="6942" max="6942" width="11.6640625" style="216" customWidth="1"/>
    <col min="6943" max="6943" width="28.33203125" style="216" bestFit="1" customWidth="1"/>
    <col min="6944" max="7181" width="9.33203125" style="216"/>
    <col min="7182" max="7182" width="6.5" style="216" customWidth="1"/>
    <col min="7183" max="7183" width="13.1640625" style="216" customWidth="1"/>
    <col min="7184" max="7184" width="11.6640625" style="216" customWidth="1"/>
    <col min="7185" max="7192" width="17.1640625" style="216" customWidth="1"/>
    <col min="7193" max="7196" width="0" style="216" hidden="1" customWidth="1"/>
    <col min="7197" max="7197" width="17.1640625" style="216" customWidth="1"/>
    <col min="7198" max="7198" width="11.6640625" style="216" customWidth="1"/>
    <col min="7199" max="7199" width="28.33203125" style="216" bestFit="1" customWidth="1"/>
    <col min="7200" max="7437" width="9.33203125" style="216"/>
    <col min="7438" max="7438" width="6.5" style="216" customWidth="1"/>
    <col min="7439" max="7439" width="13.1640625" style="216" customWidth="1"/>
    <col min="7440" max="7440" width="11.6640625" style="216" customWidth="1"/>
    <col min="7441" max="7448" width="17.1640625" style="216" customWidth="1"/>
    <col min="7449" max="7452" width="0" style="216" hidden="1" customWidth="1"/>
    <col min="7453" max="7453" width="17.1640625" style="216" customWidth="1"/>
    <col min="7454" max="7454" width="11.6640625" style="216" customWidth="1"/>
    <col min="7455" max="7455" width="28.33203125" style="216" bestFit="1" customWidth="1"/>
    <col min="7456" max="7693" width="9.33203125" style="216"/>
    <col min="7694" max="7694" width="6.5" style="216" customWidth="1"/>
    <col min="7695" max="7695" width="13.1640625" style="216" customWidth="1"/>
    <col min="7696" max="7696" width="11.6640625" style="216" customWidth="1"/>
    <col min="7697" max="7704" width="17.1640625" style="216" customWidth="1"/>
    <col min="7705" max="7708" width="0" style="216" hidden="1" customWidth="1"/>
    <col min="7709" max="7709" width="17.1640625" style="216" customWidth="1"/>
    <col min="7710" max="7710" width="11.6640625" style="216" customWidth="1"/>
    <col min="7711" max="7711" width="28.33203125" style="216" bestFit="1" customWidth="1"/>
    <col min="7712" max="7949" width="9.33203125" style="216"/>
    <col min="7950" max="7950" width="6.5" style="216" customWidth="1"/>
    <col min="7951" max="7951" width="13.1640625" style="216" customWidth="1"/>
    <col min="7952" max="7952" width="11.6640625" style="216" customWidth="1"/>
    <col min="7953" max="7960" width="17.1640625" style="216" customWidth="1"/>
    <col min="7961" max="7964" width="0" style="216" hidden="1" customWidth="1"/>
    <col min="7965" max="7965" width="17.1640625" style="216" customWidth="1"/>
    <col min="7966" max="7966" width="11.6640625" style="216" customWidth="1"/>
    <col min="7967" max="7967" width="28.33203125" style="216" bestFit="1" customWidth="1"/>
    <col min="7968" max="8205" width="9.33203125" style="216"/>
    <col min="8206" max="8206" width="6.5" style="216" customWidth="1"/>
    <col min="8207" max="8207" width="13.1640625" style="216" customWidth="1"/>
    <col min="8208" max="8208" width="11.6640625" style="216" customWidth="1"/>
    <col min="8209" max="8216" width="17.1640625" style="216" customWidth="1"/>
    <col min="8217" max="8220" width="0" style="216" hidden="1" customWidth="1"/>
    <col min="8221" max="8221" width="17.1640625" style="216" customWidth="1"/>
    <col min="8222" max="8222" width="11.6640625" style="216" customWidth="1"/>
    <col min="8223" max="8223" width="28.33203125" style="216" bestFit="1" customWidth="1"/>
    <col min="8224" max="8461" width="9.33203125" style="216"/>
    <col min="8462" max="8462" width="6.5" style="216" customWidth="1"/>
    <col min="8463" max="8463" width="13.1640625" style="216" customWidth="1"/>
    <col min="8464" max="8464" width="11.6640625" style="216" customWidth="1"/>
    <col min="8465" max="8472" width="17.1640625" style="216" customWidth="1"/>
    <col min="8473" max="8476" width="0" style="216" hidden="1" customWidth="1"/>
    <col min="8477" max="8477" width="17.1640625" style="216" customWidth="1"/>
    <col min="8478" max="8478" width="11.6640625" style="216" customWidth="1"/>
    <col min="8479" max="8479" width="28.33203125" style="216" bestFit="1" customWidth="1"/>
    <col min="8480" max="8717" width="9.33203125" style="216"/>
    <col min="8718" max="8718" width="6.5" style="216" customWidth="1"/>
    <col min="8719" max="8719" width="13.1640625" style="216" customWidth="1"/>
    <col min="8720" max="8720" width="11.6640625" style="216" customWidth="1"/>
    <col min="8721" max="8728" width="17.1640625" style="216" customWidth="1"/>
    <col min="8729" max="8732" width="0" style="216" hidden="1" customWidth="1"/>
    <col min="8733" max="8733" width="17.1640625" style="216" customWidth="1"/>
    <col min="8734" max="8734" width="11.6640625" style="216" customWidth="1"/>
    <col min="8735" max="8735" width="28.33203125" style="216" bestFit="1" customWidth="1"/>
    <col min="8736" max="8973" width="9.33203125" style="216"/>
    <col min="8974" max="8974" width="6.5" style="216" customWidth="1"/>
    <col min="8975" max="8975" width="13.1640625" style="216" customWidth="1"/>
    <col min="8976" max="8976" width="11.6640625" style="216" customWidth="1"/>
    <col min="8977" max="8984" width="17.1640625" style="216" customWidth="1"/>
    <col min="8985" max="8988" width="0" style="216" hidden="1" customWidth="1"/>
    <col min="8989" max="8989" width="17.1640625" style="216" customWidth="1"/>
    <col min="8990" max="8990" width="11.6640625" style="216" customWidth="1"/>
    <col min="8991" max="8991" width="28.33203125" style="216" bestFit="1" customWidth="1"/>
    <col min="8992" max="9229" width="9.33203125" style="216"/>
    <col min="9230" max="9230" width="6.5" style="216" customWidth="1"/>
    <col min="9231" max="9231" width="13.1640625" style="216" customWidth="1"/>
    <col min="9232" max="9232" width="11.6640625" style="216" customWidth="1"/>
    <col min="9233" max="9240" width="17.1640625" style="216" customWidth="1"/>
    <col min="9241" max="9244" width="0" style="216" hidden="1" customWidth="1"/>
    <col min="9245" max="9245" width="17.1640625" style="216" customWidth="1"/>
    <col min="9246" max="9246" width="11.6640625" style="216" customWidth="1"/>
    <col min="9247" max="9247" width="28.33203125" style="216" bestFit="1" customWidth="1"/>
    <col min="9248" max="9485" width="9.33203125" style="216"/>
    <col min="9486" max="9486" width="6.5" style="216" customWidth="1"/>
    <col min="9487" max="9487" width="13.1640625" style="216" customWidth="1"/>
    <col min="9488" max="9488" width="11.6640625" style="216" customWidth="1"/>
    <col min="9489" max="9496" width="17.1640625" style="216" customWidth="1"/>
    <col min="9497" max="9500" width="0" style="216" hidden="1" customWidth="1"/>
    <col min="9501" max="9501" width="17.1640625" style="216" customWidth="1"/>
    <col min="9502" max="9502" width="11.6640625" style="216" customWidth="1"/>
    <col min="9503" max="9503" width="28.33203125" style="216" bestFit="1" customWidth="1"/>
    <col min="9504" max="9741" width="9.33203125" style="216"/>
    <col min="9742" max="9742" width="6.5" style="216" customWidth="1"/>
    <col min="9743" max="9743" width="13.1640625" style="216" customWidth="1"/>
    <col min="9744" max="9744" width="11.6640625" style="216" customWidth="1"/>
    <col min="9745" max="9752" width="17.1640625" style="216" customWidth="1"/>
    <col min="9753" max="9756" width="0" style="216" hidden="1" customWidth="1"/>
    <col min="9757" max="9757" width="17.1640625" style="216" customWidth="1"/>
    <col min="9758" max="9758" width="11.6640625" style="216" customWidth="1"/>
    <col min="9759" max="9759" width="28.33203125" style="216" bestFit="1" customWidth="1"/>
    <col min="9760" max="9997" width="9.33203125" style="216"/>
    <col min="9998" max="9998" width="6.5" style="216" customWidth="1"/>
    <col min="9999" max="9999" width="13.1640625" style="216" customWidth="1"/>
    <col min="10000" max="10000" width="11.6640625" style="216" customWidth="1"/>
    <col min="10001" max="10008" width="17.1640625" style="216" customWidth="1"/>
    <col min="10009" max="10012" width="0" style="216" hidden="1" customWidth="1"/>
    <col min="10013" max="10013" width="17.1640625" style="216" customWidth="1"/>
    <col min="10014" max="10014" width="11.6640625" style="216" customWidth="1"/>
    <col min="10015" max="10015" width="28.33203125" style="216" bestFit="1" customWidth="1"/>
    <col min="10016" max="10253" width="9.33203125" style="216"/>
    <col min="10254" max="10254" width="6.5" style="216" customWidth="1"/>
    <col min="10255" max="10255" width="13.1640625" style="216" customWidth="1"/>
    <col min="10256" max="10256" width="11.6640625" style="216" customWidth="1"/>
    <col min="10257" max="10264" width="17.1640625" style="216" customWidth="1"/>
    <col min="10265" max="10268" width="0" style="216" hidden="1" customWidth="1"/>
    <col min="10269" max="10269" width="17.1640625" style="216" customWidth="1"/>
    <col min="10270" max="10270" width="11.6640625" style="216" customWidth="1"/>
    <col min="10271" max="10271" width="28.33203125" style="216" bestFit="1" customWidth="1"/>
    <col min="10272" max="10509" width="9.33203125" style="216"/>
    <col min="10510" max="10510" width="6.5" style="216" customWidth="1"/>
    <col min="10511" max="10511" width="13.1640625" style="216" customWidth="1"/>
    <col min="10512" max="10512" width="11.6640625" style="216" customWidth="1"/>
    <col min="10513" max="10520" width="17.1640625" style="216" customWidth="1"/>
    <col min="10521" max="10524" width="0" style="216" hidden="1" customWidth="1"/>
    <col min="10525" max="10525" width="17.1640625" style="216" customWidth="1"/>
    <col min="10526" max="10526" width="11.6640625" style="216" customWidth="1"/>
    <col min="10527" max="10527" width="28.33203125" style="216" bestFit="1" customWidth="1"/>
    <col min="10528" max="10765" width="9.33203125" style="216"/>
    <col min="10766" max="10766" width="6.5" style="216" customWidth="1"/>
    <col min="10767" max="10767" width="13.1640625" style="216" customWidth="1"/>
    <col min="10768" max="10768" width="11.6640625" style="216" customWidth="1"/>
    <col min="10769" max="10776" width="17.1640625" style="216" customWidth="1"/>
    <col min="10777" max="10780" width="0" style="216" hidden="1" customWidth="1"/>
    <col min="10781" max="10781" width="17.1640625" style="216" customWidth="1"/>
    <col min="10782" max="10782" width="11.6640625" style="216" customWidth="1"/>
    <col min="10783" max="10783" width="28.33203125" style="216" bestFit="1" customWidth="1"/>
    <col min="10784" max="11021" width="9.33203125" style="216"/>
    <col min="11022" max="11022" width="6.5" style="216" customWidth="1"/>
    <col min="11023" max="11023" width="13.1640625" style="216" customWidth="1"/>
    <col min="11024" max="11024" width="11.6640625" style="216" customWidth="1"/>
    <col min="11025" max="11032" width="17.1640625" style="216" customWidth="1"/>
    <col min="11033" max="11036" width="0" style="216" hidden="1" customWidth="1"/>
    <col min="11037" max="11037" width="17.1640625" style="216" customWidth="1"/>
    <col min="11038" max="11038" width="11.6640625" style="216" customWidth="1"/>
    <col min="11039" max="11039" width="28.33203125" style="216" bestFit="1" customWidth="1"/>
    <col min="11040" max="11277" width="9.33203125" style="216"/>
    <col min="11278" max="11278" width="6.5" style="216" customWidth="1"/>
    <col min="11279" max="11279" width="13.1640625" style="216" customWidth="1"/>
    <col min="11280" max="11280" width="11.6640625" style="216" customWidth="1"/>
    <col min="11281" max="11288" width="17.1640625" style="216" customWidth="1"/>
    <col min="11289" max="11292" width="0" style="216" hidden="1" customWidth="1"/>
    <col min="11293" max="11293" width="17.1640625" style="216" customWidth="1"/>
    <col min="11294" max="11294" width="11.6640625" style="216" customWidth="1"/>
    <col min="11295" max="11295" width="28.33203125" style="216" bestFit="1" customWidth="1"/>
    <col min="11296" max="11533" width="9.33203125" style="216"/>
    <col min="11534" max="11534" width="6.5" style="216" customWidth="1"/>
    <col min="11535" max="11535" width="13.1640625" style="216" customWidth="1"/>
    <col min="11536" max="11536" width="11.6640625" style="216" customWidth="1"/>
    <col min="11537" max="11544" width="17.1640625" style="216" customWidth="1"/>
    <col min="11545" max="11548" width="0" style="216" hidden="1" customWidth="1"/>
    <col min="11549" max="11549" width="17.1640625" style="216" customWidth="1"/>
    <col min="11550" max="11550" width="11.6640625" style="216" customWidth="1"/>
    <col min="11551" max="11551" width="28.33203125" style="216" bestFit="1" customWidth="1"/>
    <col min="11552" max="11789" width="9.33203125" style="216"/>
    <col min="11790" max="11790" width="6.5" style="216" customWidth="1"/>
    <col min="11791" max="11791" width="13.1640625" style="216" customWidth="1"/>
    <col min="11792" max="11792" width="11.6640625" style="216" customWidth="1"/>
    <col min="11793" max="11800" width="17.1640625" style="216" customWidth="1"/>
    <col min="11801" max="11804" width="0" style="216" hidden="1" customWidth="1"/>
    <col min="11805" max="11805" width="17.1640625" style="216" customWidth="1"/>
    <col min="11806" max="11806" width="11.6640625" style="216" customWidth="1"/>
    <col min="11807" max="11807" width="28.33203125" style="216" bestFit="1" customWidth="1"/>
    <col min="11808" max="12045" width="9.33203125" style="216"/>
    <col min="12046" max="12046" width="6.5" style="216" customWidth="1"/>
    <col min="12047" max="12047" width="13.1640625" style="216" customWidth="1"/>
    <col min="12048" max="12048" width="11.6640625" style="216" customWidth="1"/>
    <col min="12049" max="12056" width="17.1640625" style="216" customWidth="1"/>
    <col min="12057" max="12060" width="0" style="216" hidden="1" customWidth="1"/>
    <col min="12061" max="12061" width="17.1640625" style="216" customWidth="1"/>
    <col min="12062" max="12062" width="11.6640625" style="216" customWidth="1"/>
    <col min="12063" max="12063" width="28.33203125" style="216" bestFit="1" customWidth="1"/>
    <col min="12064" max="12301" width="9.33203125" style="216"/>
    <col min="12302" max="12302" width="6.5" style="216" customWidth="1"/>
    <col min="12303" max="12303" width="13.1640625" style="216" customWidth="1"/>
    <col min="12304" max="12304" width="11.6640625" style="216" customWidth="1"/>
    <col min="12305" max="12312" width="17.1640625" style="216" customWidth="1"/>
    <col min="12313" max="12316" width="0" style="216" hidden="1" customWidth="1"/>
    <col min="12317" max="12317" width="17.1640625" style="216" customWidth="1"/>
    <col min="12318" max="12318" width="11.6640625" style="216" customWidth="1"/>
    <col min="12319" max="12319" width="28.33203125" style="216" bestFit="1" customWidth="1"/>
    <col min="12320" max="12557" width="9.33203125" style="216"/>
    <col min="12558" max="12558" width="6.5" style="216" customWidth="1"/>
    <col min="12559" max="12559" width="13.1640625" style="216" customWidth="1"/>
    <col min="12560" max="12560" width="11.6640625" style="216" customWidth="1"/>
    <col min="12561" max="12568" width="17.1640625" style="216" customWidth="1"/>
    <col min="12569" max="12572" width="0" style="216" hidden="1" customWidth="1"/>
    <col min="12573" max="12573" width="17.1640625" style="216" customWidth="1"/>
    <col min="12574" max="12574" width="11.6640625" style="216" customWidth="1"/>
    <col min="12575" max="12575" width="28.33203125" style="216" bestFit="1" customWidth="1"/>
    <col min="12576" max="12813" width="9.33203125" style="216"/>
    <col min="12814" max="12814" width="6.5" style="216" customWidth="1"/>
    <col min="12815" max="12815" width="13.1640625" style="216" customWidth="1"/>
    <col min="12816" max="12816" width="11.6640625" style="216" customWidth="1"/>
    <col min="12817" max="12824" width="17.1640625" style="216" customWidth="1"/>
    <col min="12825" max="12828" width="0" style="216" hidden="1" customWidth="1"/>
    <col min="12829" max="12829" width="17.1640625" style="216" customWidth="1"/>
    <col min="12830" max="12830" width="11.6640625" style="216" customWidth="1"/>
    <col min="12831" max="12831" width="28.33203125" style="216" bestFit="1" customWidth="1"/>
    <col min="12832" max="13069" width="9.33203125" style="216"/>
    <col min="13070" max="13070" width="6.5" style="216" customWidth="1"/>
    <col min="13071" max="13071" width="13.1640625" style="216" customWidth="1"/>
    <col min="13072" max="13072" width="11.6640625" style="216" customWidth="1"/>
    <col min="13073" max="13080" width="17.1640625" style="216" customWidth="1"/>
    <col min="13081" max="13084" width="0" style="216" hidden="1" customWidth="1"/>
    <col min="13085" max="13085" width="17.1640625" style="216" customWidth="1"/>
    <col min="13086" max="13086" width="11.6640625" style="216" customWidth="1"/>
    <col min="13087" max="13087" width="28.33203125" style="216" bestFit="1" customWidth="1"/>
    <col min="13088" max="13325" width="9.33203125" style="216"/>
    <col min="13326" max="13326" width="6.5" style="216" customWidth="1"/>
    <col min="13327" max="13327" width="13.1640625" style="216" customWidth="1"/>
    <col min="13328" max="13328" width="11.6640625" style="216" customWidth="1"/>
    <col min="13329" max="13336" width="17.1640625" style="216" customWidth="1"/>
    <col min="13337" max="13340" width="0" style="216" hidden="1" customWidth="1"/>
    <col min="13341" max="13341" width="17.1640625" style="216" customWidth="1"/>
    <col min="13342" max="13342" width="11.6640625" style="216" customWidth="1"/>
    <col min="13343" max="13343" width="28.33203125" style="216" bestFit="1" customWidth="1"/>
    <col min="13344" max="13581" width="9.33203125" style="216"/>
    <col min="13582" max="13582" width="6.5" style="216" customWidth="1"/>
    <col min="13583" max="13583" width="13.1640625" style="216" customWidth="1"/>
    <col min="13584" max="13584" width="11.6640625" style="216" customWidth="1"/>
    <col min="13585" max="13592" width="17.1640625" style="216" customWidth="1"/>
    <col min="13593" max="13596" width="0" style="216" hidden="1" customWidth="1"/>
    <col min="13597" max="13597" width="17.1640625" style="216" customWidth="1"/>
    <col min="13598" max="13598" width="11.6640625" style="216" customWidth="1"/>
    <col min="13599" max="13599" width="28.33203125" style="216" bestFit="1" customWidth="1"/>
    <col min="13600" max="13837" width="9.33203125" style="216"/>
    <col min="13838" max="13838" width="6.5" style="216" customWidth="1"/>
    <col min="13839" max="13839" width="13.1640625" style="216" customWidth="1"/>
    <col min="13840" max="13840" width="11.6640625" style="216" customWidth="1"/>
    <col min="13841" max="13848" width="17.1640625" style="216" customWidth="1"/>
    <col min="13849" max="13852" width="0" style="216" hidden="1" customWidth="1"/>
    <col min="13853" max="13853" width="17.1640625" style="216" customWidth="1"/>
    <col min="13854" max="13854" width="11.6640625" style="216" customWidth="1"/>
    <col min="13855" max="13855" width="28.33203125" style="216" bestFit="1" customWidth="1"/>
    <col min="13856" max="14093" width="9.33203125" style="216"/>
    <col min="14094" max="14094" width="6.5" style="216" customWidth="1"/>
    <col min="14095" max="14095" width="13.1640625" style="216" customWidth="1"/>
    <col min="14096" max="14096" width="11.6640625" style="216" customWidth="1"/>
    <col min="14097" max="14104" width="17.1640625" style="216" customWidth="1"/>
    <col min="14105" max="14108" width="0" style="216" hidden="1" customWidth="1"/>
    <col min="14109" max="14109" width="17.1640625" style="216" customWidth="1"/>
    <col min="14110" max="14110" width="11.6640625" style="216" customWidth="1"/>
    <col min="14111" max="14111" width="28.33203125" style="216" bestFit="1" customWidth="1"/>
    <col min="14112" max="14349" width="9.33203125" style="216"/>
    <col min="14350" max="14350" width="6.5" style="216" customWidth="1"/>
    <col min="14351" max="14351" width="13.1640625" style="216" customWidth="1"/>
    <col min="14352" max="14352" width="11.6640625" style="216" customWidth="1"/>
    <col min="14353" max="14360" width="17.1640625" style="216" customWidth="1"/>
    <col min="14361" max="14364" width="0" style="216" hidden="1" customWidth="1"/>
    <col min="14365" max="14365" width="17.1640625" style="216" customWidth="1"/>
    <col min="14366" max="14366" width="11.6640625" style="216" customWidth="1"/>
    <col min="14367" max="14367" width="28.33203125" style="216" bestFit="1" customWidth="1"/>
    <col min="14368" max="14605" width="9.33203125" style="216"/>
    <col min="14606" max="14606" width="6.5" style="216" customWidth="1"/>
    <col min="14607" max="14607" width="13.1640625" style="216" customWidth="1"/>
    <col min="14608" max="14608" width="11.6640625" style="216" customWidth="1"/>
    <col min="14609" max="14616" width="17.1640625" style="216" customWidth="1"/>
    <col min="14617" max="14620" width="0" style="216" hidden="1" customWidth="1"/>
    <col min="14621" max="14621" width="17.1640625" style="216" customWidth="1"/>
    <col min="14622" max="14622" width="11.6640625" style="216" customWidth="1"/>
    <col min="14623" max="14623" width="28.33203125" style="216" bestFit="1" customWidth="1"/>
    <col min="14624" max="14861" width="9.33203125" style="216"/>
    <col min="14862" max="14862" width="6.5" style="216" customWidth="1"/>
    <col min="14863" max="14863" width="13.1640625" style="216" customWidth="1"/>
    <col min="14864" max="14864" width="11.6640625" style="216" customWidth="1"/>
    <col min="14865" max="14872" width="17.1640625" style="216" customWidth="1"/>
    <col min="14873" max="14876" width="0" style="216" hidden="1" customWidth="1"/>
    <col min="14877" max="14877" width="17.1640625" style="216" customWidth="1"/>
    <col min="14878" max="14878" width="11.6640625" style="216" customWidth="1"/>
    <col min="14879" max="14879" width="28.33203125" style="216" bestFit="1" customWidth="1"/>
    <col min="14880" max="15117" width="9.33203125" style="216"/>
    <col min="15118" max="15118" width="6.5" style="216" customWidth="1"/>
    <col min="15119" max="15119" width="13.1640625" style="216" customWidth="1"/>
    <col min="15120" max="15120" width="11.6640625" style="216" customWidth="1"/>
    <col min="15121" max="15128" width="17.1640625" style="216" customWidth="1"/>
    <col min="15129" max="15132" width="0" style="216" hidden="1" customWidth="1"/>
    <col min="15133" max="15133" width="17.1640625" style="216" customWidth="1"/>
    <col min="15134" max="15134" width="11.6640625" style="216" customWidth="1"/>
    <col min="15135" max="15135" width="28.33203125" style="216" bestFit="1" customWidth="1"/>
    <col min="15136" max="15373" width="9.33203125" style="216"/>
    <col min="15374" max="15374" width="6.5" style="216" customWidth="1"/>
    <col min="15375" max="15375" width="13.1640625" style="216" customWidth="1"/>
    <col min="15376" max="15376" width="11.6640625" style="216" customWidth="1"/>
    <col min="15377" max="15384" width="17.1640625" style="216" customWidth="1"/>
    <col min="15385" max="15388" width="0" style="216" hidden="1" customWidth="1"/>
    <col min="15389" max="15389" width="17.1640625" style="216" customWidth="1"/>
    <col min="15390" max="15390" width="11.6640625" style="216" customWidth="1"/>
    <col min="15391" max="15391" width="28.33203125" style="216" bestFit="1" customWidth="1"/>
    <col min="15392" max="15629" width="9.33203125" style="216"/>
    <col min="15630" max="15630" width="6.5" style="216" customWidth="1"/>
    <col min="15631" max="15631" width="13.1640625" style="216" customWidth="1"/>
    <col min="15632" max="15632" width="11.6640625" style="216" customWidth="1"/>
    <col min="15633" max="15640" width="17.1640625" style="216" customWidth="1"/>
    <col min="15641" max="15644" width="0" style="216" hidden="1" customWidth="1"/>
    <col min="15645" max="15645" width="17.1640625" style="216" customWidth="1"/>
    <col min="15646" max="15646" width="11.6640625" style="216" customWidth="1"/>
    <col min="15647" max="15647" width="28.33203125" style="216" bestFit="1" customWidth="1"/>
    <col min="15648" max="15885" width="9.33203125" style="216"/>
    <col min="15886" max="15886" width="6.5" style="216" customWidth="1"/>
    <col min="15887" max="15887" width="13.1640625" style="216" customWidth="1"/>
    <col min="15888" max="15888" width="11.6640625" style="216" customWidth="1"/>
    <col min="15889" max="15896" width="17.1640625" style="216" customWidth="1"/>
    <col min="15897" max="15900" width="0" style="216" hidden="1" customWidth="1"/>
    <col min="15901" max="15901" width="17.1640625" style="216" customWidth="1"/>
    <col min="15902" max="15902" width="11.6640625" style="216" customWidth="1"/>
    <col min="15903" max="15903" width="28.33203125" style="216" bestFit="1" customWidth="1"/>
    <col min="15904" max="16141" width="9.33203125" style="216"/>
    <col min="16142" max="16142" width="6.5" style="216" customWidth="1"/>
    <col min="16143" max="16143" width="13.1640625" style="216" customWidth="1"/>
    <col min="16144" max="16144" width="11.6640625" style="216" customWidth="1"/>
    <col min="16145" max="16152" width="17.1640625" style="216" customWidth="1"/>
    <col min="16153" max="16156" width="0" style="216" hidden="1" customWidth="1"/>
    <col min="16157" max="16157" width="17.1640625" style="216" customWidth="1"/>
    <col min="16158" max="16158" width="11.6640625" style="216" customWidth="1"/>
    <col min="16159" max="16159" width="28.33203125" style="216" bestFit="1" customWidth="1"/>
    <col min="16160" max="16384" width="9.33203125" style="216"/>
  </cols>
  <sheetData>
    <row r="1" spans="1:34" ht="30" customHeight="1">
      <c r="A1" s="347" t="s">
        <v>1182</v>
      </c>
      <c r="B1" s="214"/>
      <c r="C1" s="214"/>
      <c r="D1" s="214"/>
      <c r="E1" s="214"/>
      <c r="F1" s="214"/>
      <c r="G1" s="921"/>
      <c r="H1" s="921"/>
      <c r="I1" s="921"/>
      <c r="J1" s="921"/>
      <c r="K1" s="922"/>
      <c r="L1" s="922"/>
      <c r="M1" s="922"/>
      <c r="N1" s="922"/>
      <c r="O1" s="922"/>
      <c r="P1" s="922"/>
      <c r="Q1" s="922"/>
      <c r="R1" s="922"/>
      <c r="S1" s="922"/>
      <c r="T1" s="922"/>
      <c r="U1" s="922"/>
      <c r="V1" s="922"/>
      <c r="W1" s="922"/>
      <c r="X1" s="922"/>
      <c r="Y1" s="922"/>
      <c r="Z1" s="922"/>
      <c r="AA1" s="922"/>
      <c r="AB1" s="922"/>
      <c r="AC1" s="923"/>
      <c r="AD1" s="215"/>
      <c r="AE1" s="215"/>
    </row>
    <row r="2" spans="1:34" ht="9.9499999999999993" customHeight="1">
      <c r="A2" s="1157"/>
      <c r="B2" s="1157"/>
      <c r="C2" s="1157"/>
      <c r="D2" s="1157"/>
      <c r="E2" s="1157"/>
      <c r="F2" s="1157"/>
      <c r="G2" s="1157"/>
      <c r="H2" s="1157"/>
      <c r="I2" s="1157"/>
      <c r="J2" s="1157"/>
      <c r="K2" s="1157"/>
      <c r="L2" s="1157"/>
      <c r="M2" s="1157"/>
      <c r="N2" s="1157"/>
      <c r="O2" s="1157"/>
      <c r="P2" s="1157"/>
      <c r="Q2" s="1157"/>
      <c r="R2" s="1157"/>
      <c r="S2" s="1157"/>
      <c r="T2" s="1157"/>
      <c r="U2" s="1157"/>
      <c r="V2" s="1157"/>
      <c r="W2" s="1157"/>
      <c r="X2" s="1157"/>
      <c r="Y2" s="1157"/>
      <c r="Z2" s="1157"/>
      <c r="AA2" s="1157"/>
      <c r="AB2" s="1157"/>
      <c r="AC2" s="1157"/>
      <c r="AD2" s="215"/>
      <c r="AE2" s="215"/>
    </row>
    <row r="3" spans="1:34" ht="30" customHeight="1">
      <c r="A3" s="217" t="s">
        <v>286</v>
      </c>
      <c r="C3" s="218" t="s">
        <v>623</v>
      </c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20"/>
    </row>
    <row r="4" spans="1:34" ht="24.95" customHeight="1">
      <c r="A4" s="1161" t="s">
        <v>1190</v>
      </c>
      <c r="B4" s="1168" t="s">
        <v>287</v>
      </c>
      <c r="C4" s="1169"/>
      <c r="D4" s="1172" t="s">
        <v>288</v>
      </c>
      <c r="E4" s="1158" t="s">
        <v>289</v>
      </c>
      <c r="F4" s="1159"/>
      <c r="G4" s="1159"/>
      <c r="H4" s="1159"/>
      <c r="I4" s="1159"/>
      <c r="J4" s="1159"/>
      <c r="K4" s="1159"/>
      <c r="L4" s="1159"/>
      <c r="M4" s="1159"/>
      <c r="N4" s="1159"/>
      <c r="O4" s="1159"/>
      <c r="P4" s="1159"/>
      <c r="Q4" s="1159"/>
      <c r="R4" s="1159"/>
      <c r="S4" s="1159"/>
      <c r="T4" s="1159"/>
      <c r="U4" s="1159"/>
      <c r="V4" s="1159"/>
      <c r="W4" s="1159"/>
      <c r="X4" s="1159"/>
      <c r="Y4" s="1159"/>
      <c r="Z4" s="1159"/>
      <c r="AA4" s="1159"/>
      <c r="AB4" s="1160"/>
      <c r="AC4" s="1175" t="s">
        <v>1141</v>
      </c>
    </row>
    <row r="5" spans="1:34" ht="24.95" customHeight="1">
      <c r="A5" s="1162"/>
      <c r="B5" s="1170"/>
      <c r="C5" s="1171"/>
      <c r="D5" s="1173"/>
      <c r="E5" s="924">
        <v>2</v>
      </c>
      <c r="F5" s="924">
        <f>E5+2</f>
        <v>4</v>
      </c>
      <c r="G5" s="924">
        <f t="shared" ref="G5:M5" si="0">F5+2</f>
        <v>6</v>
      </c>
      <c r="H5" s="924">
        <f t="shared" si="0"/>
        <v>8</v>
      </c>
      <c r="I5" s="924">
        <f t="shared" si="0"/>
        <v>10</v>
      </c>
      <c r="J5" s="924">
        <f t="shared" si="0"/>
        <v>12</v>
      </c>
      <c r="K5" s="924">
        <f t="shared" si="0"/>
        <v>14</v>
      </c>
      <c r="L5" s="924">
        <f t="shared" si="0"/>
        <v>16</v>
      </c>
      <c r="M5" s="924">
        <f t="shared" si="0"/>
        <v>18</v>
      </c>
      <c r="N5" s="924">
        <f>M5+2</f>
        <v>20</v>
      </c>
      <c r="O5" s="924">
        <f t="shared" ref="O5:S5" si="1">N5+2</f>
        <v>22</v>
      </c>
      <c r="P5" s="924">
        <f t="shared" si="1"/>
        <v>24</v>
      </c>
      <c r="Q5" s="924">
        <f t="shared" si="1"/>
        <v>26</v>
      </c>
      <c r="R5" s="924">
        <f t="shared" si="1"/>
        <v>28</v>
      </c>
      <c r="S5" s="924">
        <f t="shared" si="1"/>
        <v>30</v>
      </c>
      <c r="T5" s="924">
        <f t="shared" ref="T5" si="2">S5+2</f>
        <v>32</v>
      </c>
      <c r="U5" s="924">
        <f t="shared" ref="U5" si="3">T5+2</f>
        <v>34</v>
      </c>
      <c r="V5" s="924">
        <f t="shared" ref="V5" si="4">U5+2</f>
        <v>36</v>
      </c>
      <c r="W5" s="924">
        <f t="shared" ref="W5" si="5">V5+2</f>
        <v>38</v>
      </c>
      <c r="X5" s="924">
        <f t="shared" ref="X5" si="6">W5+2</f>
        <v>40</v>
      </c>
      <c r="Y5" s="924">
        <f t="shared" ref="Y5:AB5" si="7">X5+2</f>
        <v>42</v>
      </c>
      <c r="Z5" s="924">
        <f t="shared" si="7"/>
        <v>44</v>
      </c>
      <c r="AA5" s="924">
        <f t="shared" si="7"/>
        <v>46</v>
      </c>
      <c r="AB5" s="924">
        <f t="shared" si="7"/>
        <v>48</v>
      </c>
      <c r="AC5" s="1176"/>
    </row>
    <row r="6" spans="1:34" ht="24.95" customHeight="1">
      <c r="A6" s="1162"/>
      <c r="B6" s="1164" t="s">
        <v>1189</v>
      </c>
      <c r="C6" s="1165"/>
      <c r="D6" s="1173"/>
      <c r="E6" s="926" t="s">
        <v>1188</v>
      </c>
      <c r="F6" s="926" t="s">
        <v>1188</v>
      </c>
      <c r="G6" s="926" t="s">
        <v>1188</v>
      </c>
      <c r="H6" s="926" t="s">
        <v>1188</v>
      </c>
      <c r="I6" s="926" t="s">
        <v>1188</v>
      </c>
      <c r="J6" s="926" t="s">
        <v>1188</v>
      </c>
      <c r="K6" s="926" t="s">
        <v>1188</v>
      </c>
      <c r="L6" s="926" t="s">
        <v>1188</v>
      </c>
      <c r="M6" s="926" t="s">
        <v>1188</v>
      </c>
      <c r="N6" s="926" t="s">
        <v>1188</v>
      </c>
      <c r="O6" s="926" t="s">
        <v>1188</v>
      </c>
      <c r="P6" s="926" t="s">
        <v>1188</v>
      </c>
      <c r="Q6" s="926" t="s">
        <v>1188</v>
      </c>
      <c r="R6" s="926" t="s">
        <v>1188</v>
      </c>
      <c r="S6" s="926" t="s">
        <v>1188</v>
      </c>
      <c r="T6" s="926" t="s">
        <v>1188</v>
      </c>
      <c r="U6" s="926" t="s">
        <v>1188</v>
      </c>
      <c r="V6" s="926" t="s">
        <v>1188</v>
      </c>
      <c r="W6" s="926" t="s">
        <v>1188</v>
      </c>
      <c r="X6" s="926" t="s">
        <v>1188</v>
      </c>
      <c r="Y6" s="926" t="s">
        <v>1188</v>
      </c>
      <c r="Z6" s="926" t="s">
        <v>1188</v>
      </c>
      <c r="AA6" s="926" t="s">
        <v>1188</v>
      </c>
      <c r="AB6" s="926" t="s">
        <v>1188</v>
      </c>
      <c r="AC6" s="1176"/>
    </row>
    <row r="7" spans="1:34" ht="24.95" customHeight="1">
      <c r="A7" s="1163"/>
      <c r="B7" s="1166"/>
      <c r="C7" s="1167"/>
      <c r="D7" s="1174"/>
      <c r="E7" s="925" t="s">
        <v>1191</v>
      </c>
      <c r="F7" s="925" t="s">
        <v>1192</v>
      </c>
      <c r="G7" s="925" t="s">
        <v>1193</v>
      </c>
      <c r="H7" s="925" t="s">
        <v>1194</v>
      </c>
      <c r="I7" s="925" t="s">
        <v>1195</v>
      </c>
      <c r="J7" s="925" t="s">
        <v>1196</v>
      </c>
      <c r="K7" s="925" t="s">
        <v>1191</v>
      </c>
      <c r="L7" s="925" t="s">
        <v>1192</v>
      </c>
      <c r="M7" s="925" t="s">
        <v>1193</v>
      </c>
      <c r="N7" s="925" t="s">
        <v>1194</v>
      </c>
      <c r="O7" s="925" t="s">
        <v>1195</v>
      </c>
      <c r="P7" s="925" t="s">
        <v>1196</v>
      </c>
      <c r="Q7" s="925" t="s">
        <v>1191</v>
      </c>
      <c r="R7" s="925" t="s">
        <v>1192</v>
      </c>
      <c r="S7" s="925" t="s">
        <v>1193</v>
      </c>
      <c r="T7" s="925" t="s">
        <v>1194</v>
      </c>
      <c r="U7" s="925" t="s">
        <v>1195</v>
      </c>
      <c r="V7" s="925" t="s">
        <v>1196</v>
      </c>
      <c r="W7" s="925" t="s">
        <v>1191</v>
      </c>
      <c r="X7" s="925" t="s">
        <v>1192</v>
      </c>
      <c r="Y7" s="925" t="s">
        <v>1193</v>
      </c>
      <c r="Z7" s="925" t="s">
        <v>1194</v>
      </c>
      <c r="AA7" s="925" t="s">
        <v>1195</v>
      </c>
      <c r="AB7" s="925" t="s">
        <v>1196</v>
      </c>
      <c r="AC7" s="1177"/>
    </row>
    <row r="8" spans="1:34" ht="36" customHeight="1" thickBot="1">
      <c r="A8" s="1182" t="s">
        <v>651</v>
      </c>
      <c r="B8" s="1179">
        <v>1</v>
      </c>
      <c r="C8" s="1180" t="s">
        <v>1187</v>
      </c>
      <c r="D8" s="1181" t="e">
        <f>TRUNC(AE8/AE$16*100,2)+0.01</f>
        <v>#REF!</v>
      </c>
      <c r="E8" s="475">
        <v>0.18</v>
      </c>
      <c r="F8" s="475">
        <v>0.18</v>
      </c>
      <c r="G8" s="260"/>
      <c r="H8" s="260"/>
      <c r="I8" s="260"/>
      <c r="J8" s="475">
        <v>0.19</v>
      </c>
      <c r="K8" s="475">
        <v>0.19</v>
      </c>
      <c r="L8" s="475">
        <v>0.19</v>
      </c>
      <c r="M8" s="260"/>
      <c r="N8" s="260"/>
      <c r="O8" s="260"/>
      <c r="P8" s="475">
        <v>0.19</v>
      </c>
      <c r="Q8" s="475">
        <v>0.19</v>
      </c>
      <c r="R8" s="475">
        <v>0.19</v>
      </c>
      <c r="S8" s="260"/>
      <c r="T8" s="260"/>
      <c r="U8" s="260"/>
      <c r="V8" s="475">
        <v>0.19</v>
      </c>
      <c r="W8" s="475">
        <v>0.19</v>
      </c>
      <c r="X8" s="475">
        <v>0.19</v>
      </c>
      <c r="Y8" s="260"/>
      <c r="Z8" s="260"/>
      <c r="AA8" s="475">
        <v>0.18</v>
      </c>
      <c r="AB8" s="475">
        <v>0.18</v>
      </c>
      <c r="AC8" s="261"/>
      <c r="AD8" s="837">
        <f>SUM(E8:AB8)</f>
        <v>2.4300000000000002</v>
      </c>
      <c r="AE8" s="256">
        <f>공사원가계산서!E33</f>
        <v>9487408</v>
      </c>
      <c r="AF8" s="1155" t="e">
        <f>SUM(AE8:AE14)</f>
        <v>#REF!</v>
      </c>
      <c r="AG8" s="1156"/>
      <c r="AH8" s="216" t="e">
        <f>TRUNC(D8/13,2)</f>
        <v>#REF!</v>
      </c>
    </row>
    <row r="9" spans="1:34" ht="36" customHeight="1" thickTop="1">
      <c r="A9" s="1183"/>
      <c r="B9" s="1179"/>
      <c r="C9" s="1180"/>
      <c r="D9" s="1181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  <c r="AC9" s="839"/>
      <c r="AD9" s="837"/>
      <c r="AE9" s="257"/>
    </row>
    <row r="10" spans="1:34" ht="36" customHeight="1" thickBot="1">
      <c r="A10" s="1183"/>
      <c r="B10" s="1179">
        <v>2</v>
      </c>
      <c r="C10" s="1180" t="s">
        <v>473</v>
      </c>
      <c r="D10" s="1181" t="e">
        <f>TRUNC(AE10/AE$16*100,2)</f>
        <v>#REF!</v>
      </c>
      <c r="E10" s="475">
        <v>4.59</v>
      </c>
      <c r="F10" s="475">
        <v>4.58</v>
      </c>
      <c r="G10" s="260"/>
      <c r="H10" s="260"/>
      <c r="I10" s="260"/>
      <c r="J10" s="475">
        <v>4.58</v>
      </c>
      <c r="K10" s="475">
        <v>4.58</v>
      </c>
      <c r="L10" s="475">
        <v>4.58</v>
      </c>
      <c r="M10" s="260"/>
      <c r="N10" s="260"/>
      <c r="O10" s="260"/>
      <c r="P10" s="475">
        <v>4.58</v>
      </c>
      <c r="Q10" s="475">
        <v>4.58</v>
      </c>
      <c r="R10" s="475">
        <v>4.58</v>
      </c>
      <c r="S10" s="260"/>
      <c r="T10" s="260"/>
      <c r="U10" s="260"/>
      <c r="V10" s="475">
        <v>4.58</v>
      </c>
      <c r="W10" s="475">
        <v>4.58</v>
      </c>
      <c r="X10" s="475">
        <v>4.58</v>
      </c>
      <c r="Y10" s="260"/>
      <c r="Z10" s="260"/>
      <c r="AA10" s="475">
        <v>4.58</v>
      </c>
      <c r="AB10" s="475">
        <v>4.58</v>
      </c>
      <c r="AC10" s="261"/>
      <c r="AD10" s="837">
        <f>SUM(E10:AB10)</f>
        <v>59.549999999999983</v>
      </c>
      <c r="AE10" s="256">
        <f>공사원가계산서!F33</f>
        <v>82894098</v>
      </c>
      <c r="AH10" s="216" t="e">
        <f>TRUNC(D10/13,2)</f>
        <v>#REF!</v>
      </c>
    </row>
    <row r="11" spans="1:34" ht="36" customHeight="1" thickTop="1">
      <c r="A11" s="1183"/>
      <c r="B11" s="1179"/>
      <c r="C11" s="1180"/>
      <c r="D11" s="1181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838"/>
      <c r="AD11" s="837"/>
      <c r="AE11" s="256"/>
    </row>
    <row r="12" spans="1:34" ht="36" customHeight="1" thickBot="1">
      <c r="A12" s="1183"/>
      <c r="B12" s="1179">
        <v>3</v>
      </c>
      <c r="C12" s="1180" t="s">
        <v>650</v>
      </c>
      <c r="D12" s="1181" t="e">
        <f>TRUNC(AE12/AE$16*100,2)</f>
        <v>#REF!</v>
      </c>
      <c r="E12" s="475">
        <v>2.58</v>
      </c>
      <c r="F12" s="475">
        <v>2.57</v>
      </c>
      <c r="G12" s="260"/>
      <c r="H12" s="260"/>
      <c r="I12" s="260"/>
      <c r="J12" s="475">
        <v>2.56</v>
      </c>
      <c r="K12" s="475">
        <v>2.56</v>
      </c>
      <c r="L12" s="475">
        <v>2.56</v>
      </c>
      <c r="M12" s="260"/>
      <c r="N12" s="260"/>
      <c r="O12" s="260"/>
      <c r="P12" s="475">
        <v>2.56</v>
      </c>
      <c r="Q12" s="475">
        <v>2.56</v>
      </c>
      <c r="R12" s="475">
        <v>2.56</v>
      </c>
      <c r="S12" s="260"/>
      <c r="T12" s="260"/>
      <c r="U12" s="260"/>
      <c r="V12" s="475">
        <v>2.56</v>
      </c>
      <c r="W12" s="475">
        <v>2.56</v>
      </c>
      <c r="X12" s="475">
        <v>2.56</v>
      </c>
      <c r="Y12" s="260"/>
      <c r="Z12" s="260"/>
      <c r="AA12" s="475">
        <v>2.57</v>
      </c>
      <c r="AB12" s="475">
        <v>2.57</v>
      </c>
      <c r="AC12" s="261"/>
      <c r="AD12" s="837">
        <f>SUM(E12:AB12)</f>
        <v>33.33</v>
      </c>
      <c r="AE12" s="256" t="e">
        <f>공사원가계산서!#REF!</f>
        <v>#REF!</v>
      </c>
      <c r="AH12" s="216" t="e">
        <f>TRUNC(D12/13,2)</f>
        <v>#REF!</v>
      </c>
    </row>
    <row r="13" spans="1:34" ht="36" customHeight="1" thickTop="1">
      <c r="A13" s="1183"/>
      <c r="B13" s="1179"/>
      <c r="C13" s="1180"/>
      <c r="D13" s="1181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838"/>
      <c r="AD13" s="837"/>
      <c r="AE13" s="256"/>
    </row>
    <row r="14" spans="1:34" ht="36" customHeight="1" thickBot="1">
      <c r="A14" s="1183"/>
      <c r="B14" s="1179">
        <v>4</v>
      </c>
      <c r="C14" s="1180" t="s">
        <v>1186</v>
      </c>
      <c r="D14" s="1181" t="e">
        <f>TRUNC(AE14/AE$16*100,2)+0.01</f>
        <v>#REF!</v>
      </c>
      <c r="E14" s="475">
        <v>0.2</v>
      </c>
      <c r="F14" s="475">
        <v>0.2</v>
      </c>
      <c r="G14" s="475">
        <v>0.19</v>
      </c>
      <c r="H14" s="475">
        <v>0.19</v>
      </c>
      <c r="I14" s="475">
        <v>0.19</v>
      </c>
      <c r="J14" s="475">
        <v>0.2</v>
      </c>
      <c r="K14" s="475">
        <v>0.2</v>
      </c>
      <c r="L14" s="475">
        <v>0.2</v>
      </c>
      <c r="M14" s="475">
        <v>0.19</v>
      </c>
      <c r="N14" s="475">
        <v>0.19</v>
      </c>
      <c r="O14" s="475">
        <v>0.19</v>
      </c>
      <c r="P14" s="475">
        <v>0.2</v>
      </c>
      <c r="Q14" s="475">
        <v>0.2</v>
      </c>
      <c r="R14" s="475">
        <v>0.2</v>
      </c>
      <c r="S14" s="475">
        <v>0.19</v>
      </c>
      <c r="T14" s="475">
        <v>0.19</v>
      </c>
      <c r="U14" s="475">
        <v>0.19</v>
      </c>
      <c r="V14" s="475">
        <v>0.2</v>
      </c>
      <c r="W14" s="475">
        <v>0.2</v>
      </c>
      <c r="X14" s="475">
        <v>0.2</v>
      </c>
      <c r="Y14" s="475">
        <v>0.19</v>
      </c>
      <c r="Z14" s="475">
        <v>0.19</v>
      </c>
      <c r="AA14" s="475">
        <v>0.2</v>
      </c>
      <c r="AB14" s="475">
        <v>0.2</v>
      </c>
      <c r="AC14" s="263"/>
      <c r="AD14" s="837">
        <f>SUM(E14:AB14)</f>
        <v>4.6900000000000013</v>
      </c>
      <c r="AE14" s="256">
        <f>공사원가계산서!G33</f>
        <v>739494</v>
      </c>
      <c r="AH14" s="216" t="e">
        <f>TRUNC(D14/18,2)</f>
        <v>#REF!</v>
      </c>
    </row>
    <row r="15" spans="1:34" ht="36" customHeight="1" thickTop="1">
      <c r="A15" s="1183"/>
      <c r="B15" s="1179"/>
      <c r="C15" s="1180"/>
      <c r="D15" s="1181"/>
      <c r="E15" s="264"/>
      <c r="F15" s="264"/>
      <c r="G15" s="264"/>
      <c r="H15" s="264"/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838"/>
      <c r="AD15" s="837"/>
      <c r="AE15" s="256"/>
    </row>
    <row r="16" spans="1:34" ht="36" customHeight="1">
      <c r="A16" s="1178" t="s">
        <v>290</v>
      </c>
      <c r="B16" s="1178"/>
      <c r="C16" s="1178"/>
      <c r="D16" s="258" t="e">
        <f t="shared" ref="D16:R16" si="8">SUM(D8:D15)</f>
        <v>#REF!</v>
      </c>
      <c r="E16" s="452">
        <f t="shared" si="8"/>
        <v>7.55</v>
      </c>
      <c r="F16" s="452">
        <f t="shared" si="8"/>
        <v>7.53</v>
      </c>
      <c r="G16" s="452">
        <f t="shared" si="8"/>
        <v>0.19</v>
      </c>
      <c r="H16" s="452">
        <f t="shared" si="8"/>
        <v>0.19</v>
      </c>
      <c r="I16" s="452">
        <f t="shared" si="8"/>
        <v>0.19</v>
      </c>
      <c r="J16" s="452">
        <f t="shared" si="8"/>
        <v>7.53</v>
      </c>
      <c r="K16" s="452">
        <f t="shared" si="8"/>
        <v>7.53</v>
      </c>
      <c r="L16" s="452">
        <f t="shared" si="8"/>
        <v>7.53</v>
      </c>
      <c r="M16" s="452">
        <f t="shared" si="8"/>
        <v>0.19</v>
      </c>
      <c r="N16" s="452">
        <f t="shared" si="8"/>
        <v>0.19</v>
      </c>
      <c r="O16" s="452">
        <f t="shared" si="8"/>
        <v>0.19</v>
      </c>
      <c r="P16" s="452">
        <f t="shared" si="8"/>
        <v>7.53</v>
      </c>
      <c r="Q16" s="452">
        <f t="shared" si="8"/>
        <v>7.53</v>
      </c>
      <c r="R16" s="452">
        <f t="shared" si="8"/>
        <v>7.53</v>
      </c>
      <c r="S16" s="452">
        <f t="shared" ref="S16" si="9">SUM(S8:S15)</f>
        <v>0.19</v>
      </c>
      <c r="T16" s="452">
        <f t="shared" ref="T16:AB16" si="10">SUM(T8:T15)</f>
        <v>0.19</v>
      </c>
      <c r="U16" s="452">
        <f t="shared" si="10"/>
        <v>0.19</v>
      </c>
      <c r="V16" s="452">
        <f t="shared" si="10"/>
        <v>7.53</v>
      </c>
      <c r="W16" s="452">
        <f t="shared" si="10"/>
        <v>7.53</v>
      </c>
      <c r="X16" s="452">
        <f t="shared" si="10"/>
        <v>7.53</v>
      </c>
      <c r="Y16" s="452">
        <f t="shared" si="10"/>
        <v>0.19</v>
      </c>
      <c r="Z16" s="452">
        <f t="shared" si="10"/>
        <v>0.19</v>
      </c>
      <c r="AA16" s="452">
        <f t="shared" si="10"/>
        <v>7.53</v>
      </c>
      <c r="AB16" s="452">
        <f t="shared" si="10"/>
        <v>7.53</v>
      </c>
      <c r="AC16" s="259"/>
      <c r="AD16" s="837">
        <f>SUM(AD8:AD15)</f>
        <v>99.999999999999972</v>
      </c>
      <c r="AE16" s="256" t="e">
        <f>SUM(AE8:AE15)</f>
        <v>#REF!</v>
      </c>
    </row>
    <row r="17" spans="1:31" ht="36" customHeight="1">
      <c r="A17" s="1178" t="s">
        <v>291</v>
      </c>
      <c r="B17" s="1178"/>
      <c r="C17" s="1178"/>
      <c r="D17" s="259"/>
      <c r="E17" s="453">
        <f>E16</f>
        <v>7.55</v>
      </c>
      <c r="F17" s="453">
        <f t="shared" ref="F17:M17" si="11">E17+F16</f>
        <v>15.08</v>
      </c>
      <c r="G17" s="453">
        <f t="shared" si="11"/>
        <v>15.27</v>
      </c>
      <c r="H17" s="453">
        <f t="shared" si="11"/>
        <v>15.459999999999999</v>
      </c>
      <c r="I17" s="453">
        <f t="shared" si="11"/>
        <v>15.649999999999999</v>
      </c>
      <c r="J17" s="453">
        <f t="shared" si="11"/>
        <v>23.18</v>
      </c>
      <c r="K17" s="453">
        <f t="shared" si="11"/>
        <v>30.71</v>
      </c>
      <c r="L17" s="453">
        <f t="shared" si="11"/>
        <v>38.24</v>
      </c>
      <c r="M17" s="453">
        <f t="shared" si="11"/>
        <v>38.43</v>
      </c>
      <c r="N17" s="453">
        <f>M17+N16</f>
        <v>38.619999999999997</v>
      </c>
      <c r="O17" s="453">
        <f t="shared" ref="O17:S17" si="12">N17+O16</f>
        <v>38.809999999999995</v>
      </c>
      <c r="P17" s="453">
        <f t="shared" si="12"/>
        <v>46.339999999999996</v>
      </c>
      <c r="Q17" s="453">
        <f t="shared" si="12"/>
        <v>53.87</v>
      </c>
      <c r="R17" s="453">
        <f t="shared" si="12"/>
        <v>61.4</v>
      </c>
      <c r="S17" s="453">
        <f t="shared" si="12"/>
        <v>61.589999999999996</v>
      </c>
      <c r="T17" s="453">
        <f t="shared" ref="T17" si="13">S17+T16</f>
        <v>61.779999999999994</v>
      </c>
      <c r="U17" s="453">
        <f t="shared" ref="U17" si="14">T17+U16</f>
        <v>61.969999999999992</v>
      </c>
      <c r="V17" s="453">
        <f t="shared" ref="V17" si="15">U17+V16</f>
        <v>69.499999999999986</v>
      </c>
      <c r="W17" s="453">
        <f t="shared" ref="W17" si="16">V17+W16</f>
        <v>77.029999999999987</v>
      </c>
      <c r="X17" s="453">
        <f t="shared" ref="X17" si="17">W17+X16</f>
        <v>84.559999999999988</v>
      </c>
      <c r="Y17" s="453">
        <f t="shared" ref="Y17" si="18">X17+Y16</f>
        <v>84.749999999999986</v>
      </c>
      <c r="Z17" s="453">
        <f t="shared" ref="Z17" si="19">Y17+Z16</f>
        <v>84.939999999999984</v>
      </c>
      <c r="AA17" s="453">
        <f t="shared" ref="AA17" si="20">Z17+AA16</f>
        <v>92.469999999999985</v>
      </c>
      <c r="AB17" s="453">
        <f t="shared" ref="AB17" si="21">AA17+AB16</f>
        <v>99.999999999999986</v>
      </c>
      <c r="AC17" s="259"/>
      <c r="AE17" s="221"/>
    </row>
    <row r="18" spans="1:31" ht="36" customHeight="1">
      <c r="A18" s="573" t="s">
        <v>292</v>
      </c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3"/>
      <c r="AE18" s="224" t="e">
        <f>AE16+AE17</f>
        <v>#REF!</v>
      </c>
    </row>
    <row r="21" spans="1:31" ht="13.5">
      <c r="G21" s="225"/>
    </row>
  </sheetData>
  <mergeCells count="23">
    <mergeCell ref="A16:C16"/>
    <mergeCell ref="A17:C17"/>
    <mergeCell ref="B14:B15"/>
    <mergeCell ref="C14:C15"/>
    <mergeCell ref="D14:D15"/>
    <mergeCell ref="A8:A15"/>
    <mergeCell ref="B8:B9"/>
    <mergeCell ref="C8:C9"/>
    <mergeCell ref="D8:D9"/>
    <mergeCell ref="B12:B13"/>
    <mergeCell ref="C12:C13"/>
    <mergeCell ref="D12:D13"/>
    <mergeCell ref="B10:B11"/>
    <mergeCell ref="C10:C11"/>
    <mergeCell ref="D10:D11"/>
    <mergeCell ref="AF8:AG8"/>
    <mergeCell ref="A2:AC2"/>
    <mergeCell ref="E4:AB4"/>
    <mergeCell ref="A4:A7"/>
    <mergeCell ref="B6:C7"/>
    <mergeCell ref="B4:C5"/>
    <mergeCell ref="D4:D7"/>
    <mergeCell ref="AC4:AC7"/>
  </mergeCells>
  <phoneticPr fontId="8" type="noConversion"/>
  <printOptions horizontalCentered="1" verticalCentered="1"/>
  <pageMargins left="0.47244094488188981" right="0.47244094488188981" top="0.78740157480314965" bottom="0.78740157480314965" header="0.31496062992125984" footer="0.31496062992125984"/>
  <pageSetup paperSize="9" scale="8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view="pageBreakPreview" topLeftCell="A4" zoomScaleNormal="100" zoomScaleSheetLayoutView="100" workbookViewId="0">
      <selection activeCell="N24" sqref="N24"/>
    </sheetView>
    <sheetView workbookViewId="1">
      <selection sqref="A1:H1"/>
    </sheetView>
  </sheetViews>
  <sheetFormatPr defaultRowHeight="14.1" customHeight="1"/>
  <cols>
    <col min="1" max="1" width="18.83203125" style="174" customWidth="1"/>
    <col min="2" max="7" width="13.83203125" style="174" customWidth="1"/>
    <col min="8" max="8" width="9.83203125" style="174" customWidth="1"/>
    <col min="9" max="9" width="17.1640625" style="174" customWidth="1"/>
    <col min="10" max="10" width="13.33203125" style="174" customWidth="1"/>
    <col min="11" max="230" width="9.33203125" style="174"/>
    <col min="231" max="231" width="3.83203125" style="174" customWidth="1"/>
    <col min="232" max="232" width="39.83203125" style="174" customWidth="1"/>
    <col min="233" max="233" width="34.33203125" style="174" customWidth="1"/>
    <col min="234" max="235" width="29" style="174" customWidth="1"/>
    <col min="236" max="236" width="31.1640625" style="174" customWidth="1"/>
    <col min="237" max="237" width="3.1640625" style="174" customWidth="1"/>
    <col min="238" max="238" width="18" style="174" bestFit="1" customWidth="1"/>
    <col min="239" max="486" width="9.33203125" style="174"/>
    <col min="487" max="487" width="3.83203125" style="174" customWidth="1"/>
    <col min="488" max="488" width="39.83203125" style="174" customWidth="1"/>
    <col min="489" max="489" width="34.33203125" style="174" customWidth="1"/>
    <col min="490" max="491" width="29" style="174" customWidth="1"/>
    <col min="492" max="492" width="31.1640625" style="174" customWidth="1"/>
    <col min="493" max="493" width="3.1640625" style="174" customWidth="1"/>
    <col min="494" max="494" width="18" style="174" bestFit="1" customWidth="1"/>
    <col min="495" max="742" width="9.33203125" style="174"/>
    <col min="743" max="743" width="3.83203125" style="174" customWidth="1"/>
    <col min="744" max="744" width="39.83203125" style="174" customWidth="1"/>
    <col min="745" max="745" width="34.33203125" style="174" customWidth="1"/>
    <col min="746" max="747" width="29" style="174" customWidth="1"/>
    <col min="748" max="748" width="31.1640625" style="174" customWidth="1"/>
    <col min="749" max="749" width="3.1640625" style="174" customWidth="1"/>
    <col min="750" max="750" width="18" style="174" bestFit="1" customWidth="1"/>
    <col min="751" max="998" width="9.33203125" style="174"/>
    <col min="999" max="999" width="3.83203125" style="174" customWidth="1"/>
    <col min="1000" max="1000" width="39.83203125" style="174" customWidth="1"/>
    <col min="1001" max="1001" width="34.33203125" style="174" customWidth="1"/>
    <col min="1002" max="1003" width="29" style="174" customWidth="1"/>
    <col min="1004" max="1004" width="31.1640625" style="174" customWidth="1"/>
    <col min="1005" max="1005" width="3.1640625" style="174" customWidth="1"/>
    <col min="1006" max="1006" width="18" style="174" bestFit="1" customWidth="1"/>
    <col min="1007" max="1254" width="9.33203125" style="174"/>
    <col min="1255" max="1255" width="3.83203125" style="174" customWidth="1"/>
    <col min="1256" max="1256" width="39.83203125" style="174" customWidth="1"/>
    <col min="1257" max="1257" width="34.33203125" style="174" customWidth="1"/>
    <col min="1258" max="1259" width="29" style="174" customWidth="1"/>
    <col min="1260" max="1260" width="31.1640625" style="174" customWidth="1"/>
    <col min="1261" max="1261" width="3.1640625" style="174" customWidth="1"/>
    <col min="1262" max="1262" width="18" style="174" bestFit="1" customWidth="1"/>
    <col min="1263" max="1510" width="9.33203125" style="174"/>
    <col min="1511" max="1511" width="3.83203125" style="174" customWidth="1"/>
    <col min="1512" max="1512" width="39.83203125" style="174" customWidth="1"/>
    <col min="1513" max="1513" width="34.33203125" style="174" customWidth="1"/>
    <col min="1514" max="1515" width="29" style="174" customWidth="1"/>
    <col min="1516" max="1516" width="31.1640625" style="174" customWidth="1"/>
    <col min="1517" max="1517" width="3.1640625" style="174" customWidth="1"/>
    <col min="1518" max="1518" width="18" style="174" bestFit="1" customWidth="1"/>
    <col min="1519" max="1766" width="9.33203125" style="174"/>
    <col min="1767" max="1767" width="3.83203125" style="174" customWidth="1"/>
    <col min="1768" max="1768" width="39.83203125" style="174" customWidth="1"/>
    <col min="1769" max="1769" width="34.33203125" style="174" customWidth="1"/>
    <col min="1770" max="1771" width="29" style="174" customWidth="1"/>
    <col min="1772" max="1772" width="31.1640625" style="174" customWidth="1"/>
    <col min="1773" max="1773" width="3.1640625" style="174" customWidth="1"/>
    <col min="1774" max="1774" width="18" style="174" bestFit="1" customWidth="1"/>
    <col min="1775" max="2022" width="9.33203125" style="174"/>
    <col min="2023" max="2023" width="3.83203125" style="174" customWidth="1"/>
    <col min="2024" max="2024" width="39.83203125" style="174" customWidth="1"/>
    <col min="2025" max="2025" width="34.33203125" style="174" customWidth="1"/>
    <col min="2026" max="2027" width="29" style="174" customWidth="1"/>
    <col min="2028" max="2028" width="31.1640625" style="174" customWidth="1"/>
    <col min="2029" max="2029" width="3.1640625" style="174" customWidth="1"/>
    <col min="2030" max="2030" width="18" style="174" bestFit="1" customWidth="1"/>
    <col min="2031" max="2278" width="9.33203125" style="174"/>
    <col min="2279" max="2279" width="3.83203125" style="174" customWidth="1"/>
    <col min="2280" max="2280" width="39.83203125" style="174" customWidth="1"/>
    <col min="2281" max="2281" width="34.33203125" style="174" customWidth="1"/>
    <col min="2282" max="2283" width="29" style="174" customWidth="1"/>
    <col min="2284" max="2284" width="31.1640625" style="174" customWidth="1"/>
    <col min="2285" max="2285" width="3.1640625" style="174" customWidth="1"/>
    <col min="2286" max="2286" width="18" style="174" bestFit="1" customWidth="1"/>
    <col min="2287" max="2534" width="9.33203125" style="174"/>
    <col min="2535" max="2535" width="3.83203125" style="174" customWidth="1"/>
    <col min="2536" max="2536" width="39.83203125" style="174" customWidth="1"/>
    <col min="2537" max="2537" width="34.33203125" style="174" customWidth="1"/>
    <col min="2538" max="2539" width="29" style="174" customWidth="1"/>
    <col min="2540" max="2540" width="31.1640625" style="174" customWidth="1"/>
    <col min="2541" max="2541" width="3.1640625" style="174" customWidth="1"/>
    <col min="2542" max="2542" width="18" style="174" bestFit="1" customWidth="1"/>
    <col min="2543" max="2790" width="9.33203125" style="174"/>
    <col min="2791" max="2791" width="3.83203125" style="174" customWidth="1"/>
    <col min="2792" max="2792" width="39.83203125" style="174" customWidth="1"/>
    <col min="2793" max="2793" width="34.33203125" style="174" customWidth="1"/>
    <col min="2794" max="2795" width="29" style="174" customWidth="1"/>
    <col min="2796" max="2796" width="31.1640625" style="174" customWidth="1"/>
    <col min="2797" max="2797" width="3.1640625" style="174" customWidth="1"/>
    <col min="2798" max="2798" width="18" style="174" bestFit="1" customWidth="1"/>
    <col min="2799" max="3046" width="9.33203125" style="174"/>
    <col min="3047" max="3047" width="3.83203125" style="174" customWidth="1"/>
    <col min="3048" max="3048" width="39.83203125" style="174" customWidth="1"/>
    <col min="3049" max="3049" width="34.33203125" style="174" customWidth="1"/>
    <col min="3050" max="3051" width="29" style="174" customWidth="1"/>
    <col min="3052" max="3052" width="31.1640625" style="174" customWidth="1"/>
    <col min="3053" max="3053" width="3.1640625" style="174" customWidth="1"/>
    <col min="3054" max="3054" width="18" style="174" bestFit="1" customWidth="1"/>
    <col min="3055" max="3302" width="9.33203125" style="174"/>
    <col min="3303" max="3303" width="3.83203125" style="174" customWidth="1"/>
    <col min="3304" max="3304" width="39.83203125" style="174" customWidth="1"/>
    <col min="3305" max="3305" width="34.33203125" style="174" customWidth="1"/>
    <col min="3306" max="3307" width="29" style="174" customWidth="1"/>
    <col min="3308" max="3308" width="31.1640625" style="174" customWidth="1"/>
    <col min="3309" max="3309" width="3.1640625" style="174" customWidth="1"/>
    <col min="3310" max="3310" width="18" style="174" bestFit="1" customWidth="1"/>
    <col min="3311" max="3558" width="9.33203125" style="174"/>
    <col min="3559" max="3559" width="3.83203125" style="174" customWidth="1"/>
    <col min="3560" max="3560" width="39.83203125" style="174" customWidth="1"/>
    <col min="3561" max="3561" width="34.33203125" style="174" customWidth="1"/>
    <col min="3562" max="3563" width="29" style="174" customWidth="1"/>
    <col min="3564" max="3564" width="31.1640625" style="174" customWidth="1"/>
    <col min="3565" max="3565" width="3.1640625" style="174" customWidth="1"/>
    <col min="3566" max="3566" width="18" style="174" bestFit="1" customWidth="1"/>
    <col min="3567" max="3814" width="9.33203125" style="174"/>
    <col min="3815" max="3815" width="3.83203125" style="174" customWidth="1"/>
    <col min="3816" max="3816" width="39.83203125" style="174" customWidth="1"/>
    <col min="3817" max="3817" width="34.33203125" style="174" customWidth="1"/>
    <col min="3818" max="3819" width="29" style="174" customWidth="1"/>
    <col min="3820" max="3820" width="31.1640625" style="174" customWidth="1"/>
    <col min="3821" max="3821" width="3.1640625" style="174" customWidth="1"/>
    <col min="3822" max="3822" width="18" style="174" bestFit="1" customWidth="1"/>
    <col min="3823" max="4070" width="9.33203125" style="174"/>
    <col min="4071" max="4071" width="3.83203125" style="174" customWidth="1"/>
    <col min="4072" max="4072" width="39.83203125" style="174" customWidth="1"/>
    <col min="4073" max="4073" width="34.33203125" style="174" customWidth="1"/>
    <col min="4074" max="4075" width="29" style="174" customWidth="1"/>
    <col min="4076" max="4076" width="31.1640625" style="174" customWidth="1"/>
    <col min="4077" max="4077" width="3.1640625" style="174" customWidth="1"/>
    <col min="4078" max="4078" width="18" style="174" bestFit="1" customWidth="1"/>
    <col min="4079" max="4326" width="9.33203125" style="174"/>
    <col min="4327" max="4327" width="3.83203125" style="174" customWidth="1"/>
    <col min="4328" max="4328" width="39.83203125" style="174" customWidth="1"/>
    <col min="4329" max="4329" width="34.33203125" style="174" customWidth="1"/>
    <col min="4330" max="4331" width="29" style="174" customWidth="1"/>
    <col min="4332" max="4332" width="31.1640625" style="174" customWidth="1"/>
    <col min="4333" max="4333" width="3.1640625" style="174" customWidth="1"/>
    <col min="4334" max="4334" width="18" style="174" bestFit="1" customWidth="1"/>
    <col min="4335" max="4582" width="9.33203125" style="174"/>
    <col min="4583" max="4583" width="3.83203125" style="174" customWidth="1"/>
    <col min="4584" max="4584" width="39.83203125" style="174" customWidth="1"/>
    <col min="4585" max="4585" width="34.33203125" style="174" customWidth="1"/>
    <col min="4586" max="4587" width="29" style="174" customWidth="1"/>
    <col min="4588" max="4588" width="31.1640625" style="174" customWidth="1"/>
    <col min="4589" max="4589" width="3.1640625" style="174" customWidth="1"/>
    <col min="4590" max="4590" width="18" style="174" bestFit="1" customWidth="1"/>
    <col min="4591" max="4838" width="9.33203125" style="174"/>
    <col min="4839" max="4839" width="3.83203125" style="174" customWidth="1"/>
    <col min="4840" max="4840" width="39.83203125" style="174" customWidth="1"/>
    <col min="4841" max="4841" width="34.33203125" style="174" customWidth="1"/>
    <col min="4842" max="4843" width="29" style="174" customWidth="1"/>
    <col min="4844" max="4844" width="31.1640625" style="174" customWidth="1"/>
    <col min="4845" max="4845" width="3.1640625" style="174" customWidth="1"/>
    <col min="4846" max="4846" width="18" style="174" bestFit="1" customWidth="1"/>
    <col min="4847" max="5094" width="9.33203125" style="174"/>
    <col min="5095" max="5095" width="3.83203125" style="174" customWidth="1"/>
    <col min="5096" max="5096" width="39.83203125" style="174" customWidth="1"/>
    <col min="5097" max="5097" width="34.33203125" style="174" customWidth="1"/>
    <col min="5098" max="5099" width="29" style="174" customWidth="1"/>
    <col min="5100" max="5100" width="31.1640625" style="174" customWidth="1"/>
    <col min="5101" max="5101" width="3.1640625" style="174" customWidth="1"/>
    <col min="5102" max="5102" width="18" style="174" bestFit="1" customWidth="1"/>
    <col min="5103" max="5350" width="9.33203125" style="174"/>
    <col min="5351" max="5351" width="3.83203125" style="174" customWidth="1"/>
    <col min="5352" max="5352" width="39.83203125" style="174" customWidth="1"/>
    <col min="5353" max="5353" width="34.33203125" style="174" customWidth="1"/>
    <col min="5354" max="5355" width="29" style="174" customWidth="1"/>
    <col min="5356" max="5356" width="31.1640625" style="174" customWidth="1"/>
    <col min="5357" max="5357" width="3.1640625" style="174" customWidth="1"/>
    <col min="5358" max="5358" width="18" style="174" bestFit="1" customWidth="1"/>
    <col min="5359" max="5606" width="9.33203125" style="174"/>
    <col min="5607" max="5607" width="3.83203125" style="174" customWidth="1"/>
    <col min="5608" max="5608" width="39.83203125" style="174" customWidth="1"/>
    <col min="5609" max="5609" width="34.33203125" style="174" customWidth="1"/>
    <col min="5610" max="5611" width="29" style="174" customWidth="1"/>
    <col min="5612" max="5612" width="31.1640625" style="174" customWidth="1"/>
    <col min="5613" max="5613" width="3.1640625" style="174" customWidth="1"/>
    <col min="5614" max="5614" width="18" style="174" bestFit="1" customWidth="1"/>
    <col min="5615" max="5862" width="9.33203125" style="174"/>
    <col min="5863" max="5863" width="3.83203125" style="174" customWidth="1"/>
    <col min="5864" max="5864" width="39.83203125" style="174" customWidth="1"/>
    <col min="5865" max="5865" width="34.33203125" style="174" customWidth="1"/>
    <col min="5866" max="5867" width="29" style="174" customWidth="1"/>
    <col min="5868" max="5868" width="31.1640625" style="174" customWidth="1"/>
    <col min="5869" max="5869" width="3.1640625" style="174" customWidth="1"/>
    <col min="5870" max="5870" width="18" style="174" bestFit="1" customWidth="1"/>
    <col min="5871" max="6118" width="9.33203125" style="174"/>
    <col min="6119" max="6119" width="3.83203125" style="174" customWidth="1"/>
    <col min="6120" max="6120" width="39.83203125" style="174" customWidth="1"/>
    <col min="6121" max="6121" width="34.33203125" style="174" customWidth="1"/>
    <col min="6122" max="6123" width="29" style="174" customWidth="1"/>
    <col min="6124" max="6124" width="31.1640625" style="174" customWidth="1"/>
    <col min="6125" max="6125" width="3.1640625" style="174" customWidth="1"/>
    <col min="6126" max="6126" width="18" style="174" bestFit="1" customWidth="1"/>
    <col min="6127" max="6374" width="9.33203125" style="174"/>
    <col min="6375" max="6375" width="3.83203125" style="174" customWidth="1"/>
    <col min="6376" max="6376" width="39.83203125" style="174" customWidth="1"/>
    <col min="6377" max="6377" width="34.33203125" style="174" customWidth="1"/>
    <col min="6378" max="6379" width="29" style="174" customWidth="1"/>
    <col min="6380" max="6380" width="31.1640625" style="174" customWidth="1"/>
    <col min="6381" max="6381" width="3.1640625" style="174" customWidth="1"/>
    <col min="6382" max="6382" width="18" style="174" bestFit="1" customWidth="1"/>
    <col min="6383" max="6630" width="9.33203125" style="174"/>
    <col min="6631" max="6631" width="3.83203125" style="174" customWidth="1"/>
    <col min="6632" max="6632" width="39.83203125" style="174" customWidth="1"/>
    <col min="6633" max="6633" width="34.33203125" style="174" customWidth="1"/>
    <col min="6634" max="6635" width="29" style="174" customWidth="1"/>
    <col min="6636" max="6636" width="31.1640625" style="174" customWidth="1"/>
    <col min="6637" max="6637" width="3.1640625" style="174" customWidth="1"/>
    <col min="6638" max="6638" width="18" style="174" bestFit="1" customWidth="1"/>
    <col min="6639" max="6886" width="9.33203125" style="174"/>
    <col min="6887" max="6887" width="3.83203125" style="174" customWidth="1"/>
    <col min="6888" max="6888" width="39.83203125" style="174" customWidth="1"/>
    <col min="6889" max="6889" width="34.33203125" style="174" customWidth="1"/>
    <col min="6890" max="6891" width="29" style="174" customWidth="1"/>
    <col min="6892" max="6892" width="31.1640625" style="174" customWidth="1"/>
    <col min="6893" max="6893" width="3.1640625" style="174" customWidth="1"/>
    <col min="6894" max="6894" width="18" style="174" bestFit="1" customWidth="1"/>
    <col min="6895" max="7142" width="9.33203125" style="174"/>
    <col min="7143" max="7143" width="3.83203125" style="174" customWidth="1"/>
    <col min="7144" max="7144" width="39.83203125" style="174" customWidth="1"/>
    <col min="7145" max="7145" width="34.33203125" style="174" customWidth="1"/>
    <col min="7146" max="7147" width="29" style="174" customWidth="1"/>
    <col min="7148" max="7148" width="31.1640625" style="174" customWidth="1"/>
    <col min="7149" max="7149" width="3.1640625" style="174" customWidth="1"/>
    <col min="7150" max="7150" width="18" style="174" bestFit="1" customWidth="1"/>
    <col min="7151" max="7398" width="9.33203125" style="174"/>
    <col min="7399" max="7399" width="3.83203125" style="174" customWidth="1"/>
    <col min="7400" max="7400" width="39.83203125" style="174" customWidth="1"/>
    <col min="7401" max="7401" width="34.33203125" style="174" customWidth="1"/>
    <col min="7402" max="7403" width="29" style="174" customWidth="1"/>
    <col min="7404" max="7404" width="31.1640625" style="174" customWidth="1"/>
    <col min="7405" max="7405" width="3.1640625" style="174" customWidth="1"/>
    <col min="7406" max="7406" width="18" style="174" bestFit="1" customWidth="1"/>
    <col min="7407" max="7654" width="9.33203125" style="174"/>
    <col min="7655" max="7655" width="3.83203125" style="174" customWidth="1"/>
    <col min="7656" max="7656" width="39.83203125" style="174" customWidth="1"/>
    <col min="7657" max="7657" width="34.33203125" style="174" customWidth="1"/>
    <col min="7658" max="7659" width="29" style="174" customWidth="1"/>
    <col min="7660" max="7660" width="31.1640625" style="174" customWidth="1"/>
    <col min="7661" max="7661" width="3.1640625" style="174" customWidth="1"/>
    <col min="7662" max="7662" width="18" style="174" bestFit="1" customWidth="1"/>
    <col min="7663" max="7910" width="9.33203125" style="174"/>
    <col min="7911" max="7911" width="3.83203125" style="174" customWidth="1"/>
    <col min="7912" max="7912" width="39.83203125" style="174" customWidth="1"/>
    <col min="7913" max="7913" width="34.33203125" style="174" customWidth="1"/>
    <col min="7914" max="7915" width="29" style="174" customWidth="1"/>
    <col min="7916" max="7916" width="31.1640625" style="174" customWidth="1"/>
    <col min="7917" max="7917" width="3.1640625" style="174" customWidth="1"/>
    <col min="7918" max="7918" width="18" style="174" bestFit="1" customWidth="1"/>
    <col min="7919" max="8166" width="9.33203125" style="174"/>
    <col min="8167" max="8167" width="3.83203125" style="174" customWidth="1"/>
    <col min="8168" max="8168" width="39.83203125" style="174" customWidth="1"/>
    <col min="8169" max="8169" width="34.33203125" style="174" customWidth="1"/>
    <col min="8170" max="8171" width="29" style="174" customWidth="1"/>
    <col min="8172" max="8172" width="31.1640625" style="174" customWidth="1"/>
    <col min="8173" max="8173" width="3.1640625" style="174" customWidth="1"/>
    <col min="8174" max="8174" width="18" style="174" bestFit="1" customWidth="1"/>
    <col min="8175" max="8422" width="9.33203125" style="174"/>
    <col min="8423" max="8423" width="3.83203125" style="174" customWidth="1"/>
    <col min="8424" max="8424" width="39.83203125" style="174" customWidth="1"/>
    <col min="8425" max="8425" width="34.33203125" style="174" customWidth="1"/>
    <col min="8426" max="8427" width="29" style="174" customWidth="1"/>
    <col min="8428" max="8428" width="31.1640625" style="174" customWidth="1"/>
    <col min="8429" max="8429" width="3.1640625" style="174" customWidth="1"/>
    <col min="8430" max="8430" width="18" style="174" bestFit="1" customWidth="1"/>
    <col min="8431" max="8678" width="9.33203125" style="174"/>
    <col min="8679" max="8679" width="3.83203125" style="174" customWidth="1"/>
    <col min="8680" max="8680" width="39.83203125" style="174" customWidth="1"/>
    <col min="8681" max="8681" width="34.33203125" style="174" customWidth="1"/>
    <col min="8682" max="8683" width="29" style="174" customWidth="1"/>
    <col min="8684" max="8684" width="31.1640625" style="174" customWidth="1"/>
    <col min="8685" max="8685" width="3.1640625" style="174" customWidth="1"/>
    <col min="8686" max="8686" width="18" style="174" bestFit="1" customWidth="1"/>
    <col min="8687" max="8934" width="9.33203125" style="174"/>
    <col min="8935" max="8935" width="3.83203125" style="174" customWidth="1"/>
    <col min="8936" max="8936" width="39.83203125" style="174" customWidth="1"/>
    <col min="8937" max="8937" width="34.33203125" style="174" customWidth="1"/>
    <col min="8938" max="8939" width="29" style="174" customWidth="1"/>
    <col min="8940" max="8940" width="31.1640625" style="174" customWidth="1"/>
    <col min="8941" max="8941" width="3.1640625" style="174" customWidth="1"/>
    <col min="8942" max="8942" width="18" style="174" bestFit="1" customWidth="1"/>
    <col min="8943" max="9190" width="9.33203125" style="174"/>
    <col min="9191" max="9191" width="3.83203125" style="174" customWidth="1"/>
    <col min="9192" max="9192" width="39.83203125" style="174" customWidth="1"/>
    <col min="9193" max="9193" width="34.33203125" style="174" customWidth="1"/>
    <col min="9194" max="9195" width="29" style="174" customWidth="1"/>
    <col min="9196" max="9196" width="31.1640625" style="174" customWidth="1"/>
    <col min="9197" max="9197" width="3.1640625" style="174" customWidth="1"/>
    <col min="9198" max="9198" width="18" style="174" bestFit="1" customWidth="1"/>
    <col min="9199" max="9446" width="9.33203125" style="174"/>
    <col min="9447" max="9447" width="3.83203125" style="174" customWidth="1"/>
    <col min="9448" max="9448" width="39.83203125" style="174" customWidth="1"/>
    <col min="9449" max="9449" width="34.33203125" style="174" customWidth="1"/>
    <col min="9450" max="9451" width="29" style="174" customWidth="1"/>
    <col min="9452" max="9452" width="31.1640625" style="174" customWidth="1"/>
    <col min="9453" max="9453" width="3.1640625" style="174" customWidth="1"/>
    <col min="9454" max="9454" width="18" style="174" bestFit="1" customWidth="1"/>
    <col min="9455" max="9702" width="9.33203125" style="174"/>
    <col min="9703" max="9703" width="3.83203125" style="174" customWidth="1"/>
    <col min="9704" max="9704" width="39.83203125" style="174" customWidth="1"/>
    <col min="9705" max="9705" width="34.33203125" style="174" customWidth="1"/>
    <col min="9706" max="9707" width="29" style="174" customWidth="1"/>
    <col min="9708" max="9708" width="31.1640625" style="174" customWidth="1"/>
    <col min="9709" max="9709" width="3.1640625" style="174" customWidth="1"/>
    <col min="9710" max="9710" width="18" style="174" bestFit="1" customWidth="1"/>
    <col min="9711" max="9958" width="9.33203125" style="174"/>
    <col min="9959" max="9959" width="3.83203125" style="174" customWidth="1"/>
    <col min="9960" max="9960" width="39.83203125" style="174" customWidth="1"/>
    <col min="9961" max="9961" width="34.33203125" style="174" customWidth="1"/>
    <col min="9962" max="9963" width="29" style="174" customWidth="1"/>
    <col min="9964" max="9964" width="31.1640625" style="174" customWidth="1"/>
    <col min="9965" max="9965" width="3.1640625" style="174" customWidth="1"/>
    <col min="9966" max="9966" width="18" style="174" bestFit="1" customWidth="1"/>
    <col min="9967" max="10214" width="9.33203125" style="174"/>
    <col min="10215" max="10215" width="3.83203125" style="174" customWidth="1"/>
    <col min="10216" max="10216" width="39.83203125" style="174" customWidth="1"/>
    <col min="10217" max="10217" width="34.33203125" style="174" customWidth="1"/>
    <col min="10218" max="10219" width="29" style="174" customWidth="1"/>
    <col min="10220" max="10220" width="31.1640625" style="174" customWidth="1"/>
    <col min="10221" max="10221" width="3.1640625" style="174" customWidth="1"/>
    <col min="10222" max="10222" width="18" style="174" bestFit="1" customWidth="1"/>
    <col min="10223" max="10470" width="9.33203125" style="174"/>
    <col min="10471" max="10471" width="3.83203125" style="174" customWidth="1"/>
    <col min="10472" max="10472" width="39.83203125" style="174" customWidth="1"/>
    <col min="10473" max="10473" width="34.33203125" style="174" customWidth="1"/>
    <col min="10474" max="10475" width="29" style="174" customWidth="1"/>
    <col min="10476" max="10476" width="31.1640625" style="174" customWidth="1"/>
    <col min="10477" max="10477" width="3.1640625" style="174" customWidth="1"/>
    <col min="10478" max="10478" width="18" style="174" bestFit="1" customWidth="1"/>
    <col min="10479" max="10726" width="9.33203125" style="174"/>
    <col min="10727" max="10727" width="3.83203125" style="174" customWidth="1"/>
    <col min="10728" max="10728" width="39.83203125" style="174" customWidth="1"/>
    <col min="10729" max="10729" width="34.33203125" style="174" customWidth="1"/>
    <col min="10730" max="10731" width="29" style="174" customWidth="1"/>
    <col min="10732" max="10732" width="31.1640625" style="174" customWidth="1"/>
    <col min="10733" max="10733" width="3.1640625" style="174" customWidth="1"/>
    <col min="10734" max="10734" width="18" style="174" bestFit="1" customWidth="1"/>
    <col min="10735" max="10982" width="9.33203125" style="174"/>
    <col min="10983" max="10983" width="3.83203125" style="174" customWidth="1"/>
    <col min="10984" max="10984" width="39.83203125" style="174" customWidth="1"/>
    <col min="10985" max="10985" width="34.33203125" style="174" customWidth="1"/>
    <col min="10986" max="10987" width="29" style="174" customWidth="1"/>
    <col min="10988" max="10988" width="31.1640625" style="174" customWidth="1"/>
    <col min="10989" max="10989" width="3.1640625" style="174" customWidth="1"/>
    <col min="10990" max="10990" width="18" style="174" bestFit="1" customWidth="1"/>
    <col min="10991" max="11238" width="9.33203125" style="174"/>
    <col min="11239" max="11239" width="3.83203125" style="174" customWidth="1"/>
    <col min="11240" max="11240" width="39.83203125" style="174" customWidth="1"/>
    <col min="11241" max="11241" width="34.33203125" style="174" customWidth="1"/>
    <col min="11242" max="11243" width="29" style="174" customWidth="1"/>
    <col min="11244" max="11244" width="31.1640625" style="174" customWidth="1"/>
    <col min="11245" max="11245" width="3.1640625" style="174" customWidth="1"/>
    <col min="11246" max="11246" width="18" style="174" bestFit="1" customWidth="1"/>
    <col min="11247" max="11494" width="9.33203125" style="174"/>
    <col min="11495" max="11495" width="3.83203125" style="174" customWidth="1"/>
    <col min="11496" max="11496" width="39.83203125" style="174" customWidth="1"/>
    <col min="11497" max="11497" width="34.33203125" style="174" customWidth="1"/>
    <col min="11498" max="11499" width="29" style="174" customWidth="1"/>
    <col min="11500" max="11500" width="31.1640625" style="174" customWidth="1"/>
    <col min="11501" max="11501" width="3.1640625" style="174" customWidth="1"/>
    <col min="11502" max="11502" width="18" style="174" bestFit="1" customWidth="1"/>
    <col min="11503" max="11750" width="9.33203125" style="174"/>
    <col min="11751" max="11751" width="3.83203125" style="174" customWidth="1"/>
    <col min="11752" max="11752" width="39.83203125" style="174" customWidth="1"/>
    <col min="11753" max="11753" width="34.33203125" style="174" customWidth="1"/>
    <col min="11754" max="11755" width="29" style="174" customWidth="1"/>
    <col min="11756" max="11756" width="31.1640625" style="174" customWidth="1"/>
    <col min="11757" max="11757" width="3.1640625" style="174" customWidth="1"/>
    <col min="11758" max="11758" width="18" style="174" bestFit="1" customWidth="1"/>
    <col min="11759" max="12006" width="9.33203125" style="174"/>
    <col min="12007" max="12007" width="3.83203125" style="174" customWidth="1"/>
    <col min="12008" max="12008" width="39.83203125" style="174" customWidth="1"/>
    <col min="12009" max="12009" width="34.33203125" style="174" customWidth="1"/>
    <col min="12010" max="12011" width="29" style="174" customWidth="1"/>
    <col min="12012" max="12012" width="31.1640625" style="174" customWidth="1"/>
    <col min="12013" max="12013" width="3.1640625" style="174" customWidth="1"/>
    <col min="12014" max="12014" width="18" style="174" bestFit="1" customWidth="1"/>
    <col min="12015" max="12262" width="9.33203125" style="174"/>
    <col min="12263" max="12263" width="3.83203125" style="174" customWidth="1"/>
    <col min="12264" max="12264" width="39.83203125" style="174" customWidth="1"/>
    <col min="12265" max="12265" width="34.33203125" style="174" customWidth="1"/>
    <col min="12266" max="12267" width="29" style="174" customWidth="1"/>
    <col min="12268" max="12268" width="31.1640625" style="174" customWidth="1"/>
    <col min="12269" max="12269" width="3.1640625" style="174" customWidth="1"/>
    <col min="12270" max="12270" width="18" style="174" bestFit="1" customWidth="1"/>
    <col min="12271" max="12518" width="9.33203125" style="174"/>
    <col min="12519" max="12519" width="3.83203125" style="174" customWidth="1"/>
    <col min="12520" max="12520" width="39.83203125" style="174" customWidth="1"/>
    <col min="12521" max="12521" width="34.33203125" style="174" customWidth="1"/>
    <col min="12522" max="12523" width="29" style="174" customWidth="1"/>
    <col min="12524" max="12524" width="31.1640625" style="174" customWidth="1"/>
    <col min="12525" max="12525" width="3.1640625" style="174" customWidth="1"/>
    <col min="12526" max="12526" width="18" style="174" bestFit="1" customWidth="1"/>
    <col min="12527" max="12774" width="9.33203125" style="174"/>
    <col min="12775" max="12775" width="3.83203125" style="174" customWidth="1"/>
    <col min="12776" max="12776" width="39.83203125" style="174" customWidth="1"/>
    <col min="12777" max="12777" width="34.33203125" style="174" customWidth="1"/>
    <col min="12778" max="12779" width="29" style="174" customWidth="1"/>
    <col min="12780" max="12780" width="31.1640625" style="174" customWidth="1"/>
    <col min="12781" max="12781" width="3.1640625" style="174" customWidth="1"/>
    <col min="12782" max="12782" width="18" style="174" bestFit="1" customWidth="1"/>
    <col min="12783" max="13030" width="9.33203125" style="174"/>
    <col min="13031" max="13031" width="3.83203125" style="174" customWidth="1"/>
    <col min="13032" max="13032" width="39.83203125" style="174" customWidth="1"/>
    <col min="13033" max="13033" width="34.33203125" style="174" customWidth="1"/>
    <col min="13034" max="13035" width="29" style="174" customWidth="1"/>
    <col min="13036" max="13036" width="31.1640625" style="174" customWidth="1"/>
    <col min="13037" max="13037" width="3.1640625" style="174" customWidth="1"/>
    <col min="13038" max="13038" width="18" style="174" bestFit="1" customWidth="1"/>
    <col min="13039" max="13286" width="9.33203125" style="174"/>
    <col min="13287" max="13287" width="3.83203125" style="174" customWidth="1"/>
    <col min="13288" max="13288" width="39.83203125" style="174" customWidth="1"/>
    <col min="13289" max="13289" width="34.33203125" style="174" customWidth="1"/>
    <col min="13290" max="13291" width="29" style="174" customWidth="1"/>
    <col min="13292" max="13292" width="31.1640625" style="174" customWidth="1"/>
    <col min="13293" max="13293" width="3.1640625" style="174" customWidth="1"/>
    <col min="13294" max="13294" width="18" style="174" bestFit="1" customWidth="1"/>
    <col min="13295" max="13542" width="9.33203125" style="174"/>
    <col min="13543" max="13543" width="3.83203125" style="174" customWidth="1"/>
    <col min="13544" max="13544" width="39.83203125" style="174" customWidth="1"/>
    <col min="13545" max="13545" width="34.33203125" style="174" customWidth="1"/>
    <col min="13546" max="13547" width="29" style="174" customWidth="1"/>
    <col min="13548" max="13548" width="31.1640625" style="174" customWidth="1"/>
    <col min="13549" max="13549" width="3.1640625" style="174" customWidth="1"/>
    <col min="13550" max="13550" width="18" style="174" bestFit="1" customWidth="1"/>
    <col min="13551" max="13798" width="9.33203125" style="174"/>
    <col min="13799" max="13799" width="3.83203125" style="174" customWidth="1"/>
    <col min="13800" max="13800" width="39.83203125" style="174" customWidth="1"/>
    <col min="13801" max="13801" width="34.33203125" style="174" customWidth="1"/>
    <col min="13802" max="13803" width="29" style="174" customWidth="1"/>
    <col min="13804" max="13804" width="31.1640625" style="174" customWidth="1"/>
    <col min="13805" max="13805" width="3.1640625" style="174" customWidth="1"/>
    <col min="13806" max="13806" width="18" style="174" bestFit="1" customWidth="1"/>
    <col min="13807" max="14054" width="9.33203125" style="174"/>
    <col min="14055" max="14055" width="3.83203125" style="174" customWidth="1"/>
    <col min="14056" max="14056" width="39.83203125" style="174" customWidth="1"/>
    <col min="14057" max="14057" width="34.33203125" style="174" customWidth="1"/>
    <col min="14058" max="14059" width="29" style="174" customWidth="1"/>
    <col min="14060" max="14060" width="31.1640625" style="174" customWidth="1"/>
    <col min="14061" max="14061" width="3.1640625" style="174" customWidth="1"/>
    <col min="14062" max="14062" width="18" style="174" bestFit="1" customWidth="1"/>
    <col min="14063" max="14310" width="9.33203125" style="174"/>
    <col min="14311" max="14311" width="3.83203125" style="174" customWidth="1"/>
    <col min="14312" max="14312" width="39.83203125" style="174" customWidth="1"/>
    <col min="14313" max="14313" width="34.33203125" style="174" customWidth="1"/>
    <col min="14314" max="14315" width="29" style="174" customWidth="1"/>
    <col min="14316" max="14316" width="31.1640625" style="174" customWidth="1"/>
    <col min="14317" max="14317" width="3.1640625" style="174" customWidth="1"/>
    <col min="14318" max="14318" width="18" style="174" bestFit="1" customWidth="1"/>
    <col min="14319" max="14566" width="9.33203125" style="174"/>
    <col min="14567" max="14567" width="3.83203125" style="174" customWidth="1"/>
    <col min="14568" max="14568" width="39.83203125" style="174" customWidth="1"/>
    <col min="14569" max="14569" width="34.33203125" style="174" customWidth="1"/>
    <col min="14570" max="14571" width="29" style="174" customWidth="1"/>
    <col min="14572" max="14572" width="31.1640625" style="174" customWidth="1"/>
    <col min="14573" max="14573" width="3.1640625" style="174" customWidth="1"/>
    <col min="14574" max="14574" width="18" style="174" bestFit="1" customWidth="1"/>
    <col min="14575" max="14822" width="9.33203125" style="174"/>
    <col min="14823" max="14823" width="3.83203125" style="174" customWidth="1"/>
    <col min="14824" max="14824" width="39.83203125" style="174" customWidth="1"/>
    <col min="14825" max="14825" width="34.33203125" style="174" customWidth="1"/>
    <col min="14826" max="14827" width="29" style="174" customWidth="1"/>
    <col min="14828" max="14828" width="31.1640625" style="174" customWidth="1"/>
    <col min="14829" max="14829" width="3.1640625" style="174" customWidth="1"/>
    <col min="14830" max="14830" width="18" style="174" bestFit="1" customWidth="1"/>
    <col min="14831" max="15078" width="9.33203125" style="174"/>
    <col min="15079" max="15079" width="3.83203125" style="174" customWidth="1"/>
    <col min="15080" max="15080" width="39.83203125" style="174" customWidth="1"/>
    <col min="15081" max="15081" width="34.33203125" style="174" customWidth="1"/>
    <col min="15082" max="15083" width="29" style="174" customWidth="1"/>
    <col min="15084" max="15084" width="31.1640625" style="174" customWidth="1"/>
    <col min="15085" max="15085" width="3.1640625" style="174" customWidth="1"/>
    <col min="15086" max="15086" width="18" style="174" bestFit="1" customWidth="1"/>
    <col min="15087" max="15334" width="9.33203125" style="174"/>
    <col min="15335" max="15335" width="3.83203125" style="174" customWidth="1"/>
    <col min="15336" max="15336" width="39.83203125" style="174" customWidth="1"/>
    <col min="15337" max="15337" width="34.33203125" style="174" customWidth="1"/>
    <col min="15338" max="15339" width="29" style="174" customWidth="1"/>
    <col min="15340" max="15340" width="31.1640625" style="174" customWidth="1"/>
    <col min="15341" max="15341" width="3.1640625" style="174" customWidth="1"/>
    <col min="15342" max="15342" width="18" style="174" bestFit="1" customWidth="1"/>
    <col min="15343" max="15590" width="9.33203125" style="174"/>
    <col min="15591" max="15591" width="3.83203125" style="174" customWidth="1"/>
    <col min="15592" max="15592" width="39.83203125" style="174" customWidth="1"/>
    <col min="15593" max="15593" width="34.33203125" style="174" customWidth="1"/>
    <col min="15594" max="15595" width="29" style="174" customWidth="1"/>
    <col min="15596" max="15596" width="31.1640625" style="174" customWidth="1"/>
    <col min="15597" max="15597" width="3.1640625" style="174" customWidth="1"/>
    <col min="15598" max="15598" width="18" style="174" bestFit="1" customWidth="1"/>
    <col min="15599" max="15846" width="9.33203125" style="174"/>
    <col min="15847" max="15847" width="3.83203125" style="174" customWidth="1"/>
    <col min="15848" max="15848" width="39.83203125" style="174" customWidth="1"/>
    <col min="15849" max="15849" width="34.33203125" style="174" customWidth="1"/>
    <col min="15850" max="15851" width="29" style="174" customWidth="1"/>
    <col min="15852" max="15852" width="31.1640625" style="174" customWidth="1"/>
    <col min="15853" max="15853" width="3.1640625" style="174" customWidth="1"/>
    <col min="15854" max="15854" width="18" style="174" bestFit="1" customWidth="1"/>
    <col min="15855" max="16102" width="9.33203125" style="174"/>
    <col min="16103" max="16103" width="3.83203125" style="174" customWidth="1"/>
    <col min="16104" max="16104" width="39.83203125" style="174" customWidth="1"/>
    <col min="16105" max="16105" width="34.33203125" style="174" customWidth="1"/>
    <col min="16106" max="16107" width="29" style="174" customWidth="1"/>
    <col min="16108" max="16108" width="31.1640625" style="174" customWidth="1"/>
    <col min="16109" max="16109" width="3.1640625" style="174" customWidth="1"/>
    <col min="16110" max="16110" width="18" style="174" bestFit="1" customWidth="1"/>
    <col min="16111" max="16384" width="9.33203125" style="174"/>
  </cols>
  <sheetData>
    <row r="1" spans="1:9" s="173" customFormat="1" ht="30" customHeight="1">
      <c r="A1" s="1184" t="s">
        <v>402</v>
      </c>
      <c r="B1" s="1184"/>
      <c r="C1" s="1184"/>
      <c r="D1" s="1184"/>
      <c r="E1" s="1184"/>
      <c r="F1" s="1184"/>
      <c r="G1" s="1184"/>
      <c r="H1" s="1184"/>
    </row>
    <row r="2" spans="1:9" ht="24.95" customHeight="1">
      <c r="A2" s="819" t="s">
        <v>1057</v>
      </c>
      <c r="B2" s="174" t="s">
        <v>1055</v>
      </c>
      <c r="G2" s="585" t="s">
        <v>691</v>
      </c>
      <c r="H2" s="174" t="s">
        <v>690</v>
      </c>
    </row>
    <row r="3" spans="1:9" ht="24.95" customHeight="1">
      <c r="A3" s="819" t="s">
        <v>1058</v>
      </c>
      <c r="B3" s="174" t="s">
        <v>1056</v>
      </c>
      <c r="C3" s="169"/>
      <c r="H3" s="175"/>
    </row>
    <row r="4" spans="1:9" ht="24.95" customHeight="1" thickBot="1">
      <c r="A4" s="176" t="s">
        <v>403</v>
      </c>
      <c r="C4" s="169"/>
      <c r="H4" s="177" t="s">
        <v>689</v>
      </c>
    </row>
    <row r="5" spans="1:9" ht="24.95" customHeight="1">
      <c r="A5" s="1185" t="s">
        <v>1120</v>
      </c>
      <c r="B5" s="1187" t="s">
        <v>468</v>
      </c>
      <c r="C5" s="1189" t="s">
        <v>551</v>
      </c>
      <c r="D5" s="1187" t="s">
        <v>590</v>
      </c>
      <c r="E5" s="178" t="s">
        <v>552</v>
      </c>
      <c r="F5" s="179"/>
      <c r="G5" s="180"/>
      <c r="H5" s="1191" t="s">
        <v>655</v>
      </c>
    </row>
    <row r="6" spans="1:9" ht="24.95" customHeight="1">
      <c r="A6" s="1186"/>
      <c r="B6" s="1188"/>
      <c r="C6" s="1190"/>
      <c r="D6" s="1188"/>
      <c r="E6" s="181" t="s">
        <v>1155</v>
      </c>
      <c r="F6" s="181" t="s">
        <v>1156</v>
      </c>
      <c r="G6" s="181" t="s">
        <v>1157</v>
      </c>
      <c r="H6" s="1192"/>
    </row>
    <row r="7" spans="1:9" ht="24.95" customHeight="1">
      <c r="A7" s="876" t="s">
        <v>1119</v>
      </c>
      <c r="B7" s="437">
        <f>B8+B9</f>
        <v>4000000</v>
      </c>
      <c r="C7" s="183">
        <f>C8+C9</f>
        <v>285592</v>
      </c>
      <c r="D7" s="183">
        <f>C7-B7</f>
        <v>-3714408</v>
      </c>
      <c r="E7" s="183">
        <f>E8</f>
        <v>0</v>
      </c>
      <c r="F7" s="184">
        <f>F8</f>
        <v>70000</v>
      </c>
      <c r="G7" s="184">
        <f>G8+G9</f>
        <v>320540</v>
      </c>
      <c r="H7" s="185"/>
      <c r="I7" s="208">
        <f>E7+F7+G7</f>
        <v>390540</v>
      </c>
    </row>
    <row r="8" spans="1:9" ht="24.95" customHeight="1">
      <c r="A8" s="877" t="s">
        <v>1160</v>
      </c>
      <c r="B8" s="471">
        <f>TRUNC(B14*1,-3)</f>
        <v>4000000</v>
      </c>
      <c r="C8" s="471">
        <f>TRUNC(C14*1,0)</f>
        <v>285592</v>
      </c>
      <c r="D8" s="186">
        <f>C8-B8</f>
        <v>-3714408</v>
      </c>
      <c r="E8" s="186">
        <f>E14</f>
        <v>0</v>
      </c>
      <c r="F8" s="186">
        <f>F14</f>
        <v>70000</v>
      </c>
      <c r="G8" s="186">
        <f>G14</f>
        <v>320540</v>
      </c>
      <c r="H8" s="187"/>
    </row>
    <row r="9" spans="1:9" ht="24.95" customHeight="1" thickBot="1">
      <c r="A9" s="878" t="s">
        <v>1118</v>
      </c>
      <c r="B9" s="188"/>
      <c r="C9" s="188"/>
      <c r="D9" s="189"/>
      <c r="E9" s="189"/>
      <c r="F9" s="189"/>
      <c r="G9" s="189"/>
      <c r="H9" s="190"/>
    </row>
    <row r="10" spans="1:9" ht="15.95" customHeight="1">
      <c r="A10" s="191"/>
      <c r="B10" s="168"/>
      <c r="C10" s="192"/>
      <c r="D10" s="193"/>
      <c r="G10" s="168"/>
      <c r="H10" s="194"/>
    </row>
    <row r="11" spans="1:9" ht="15.95" customHeight="1" thickBot="1">
      <c r="A11" s="174" t="s">
        <v>404</v>
      </c>
      <c r="B11" s="168"/>
      <c r="C11" s="192"/>
      <c r="D11" s="193"/>
      <c r="E11" s="168"/>
      <c r="F11" s="168"/>
      <c r="G11" s="168"/>
      <c r="H11" s="177" t="s">
        <v>689</v>
      </c>
    </row>
    <row r="12" spans="1:9" ht="24.95" customHeight="1">
      <c r="A12" s="1193" t="s">
        <v>93</v>
      </c>
      <c r="B12" s="1187" t="s">
        <v>468</v>
      </c>
      <c r="C12" s="1189" t="s">
        <v>551</v>
      </c>
      <c r="D12" s="1187" t="s">
        <v>590</v>
      </c>
      <c r="E12" s="178" t="s">
        <v>552</v>
      </c>
      <c r="F12" s="179"/>
      <c r="G12" s="180"/>
      <c r="H12" s="1191" t="s">
        <v>656</v>
      </c>
    </row>
    <row r="13" spans="1:9" ht="24.95" customHeight="1">
      <c r="A13" s="1194"/>
      <c r="B13" s="1188"/>
      <c r="C13" s="1190"/>
      <c r="D13" s="1188"/>
      <c r="E13" s="181" t="s">
        <v>1155</v>
      </c>
      <c r="F13" s="181" t="s">
        <v>1156</v>
      </c>
      <c r="G13" s="181" t="s">
        <v>1157</v>
      </c>
      <c r="H13" s="1192"/>
    </row>
    <row r="14" spans="1:9" ht="24.95" customHeight="1">
      <c r="A14" s="182" t="s">
        <v>1121</v>
      </c>
      <c r="B14" s="829">
        <f t="shared" ref="B14:G14" si="0">TRUNC(B15+B21+B24,0)</f>
        <v>4000000</v>
      </c>
      <c r="C14" s="829">
        <f t="shared" si="0"/>
        <v>285592</v>
      </c>
      <c r="D14" s="829">
        <f t="shared" si="0"/>
        <v>-3714408</v>
      </c>
      <c r="E14" s="830"/>
      <c r="F14" s="828">
        <f t="shared" si="0"/>
        <v>70000</v>
      </c>
      <c r="G14" s="830">
        <f t="shared" si="0"/>
        <v>320540</v>
      </c>
      <c r="H14" s="195"/>
      <c r="I14" s="208">
        <f>E14+F14+G14</f>
        <v>390540</v>
      </c>
    </row>
    <row r="15" spans="1:9" ht="24.95" customHeight="1">
      <c r="A15" s="197" t="s">
        <v>561</v>
      </c>
      <c r="B15" s="816">
        <f>TRUNC(B16+B17+B18,0)</f>
        <v>3586000</v>
      </c>
      <c r="C15" s="816">
        <f>TRUNC(C16+C17+C18,0)</f>
        <v>270759</v>
      </c>
      <c r="D15" s="198">
        <f t="shared" ref="D15:D28" si="1">C15-B15</f>
        <v>-3315241</v>
      </c>
      <c r="E15" s="893"/>
      <c r="F15" s="892"/>
      <c r="G15" s="892">
        <f>TRUNC(G16+G17+G18,0)</f>
        <v>270759</v>
      </c>
      <c r="H15" s="199"/>
      <c r="I15" s="208">
        <f>E15+F15+G15</f>
        <v>270759</v>
      </c>
    </row>
    <row r="16" spans="1:9" ht="24.95" customHeight="1">
      <c r="A16" s="200" t="s">
        <v>1061</v>
      </c>
      <c r="B16" s="186">
        <v>3047000</v>
      </c>
      <c r="C16" s="201">
        <f>공사원가계산서!I33/1000</f>
        <v>93121</v>
      </c>
      <c r="D16" s="198">
        <f t="shared" si="1"/>
        <v>-2953879</v>
      </c>
      <c r="E16" s="894"/>
      <c r="F16" s="203"/>
      <c r="G16" s="201">
        <f>C16-F16</f>
        <v>93121</v>
      </c>
      <c r="H16" s="199"/>
      <c r="I16" s="208">
        <f t="shared" ref="I16:I21" si="2">E16+F16+G16</f>
        <v>93121</v>
      </c>
    </row>
    <row r="17" spans="1:10" ht="24.95" customHeight="1">
      <c r="A17" s="200" t="s">
        <v>553</v>
      </c>
      <c r="B17" s="186">
        <v>539000</v>
      </c>
      <c r="C17" s="201">
        <f>공사원가계산서!I34/1000</f>
        <v>25900</v>
      </c>
      <c r="D17" s="198">
        <f t="shared" si="1"/>
        <v>-513100</v>
      </c>
      <c r="E17" s="894"/>
      <c r="F17" s="203"/>
      <c r="G17" s="201">
        <f>C17-F17</f>
        <v>25900</v>
      </c>
      <c r="H17" s="199"/>
      <c r="I17" s="208">
        <f t="shared" si="2"/>
        <v>25900</v>
      </c>
    </row>
    <row r="18" spans="1:10" ht="24.95" customHeight="1">
      <c r="A18" s="200" t="s">
        <v>554</v>
      </c>
      <c r="B18" s="203"/>
      <c r="C18" s="201">
        <f>TRUNC(SUM(C19:C20),0)</f>
        <v>151738</v>
      </c>
      <c r="D18" s="198">
        <f t="shared" si="1"/>
        <v>151738</v>
      </c>
      <c r="E18" s="895"/>
      <c r="F18" s="202"/>
      <c r="G18" s="201">
        <f>TRUNC(SUM(G19:G20),0)</f>
        <v>151738</v>
      </c>
      <c r="H18" s="199"/>
      <c r="I18" s="208">
        <f t="shared" si="2"/>
        <v>151738</v>
      </c>
    </row>
    <row r="19" spans="1:10" ht="24.95" customHeight="1">
      <c r="A19" s="872" t="s">
        <v>1117</v>
      </c>
      <c r="B19" s="873"/>
      <c r="C19" s="874">
        <v>135370</v>
      </c>
      <c r="D19" s="875">
        <f t="shared" si="1"/>
        <v>135370</v>
      </c>
      <c r="E19" s="895"/>
      <c r="F19" s="203"/>
      <c r="G19" s="874">
        <f>C19-F19</f>
        <v>135370</v>
      </c>
      <c r="H19" s="820"/>
      <c r="I19" s="208">
        <f t="shared" si="2"/>
        <v>135370</v>
      </c>
    </row>
    <row r="20" spans="1:10" ht="24.95" customHeight="1">
      <c r="A20" s="869" t="s">
        <v>1122</v>
      </c>
      <c r="B20" s="870"/>
      <c r="C20" s="210">
        <f>부대집계!E17</f>
        <v>16368</v>
      </c>
      <c r="D20" s="813">
        <f t="shared" ref="D20" si="3">C20-B20</f>
        <v>16368</v>
      </c>
      <c r="E20" s="896"/>
      <c r="F20" s="211"/>
      <c r="G20" s="210">
        <f>C20-F20</f>
        <v>16368</v>
      </c>
      <c r="H20" s="871"/>
      <c r="I20" s="208">
        <f t="shared" si="2"/>
        <v>16368</v>
      </c>
    </row>
    <row r="21" spans="1:10" ht="24.95" customHeight="1">
      <c r="A21" s="831" t="s">
        <v>560</v>
      </c>
      <c r="B21" s="817"/>
      <c r="C21" s="206"/>
      <c r="D21" s="198">
        <f t="shared" si="1"/>
        <v>0</v>
      </c>
      <c r="E21" s="205"/>
      <c r="F21" s="205"/>
      <c r="G21" s="890"/>
      <c r="H21" s="832"/>
      <c r="I21" s="208">
        <f t="shared" si="2"/>
        <v>0</v>
      </c>
    </row>
    <row r="22" spans="1:10" ht="24.95" customHeight="1">
      <c r="A22" s="200" t="s">
        <v>1059</v>
      </c>
      <c r="B22" s="814"/>
      <c r="C22" s="811"/>
      <c r="D22" s="198">
        <f t="shared" si="1"/>
        <v>0</v>
      </c>
      <c r="E22" s="202"/>
      <c r="F22" s="202"/>
      <c r="G22" s="201"/>
      <c r="H22" s="199"/>
    </row>
    <row r="23" spans="1:10" ht="24.95" customHeight="1">
      <c r="A23" s="833" t="s">
        <v>1060</v>
      </c>
      <c r="B23" s="815"/>
      <c r="C23" s="812"/>
      <c r="D23" s="813">
        <f t="shared" si="1"/>
        <v>0</v>
      </c>
      <c r="E23" s="211"/>
      <c r="F23" s="211"/>
      <c r="G23" s="210"/>
      <c r="H23" s="834"/>
    </row>
    <row r="24" spans="1:10" ht="24.95" customHeight="1">
      <c r="A24" s="831" t="s">
        <v>559</v>
      </c>
      <c r="B24" s="817">
        <f>TRUNC(SUM(B25:B28),0)</f>
        <v>414000</v>
      </c>
      <c r="C24" s="817">
        <f>TRUNC(SUM(C25:C28),0)</f>
        <v>14833</v>
      </c>
      <c r="D24" s="883">
        <f>TRUNC(C24-B24,0)</f>
        <v>-399167</v>
      </c>
      <c r="E24" s="817"/>
      <c r="F24" s="817">
        <f>TRUNC(SUM(F25:F28),0)</f>
        <v>70000</v>
      </c>
      <c r="G24" s="891">
        <f>TRUNC(SUM(G25:G28),0)</f>
        <v>49781</v>
      </c>
      <c r="H24" s="832"/>
      <c r="I24" s="208">
        <f>TRUNC(E24+F24+G24,0)</f>
        <v>119781</v>
      </c>
      <c r="J24" s="208">
        <f>C24-I24</f>
        <v>-104948</v>
      </c>
    </row>
    <row r="25" spans="1:10" ht="24.95" customHeight="1">
      <c r="A25" s="200" t="s">
        <v>555</v>
      </c>
      <c r="B25" s="821"/>
      <c r="C25" s="811"/>
      <c r="D25" s="821"/>
      <c r="E25" s="821"/>
      <c r="F25" s="821"/>
      <c r="G25" s="811"/>
      <c r="H25" s="199"/>
    </row>
    <row r="26" spans="1:10" ht="24.95" customHeight="1">
      <c r="A26" s="200" t="s">
        <v>556</v>
      </c>
      <c r="B26" s="835">
        <v>113000</v>
      </c>
      <c r="C26" s="822">
        <f>위탁요율!H5</f>
        <v>4089</v>
      </c>
      <c r="D26" s="198">
        <f t="shared" si="1"/>
        <v>-108911</v>
      </c>
      <c r="E26" s="836"/>
      <c r="F26" s="836">
        <v>70000</v>
      </c>
      <c r="G26" s="823">
        <v>39037</v>
      </c>
      <c r="H26" s="820"/>
    </row>
    <row r="27" spans="1:10" ht="24.95" customHeight="1">
      <c r="A27" s="200" t="s">
        <v>557</v>
      </c>
      <c r="B27" s="814">
        <v>252000</v>
      </c>
      <c r="C27" s="811">
        <f>위탁요율!H6</f>
        <v>8948</v>
      </c>
      <c r="D27" s="198">
        <f t="shared" si="1"/>
        <v>-243052</v>
      </c>
      <c r="E27" s="821"/>
      <c r="F27" s="836"/>
      <c r="G27" s="811">
        <f>TRUNC(C27-F27+0,0)</f>
        <v>8948</v>
      </c>
      <c r="H27" s="207"/>
      <c r="J27" s="169">
        <f>TRUNC(J24*0.5,0)</f>
        <v>-52474</v>
      </c>
    </row>
    <row r="28" spans="1:10" ht="24.95" customHeight="1" thickBot="1">
      <c r="A28" s="884" t="s">
        <v>558</v>
      </c>
      <c r="B28" s="885">
        <v>49000</v>
      </c>
      <c r="C28" s="886">
        <f>위탁요율!H7</f>
        <v>1796</v>
      </c>
      <c r="D28" s="887">
        <f t="shared" si="1"/>
        <v>-47204</v>
      </c>
      <c r="E28" s="888"/>
      <c r="F28" s="888"/>
      <c r="G28" s="886">
        <f>TRUNC(C28-F28+0,0)</f>
        <v>1796</v>
      </c>
      <c r="H28" s="889"/>
      <c r="J28" s="169">
        <f>TRUNC(J24*0.5,0)</f>
        <v>-52474</v>
      </c>
    </row>
    <row r="29" spans="1:10" ht="24.95" customHeight="1">
      <c r="A29" s="191"/>
      <c r="B29" s="212"/>
      <c r="C29" s="213"/>
      <c r="D29" s="204"/>
      <c r="E29" s="204"/>
      <c r="F29" s="204"/>
      <c r="G29" s="204"/>
      <c r="H29" s="191"/>
    </row>
    <row r="30" spans="1:10" ht="24.95" customHeight="1">
      <c r="A30" s="191"/>
      <c r="B30" s="212"/>
      <c r="C30" s="213"/>
      <c r="D30" s="204"/>
      <c r="E30" s="174" t="s">
        <v>1185</v>
      </c>
    </row>
    <row r="31" spans="1:10" ht="24.95" customHeight="1">
      <c r="A31" s="191"/>
      <c r="B31" s="212"/>
      <c r="C31" s="213"/>
      <c r="D31" s="204"/>
    </row>
    <row r="32" spans="1:10" ht="24.95" customHeight="1">
      <c r="A32" s="191"/>
      <c r="B32" s="212"/>
      <c r="C32" s="213"/>
      <c r="D32" s="204"/>
    </row>
    <row r="33" spans="1:4" ht="24.95" customHeight="1">
      <c r="A33" s="191"/>
      <c r="B33" s="212"/>
      <c r="C33" s="213"/>
      <c r="D33" s="204"/>
    </row>
    <row r="35" spans="1:4" ht="14.1" customHeight="1">
      <c r="A35" s="169"/>
      <c r="C35" s="209"/>
      <c r="D35" s="196"/>
    </row>
    <row r="36" spans="1:4" ht="14.1" customHeight="1">
      <c r="A36" s="169"/>
      <c r="D36" s="196"/>
    </row>
    <row r="37" spans="1:4" ht="14.1" customHeight="1">
      <c r="A37" s="169"/>
      <c r="D37" s="196"/>
    </row>
    <row r="38" spans="1:4" ht="14.1" customHeight="1">
      <c r="A38" s="169"/>
      <c r="D38" s="196"/>
    </row>
    <row r="39" spans="1:4" ht="14.1" customHeight="1">
      <c r="A39" s="169"/>
      <c r="D39" s="196"/>
    </row>
    <row r="40" spans="1:4" ht="14.1" customHeight="1">
      <c r="D40" s="196"/>
    </row>
    <row r="41" spans="1:4" ht="14.1" customHeight="1">
      <c r="D41" s="196"/>
    </row>
    <row r="42" spans="1:4" ht="14.1" customHeight="1">
      <c r="D42" s="196"/>
    </row>
    <row r="43" spans="1:4" ht="14.1" customHeight="1">
      <c r="D43" s="196"/>
    </row>
    <row r="44" spans="1:4" ht="14.1" customHeight="1">
      <c r="D44" s="196"/>
    </row>
    <row r="45" spans="1:4" ht="14.1" customHeight="1">
      <c r="D45" s="196"/>
    </row>
    <row r="46" spans="1:4" ht="14.1" customHeight="1">
      <c r="D46" s="196"/>
    </row>
    <row r="47" spans="1:4" ht="14.1" customHeight="1">
      <c r="D47" s="196"/>
    </row>
    <row r="48" spans="1:4" ht="14.1" customHeight="1">
      <c r="D48" s="196"/>
    </row>
    <row r="49" spans="4:4" ht="14.1" customHeight="1">
      <c r="D49" s="196"/>
    </row>
    <row r="50" spans="4:4" ht="14.1" customHeight="1">
      <c r="D50" s="196"/>
    </row>
    <row r="51" spans="4:4" ht="14.1" customHeight="1">
      <c r="D51" s="196"/>
    </row>
  </sheetData>
  <mergeCells count="11">
    <mergeCell ref="A12:A13"/>
    <mergeCell ref="B12:B13"/>
    <mergeCell ref="C12:C13"/>
    <mergeCell ref="D12:D13"/>
    <mergeCell ref="H12:H13"/>
    <mergeCell ref="A1:H1"/>
    <mergeCell ref="A5:A6"/>
    <mergeCell ref="B5:B6"/>
    <mergeCell ref="C5:C6"/>
    <mergeCell ref="D5:D6"/>
    <mergeCell ref="H5:H6"/>
  </mergeCells>
  <phoneticPr fontId="8" type="noConversion"/>
  <printOptions horizontalCentered="1" verticalCentered="1"/>
  <pageMargins left="0.39370078740157483" right="0.39370078740157483" top="0.78740157480314965" bottom="0.78740157480314965" header="0.51181102362204722" footer="0.2362204724409449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4"/>
  <sheetViews>
    <sheetView view="pageBreakPreview" zoomScaleNormal="100" zoomScaleSheetLayoutView="100" workbookViewId="0">
      <selection activeCell="G29" sqref="G29"/>
    </sheetView>
    <sheetView workbookViewId="1"/>
  </sheetViews>
  <sheetFormatPr defaultRowHeight="14.25"/>
  <cols>
    <col min="1" max="11" width="14.83203125" style="350" customWidth="1"/>
    <col min="12" max="12" width="9.33203125" style="350"/>
    <col min="13" max="13" width="15.5" style="350" bestFit="1" customWidth="1"/>
    <col min="14" max="255" width="9.33203125" style="350"/>
    <col min="256" max="256" width="4.33203125" style="350" customWidth="1"/>
    <col min="257" max="258" width="22.1640625" style="350" customWidth="1"/>
    <col min="259" max="266" width="20" style="350" customWidth="1"/>
    <col min="267" max="511" width="9.33203125" style="350"/>
    <col min="512" max="512" width="4.33203125" style="350" customWidth="1"/>
    <col min="513" max="514" width="22.1640625" style="350" customWidth="1"/>
    <col min="515" max="522" width="20" style="350" customWidth="1"/>
    <col min="523" max="767" width="9.33203125" style="350"/>
    <col min="768" max="768" width="4.33203125" style="350" customWidth="1"/>
    <col min="769" max="770" width="22.1640625" style="350" customWidth="1"/>
    <col min="771" max="778" width="20" style="350" customWidth="1"/>
    <col min="779" max="1023" width="9.33203125" style="350"/>
    <col min="1024" max="1024" width="4.33203125" style="350" customWidth="1"/>
    <col min="1025" max="1026" width="22.1640625" style="350" customWidth="1"/>
    <col min="1027" max="1034" width="20" style="350" customWidth="1"/>
    <col min="1035" max="1279" width="9.33203125" style="350"/>
    <col min="1280" max="1280" width="4.33203125" style="350" customWidth="1"/>
    <col min="1281" max="1282" width="22.1640625" style="350" customWidth="1"/>
    <col min="1283" max="1290" width="20" style="350" customWidth="1"/>
    <col min="1291" max="1535" width="9.33203125" style="350"/>
    <col min="1536" max="1536" width="4.33203125" style="350" customWidth="1"/>
    <col min="1537" max="1538" width="22.1640625" style="350" customWidth="1"/>
    <col min="1539" max="1546" width="20" style="350" customWidth="1"/>
    <col min="1547" max="1791" width="9.33203125" style="350"/>
    <col min="1792" max="1792" width="4.33203125" style="350" customWidth="1"/>
    <col min="1793" max="1794" width="22.1640625" style="350" customWidth="1"/>
    <col min="1795" max="1802" width="20" style="350" customWidth="1"/>
    <col min="1803" max="2047" width="9.33203125" style="350"/>
    <col min="2048" max="2048" width="4.33203125" style="350" customWidth="1"/>
    <col min="2049" max="2050" width="22.1640625" style="350" customWidth="1"/>
    <col min="2051" max="2058" width="20" style="350" customWidth="1"/>
    <col min="2059" max="2303" width="9.33203125" style="350"/>
    <col min="2304" max="2304" width="4.33203125" style="350" customWidth="1"/>
    <col min="2305" max="2306" width="22.1640625" style="350" customWidth="1"/>
    <col min="2307" max="2314" width="20" style="350" customWidth="1"/>
    <col min="2315" max="2559" width="9.33203125" style="350"/>
    <col min="2560" max="2560" width="4.33203125" style="350" customWidth="1"/>
    <col min="2561" max="2562" width="22.1640625" style="350" customWidth="1"/>
    <col min="2563" max="2570" width="20" style="350" customWidth="1"/>
    <col min="2571" max="2815" width="9.33203125" style="350"/>
    <col min="2816" max="2816" width="4.33203125" style="350" customWidth="1"/>
    <col min="2817" max="2818" width="22.1640625" style="350" customWidth="1"/>
    <col min="2819" max="2826" width="20" style="350" customWidth="1"/>
    <col min="2827" max="3071" width="9.33203125" style="350"/>
    <col min="3072" max="3072" width="4.33203125" style="350" customWidth="1"/>
    <col min="3073" max="3074" width="22.1640625" style="350" customWidth="1"/>
    <col min="3075" max="3082" width="20" style="350" customWidth="1"/>
    <col min="3083" max="3327" width="9.33203125" style="350"/>
    <col min="3328" max="3328" width="4.33203125" style="350" customWidth="1"/>
    <col min="3329" max="3330" width="22.1640625" style="350" customWidth="1"/>
    <col min="3331" max="3338" width="20" style="350" customWidth="1"/>
    <col min="3339" max="3583" width="9.33203125" style="350"/>
    <col min="3584" max="3584" width="4.33203125" style="350" customWidth="1"/>
    <col min="3585" max="3586" width="22.1640625" style="350" customWidth="1"/>
    <col min="3587" max="3594" width="20" style="350" customWidth="1"/>
    <col min="3595" max="3839" width="9.33203125" style="350"/>
    <col min="3840" max="3840" width="4.33203125" style="350" customWidth="1"/>
    <col min="3841" max="3842" width="22.1640625" style="350" customWidth="1"/>
    <col min="3843" max="3850" width="20" style="350" customWidth="1"/>
    <col min="3851" max="4095" width="9.33203125" style="350"/>
    <col min="4096" max="4096" width="4.33203125" style="350" customWidth="1"/>
    <col min="4097" max="4098" width="22.1640625" style="350" customWidth="1"/>
    <col min="4099" max="4106" width="20" style="350" customWidth="1"/>
    <col min="4107" max="4351" width="9.33203125" style="350"/>
    <col min="4352" max="4352" width="4.33203125" style="350" customWidth="1"/>
    <col min="4353" max="4354" width="22.1640625" style="350" customWidth="1"/>
    <col min="4355" max="4362" width="20" style="350" customWidth="1"/>
    <col min="4363" max="4607" width="9.33203125" style="350"/>
    <col min="4608" max="4608" width="4.33203125" style="350" customWidth="1"/>
    <col min="4609" max="4610" width="22.1640625" style="350" customWidth="1"/>
    <col min="4611" max="4618" width="20" style="350" customWidth="1"/>
    <col min="4619" max="4863" width="9.33203125" style="350"/>
    <col min="4864" max="4864" width="4.33203125" style="350" customWidth="1"/>
    <col min="4865" max="4866" width="22.1640625" style="350" customWidth="1"/>
    <col min="4867" max="4874" width="20" style="350" customWidth="1"/>
    <col min="4875" max="5119" width="9.33203125" style="350"/>
    <col min="5120" max="5120" width="4.33203125" style="350" customWidth="1"/>
    <col min="5121" max="5122" width="22.1640625" style="350" customWidth="1"/>
    <col min="5123" max="5130" width="20" style="350" customWidth="1"/>
    <col min="5131" max="5375" width="9.33203125" style="350"/>
    <col min="5376" max="5376" width="4.33203125" style="350" customWidth="1"/>
    <col min="5377" max="5378" width="22.1640625" style="350" customWidth="1"/>
    <col min="5379" max="5386" width="20" style="350" customWidth="1"/>
    <col min="5387" max="5631" width="9.33203125" style="350"/>
    <col min="5632" max="5632" width="4.33203125" style="350" customWidth="1"/>
    <col min="5633" max="5634" width="22.1640625" style="350" customWidth="1"/>
    <col min="5635" max="5642" width="20" style="350" customWidth="1"/>
    <col min="5643" max="5887" width="9.33203125" style="350"/>
    <col min="5888" max="5888" width="4.33203125" style="350" customWidth="1"/>
    <col min="5889" max="5890" width="22.1640625" style="350" customWidth="1"/>
    <col min="5891" max="5898" width="20" style="350" customWidth="1"/>
    <col min="5899" max="6143" width="9.33203125" style="350"/>
    <col min="6144" max="6144" width="4.33203125" style="350" customWidth="1"/>
    <col min="6145" max="6146" width="22.1640625" style="350" customWidth="1"/>
    <col min="6147" max="6154" width="20" style="350" customWidth="1"/>
    <col min="6155" max="6399" width="9.33203125" style="350"/>
    <col min="6400" max="6400" width="4.33203125" style="350" customWidth="1"/>
    <col min="6401" max="6402" width="22.1640625" style="350" customWidth="1"/>
    <col min="6403" max="6410" width="20" style="350" customWidth="1"/>
    <col min="6411" max="6655" width="9.33203125" style="350"/>
    <col min="6656" max="6656" width="4.33203125" style="350" customWidth="1"/>
    <col min="6657" max="6658" width="22.1640625" style="350" customWidth="1"/>
    <col min="6659" max="6666" width="20" style="350" customWidth="1"/>
    <col min="6667" max="6911" width="9.33203125" style="350"/>
    <col min="6912" max="6912" width="4.33203125" style="350" customWidth="1"/>
    <col min="6913" max="6914" width="22.1640625" style="350" customWidth="1"/>
    <col min="6915" max="6922" width="20" style="350" customWidth="1"/>
    <col min="6923" max="7167" width="9.33203125" style="350"/>
    <col min="7168" max="7168" width="4.33203125" style="350" customWidth="1"/>
    <col min="7169" max="7170" width="22.1640625" style="350" customWidth="1"/>
    <col min="7171" max="7178" width="20" style="350" customWidth="1"/>
    <col min="7179" max="7423" width="9.33203125" style="350"/>
    <col min="7424" max="7424" width="4.33203125" style="350" customWidth="1"/>
    <col min="7425" max="7426" width="22.1640625" style="350" customWidth="1"/>
    <col min="7427" max="7434" width="20" style="350" customWidth="1"/>
    <col min="7435" max="7679" width="9.33203125" style="350"/>
    <col min="7680" max="7680" width="4.33203125" style="350" customWidth="1"/>
    <col min="7681" max="7682" width="22.1640625" style="350" customWidth="1"/>
    <col min="7683" max="7690" width="20" style="350" customWidth="1"/>
    <col min="7691" max="7935" width="9.33203125" style="350"/>
    <col min="7936" max="7936" width="4.33203125" style="350" customWidth="1"/>
    <col min="7937" max="7938" width="22.1640625" style="350" customWidth="1"/>
    <col min="7939" max="7946" width="20" style="350" customWidth="1"/>
    <col min="7947" max="8191" width="9.33203125" style="350"/>
    <col min="8192" max="8192" width="4.33203125" style="350" customWidth="1"/>
    <col min="8193" max="8194" width="22.1640625" style="350" customWidth="1"/>
    <col min="8195" max="8202" width="20" style="350" customWidth="1"/>
    <col min="8203" max="8447" width="9.33203125" style="350"/>
    <col min="8448" max="8448" width="4.33203125" style="350" customWidth="1"/>
    <col min="8449" max="8450" width="22.1640625" style="350" customWidth="1"/>
    <col min="8451" max="8458" width="20" style="350" customWidth="1"/>
    <col min="8459" max="8703" width="9.33203125" style="350"/>
    <col min="8704" max="8704" width="4.33203125" style="350" customWidth="1"/>
    <col min="8705" max="8706" width="22.1640625" style="350" customWidth="1"/>
    <col min="8707" max="8714" width="20" style="350" customWidth="1"/>
    <col min="8715" max="8959" width="9.33203125" style="350"/>
    <col min="8960" max="8960" width="4.33203125" style="350" customWidth="1"/>
    <col min="8961" max="8962" width="22.1640625" style="350" customWidth="1"/>
    <col min="8963" max="8970" width="20" style="350" customWidth="1"/>
    <col min="8971" max="9215" width="9.33203125" style="350"/>
    <col min="9216" max="9216" width="4.33203125" style="350" customWidth="1"/>
    <col min="9217" max="9218" width="22.1640625" style="350" customWidth="1"/>
    <col min="9219" max="9226" width="20" style="350" customWidth="1"/>
    <col min="9227" max="9471" width="9.33203125" style="350"/>
    <col min="9472" max="9472" width="4.33203125" style="350" customWidth="1"/>
    <col min="9473" max="9474" width="22.1640625" style="350" customWidth="1"/>
    <col min="9475" max="9482" width="20" style="350" customWidth="1"/>
    <col min="9483" max="9727" width="9.33203125" style="350"/>
    <col min="9728" max="9728" width="4.33203125" style="350" customWidth="1"/>
    <col min="9729" max="9730" width="22.1640625" style="350" customWidth="1"/>
    <col min="9731" max="9738" width="20" style="350" customWidth="1"/>
    <col min="9739" max="9983" width="9.33203125" style="350"/>
    <col min="9984" max="9984" width="4.33203125" style="350" customWidth="1"/>
    <col min="9985" max="9986" width="22.1640625" style="350" customWidth="1"/>
    <col min="9987" max="9994" width="20" style="350" customWidth="1"/>
    <col min="9995" max="10239" width="9.33203125" style="350"/>
    <col min="10240" max="10240" width="4.33203125" style="350" customWidth="1"/>
    <col min="10241" max="10242" width="22.1640625" style="350" customWidth="1"/>
    <col min="10243" max="10250" width="20" style="350" customWidth="1"/>
    <col min="10251" max="10495" width="9.33203125" style="350"/>
    <col min="10496" max="10496" width="4.33203125" style="350" customWidth="1"/>
    <col min="10497" max="10498" width="22.1640625" style="350" customWidth="1"/>
    <col min="10499" max="10506" width="20" style="350" customWidth="1"/>
    <col min="10507" max="10751" width="9.33203125" style="350"/>
    <col min="10752" max="10752" width="4.33203125" style="350" customWidth="1"/>
    <col min="10753" max="10754" width="22.1640625" style="350" customWidth="1"/>
    <col min="10755" max="10762" width="20" style="350" customWidth="1"/>
    <col min="10763" max="11007" width="9.33203125" style="350"/>
    <col min="11008" max="11008" width="4.33203125" style="350" customWidth="1"/>
    <col min="11009" max="11010" width="22.1640625" style="350" customWidth="1"/>
    <col min="11011" max="11018" width="20" style="350" customWidth="1"/>
    <col min="11019" max="11263" width="9.33203125" style="350"/>
    <col min="11264" max="11264" width="4.33203125" style="350" customWidth="1"/>
    <col min="11265" max="11266" width="22.1640625" style="350" customWidth="1"/>
    <col min="11267" max="11274" width="20" style="350" customWidth="1"/>
    <col min="11275" max="11519" width="9.33203125" style="350"/>
    <col min="11520" max="11520" width="4.33203125" style="350" customWidth="1"/>
    <col min="11521" max="11522" width="22.1640625" style="350" customWidth="1"/>
    <col min="11523" max="11530" width="20" style="350" customWidth="1"/>
    <col min="11531" max="11775" width="9.33203125" style="350"/>
    <col min="11776" max="11776" width="4.33203125" style="350" customWidth="1"/>
    <col min="11777" max="11778" width="22.1640625" style="350" customWidth="1"/>
    <col min="11779" max="11786" width="20" style="350" customWidth="1"/>
    <col min="11787" max="12031" width="9.33203125" style="350"/>
    <col min="12032" max="12032" width="4.33203125" style="350" customWidth="1"/>
    <col min="12033" max="12034" width="22.1640625" style="350" customWidth="1"/>
    <col min="12035" max="12042" width="20" style="350" customWidth="1"/>
    <col min="12043" max="12287" width="9.33203125" style="350"/>
    <col min="12288" max="12288" width="4.33203125" style="350" customWidth="1"/>
    <col min="12289" max="12290" width="22.1640625" style="350" customWidth="1"/>
    <col min="12291" max="12298" width="20" style="350" customWidth="1"/>
    <col min="12299" max="12543" width="9.33203125" style="350"/>
    <col min="12544" max="12544" width="4.33203125" style="350" customWidth="1"/>
    <col min="12545" max="12546" width="22.1640625" style="350" customWidth="1"/>
    <col min="12547" max="12554" width="20" style="350" customWidth="1"/>
    <col min="12555" max="12799" width="9.33203125" style="350"/>
    <col min="12800" max="12800" width="4.33203125" style="350" customWidth="1"/>
    <col min="12801" max="12802" width="22.1640625" style="350" customWidth="1"/>
    <col min="12803" max="12810" width="20" style="350" customWidth="1"/>
    <col min="12811" max="13055" width="9.33203125" style="350"/>
    <col min="13056" max="13056" width="4.33203125" style="350" customWidth="1"/>
    <col min="13057" max="13058" width="22.1640625" style="350" customWidth="1"/>
    <col min="13059" max="13066" width="20" style="350" customWidth="1"/>
    <col min="13067" max="13311" width="9.33203125" style="350"/>
    <col min="13312" max="13312" width="4.33203125" style="350" customWidth="1"/>
    <col min="13313" max="13314" width="22.1640625" style="350" customWidth="1"/>
    <col min="13315" max="13322" width="20" style="350" customWidth="1"/>
    <col min="13323" max="13567" width="9.33203125" style="350"/>
    <col min="13568" max="13568" width="4.33203125" style="350" customWidth="1"/>
    <col min="13569" max="13570" width="22.1640625" style="350" customWidth="1"/>
    <col min="13571" max="13578" width="20" style="350" customWidth="1"/>
    <col min="13579" max="13823" width="9.33203125" style="350"/>
    <col min="13824" max="13824" width="4.33203125" style="350" customWidth="1"/>
    <col min="13825" max="13826" width="22.1640625" style="350" customWidth="1"/>
    <col min="13827" max="13834" width="20" style="350" customWidth="1"/>
    <col min="13835" max="14079" width="9.33203125" style="350"/>
    <col min="14080" max="14080" width="4.33203125" style="350" customWidth="1"/>
    <col min="14081" max="14082" width="22.1640625" style="350" customWidth="1"/>
    <col min="14083" max="14090" width="20" style="350" customWidth="1"/>
    <col min="14091" max="14335" width="9.33203125" style="350"/>
    <col min="14336" max="14336" width="4.33203125" style="350" customWidth="1"/>
    <col min="14337" max="14338" width="22.1640625" style="350" customWidth="1"/>
    <col min="14339" max="14346" width="20" style="350" customWidth="1"/>
    <col min="14347" max="14591" width="9.33203125" style="350"/>
    <col min="14592" max="14592" width="4.33203125" style="350" customWidth="1"/>
    <col min="14593" max="14594" width="22.1640625" style="350" customWidth="1"/>
    <col min="14595" max="14602" width="20" style="350" customWidth="1"/>
    <col min="14603" max="14847" width="9.33203125" style="350"/>
    <col min="14848" max="14848" width="4.33203125" style="350" customWidth="1"/>
    <col min="14849" max="14850" width="22.1640625" style="350" customWidth="1"/>
    <col min="14851" max="14858" width="20" style="350" customWidth="1"/>
    <col min="14859" max="15103" width="9.33203125" style="350"/>
    <col min="15104" max="15104" width="4.33203125" style="350" customWidth="1"/>
    <col min="15105" max="15106" width="22.1640625" style="350" customWidth="1"/>
    <col min="15107" max="15114" width="20" style="350" customWidth="1"/>
    <col min="15115" max="15359" width="9.33203125" style="350"/>
    <col min="15360" max="15360" width="4.33203125" style="350" customWidth="1"/>
    <col min="15361" max="15362" width="22.1640625" style="350" customWidth="1"/>
    <col min="15363" max="15370" width="20" style="350" customWidth="1"/>
    <col min="15371" max="15615" width="9.33203125" style="350"/>
    <col min="15616" max="15616" width="4.33203125" style="350" customWidth="1"/>
    <col min="15617" max="15618" width="22.1640625" style="350" customWidth="1"/>
    <col min="15619" max="15626" width="20" style="350" customWidth="1"/>
    <col min="15627" max="15871" width="9.33203125" style="350"/>
    <col min="15872" max="15872" width="4.33203125" style="350" customWidth="1"/>
    <col min="15873" max="15874" width="22.1640625" style="350" customWidth="1"/>
    <col min="15875" max="15882" width="20" style="350" customWidth="1"/>
    <col min="15883" max="16127" width="9.33203125" style="350"/>
    <col min="16128" max="16128" width="4.33203125" style="350" customWidth="1"/>
    <col min="16129" max="16130" width="22.1640625" style="350" customWidth="1"/>
    <col min="16131" max="16138" width="20" style="350" customWidth="1"/>
    <col min="16139" max="16384" width="9.33203125" style="350"/>
  </cols>
  <sheetData>
    <row r="1" spans="1:13" ht="30" customHeight="1">
      <c r="A1" s="348" t="s">
        <v>1180</v>
      </c>
      <c r="B1" s="349"/>
      <c r="C1" s="349"/>
      <c r="D1" s="349"/>
      <c r="E1" s="349"/>
      <c r="F1" s="349"/>
      <c r="G1" s="349"/>
      <c r="H1" s="349"/>
      <c r="I1" s="474" t="s">
        <v>94</v>
      </c>
    </row>
    <row r="2" spans="1:13" s="351" customFormat="1" ht="20.100000000000001" customHeight="1">
      <c r="A2" s="1209" t="s">
        <v>628</v>
      </c>
      <c r="B2" s="1210"/>
      <c r="C2" s="1213" t="s">
        <v>95</v>
      </c>
      <c r="D2" s="1214"/>
      <c r="E2" s="1214"/>
      <c r="F2" s="1214"/>
      <c r="G2" s="1213" t="s">
        <v>96</v>
      </c>
      <c r="H2" s="1213" t="s">
        <v>97</v>
      </c>
      <c r="I2" s="1203" t="s">
        <v>98</v>
      </c>
    </row>
    <row r="3" spans="1:13" s="351" customFormat="1" ht="20.100000000000001" customHeight="1">
      <c r="A3" s="1211"/>
      <c r="B3" s="1212"/>
      <c r="C3" s="442" t="s">
        <v>99</v>
      </c>
      <c r="D3" s="442" t="s">
        <v>100</v>
      </c>
      <c r="E3" s="441" t="s">
        <v>101</v>
      </c>
      <c r="F3" s="442" t="s">
        <v>102</v>
      </c>
      <c r="G3" s="1213"/>
      <c r="H3" s="1213"/>
      <c r="I3" s="1204"/>
    </row>
    <row r="4" spans="1:13" s="351" customFormat="1" ht="20.100000000000001" customHeight="1">
      <c r="A4" s="1205" t="s">
        <v>624</v>
      </c>
      <c r="B4" s="1206"/>
      <c r="C4" s="352"/>
      <c r="D4" s="352"/>
      <c r="E4" s="352"/>
      <c r="F4" s="352"/>
      <c r="G4" s="353"/>
      <c r="H4" s="472"/>
      <c r="I4" s="354"/>
    </row>
    <row r="5" spans="1:13" s="351" customFormat="1" ht="20.100000000000001" customHeight="1">
      <c r="A5" s="1207" t="s">
        <v>625</v>
      </c>
      <c r="B5" s="1208"/>
      <c r="C5" s="355">
        <f>(공사원가계산서!I31)/1000</f>
        <v>84655.456000000006</v>
      </c>
      <c r="D5" s="355">
        <f>INT(공사원가계산서!I34/1.1/1000)</f>
        <v>23545</v>
      </c>
      <c r="E5" s="355"/>
      <c r="F5" s="355">
        <f>SUM(C5:E5)</f>
        <v>108200.45600000001</v>
      </c>
      <c r="G5" s="353">
        <f>D23</f>
        <v>3.78</v>
      </c>
      <c r="H5" s="472">
        <f>TRUNC(F5*G5%,0)</f>
        <v>4089</v>
      </c>
      <c r="I5" s="355"/>
      <c r="J5" s="356"/>
      <c r="M5" s="169">
        <f>F5*1.1</f>
        <v>119020.50160000002</v>
      </c>
    </row>
    <row r="6" spans="1:13" s="351" customFormat="1" ht="20.100000000000001" customHeight="1">
      <c r="A6" s="1207" t="s">
        <v>626</v>
      </c>
      <c r="B6" s="1208"/>
      <c r="C6" s="355">
        <f>C5</f>
        <v>84655.456000000006</v>
      </c>
      <c r="D6" s="355">
        <f>D5</f>
        <v>23545</v>
      </c>
      <c r="E6" s="355"/>
      <c r="F6" s="355">
        <f>SUM(C6:E6)</f>
        <v>108200.45600000001</v>
      </c>
      <c r="G6" s="353">
        <f>D24</f>
        <v>8.27</v>
      </c>
      <c r="H6" s="472">
        <f>TRUNC(F6*G6%,0)</f>
        <v>8948</v>
      </c>
      <c r="I6" s="355"/>
      <c r="J6" s="356"/>
    </row>
    <row r="7" spans="1:13" s="351" customFormat="1" ht="20.100000000000001" customHeight="1">
      <c r="A7" s="1207" t="s">
        <v>627</v>
      </c>
      <c r="B7" s="1208"/>
      <c r="C7" s="355">
        <f>C6</f>
        <v>84655.456000000006</v>
      </c>
      <c r="D7" s="355">
        <f>D6</f>
        <v>23545</v>
      </c>
      <c r="E7" s="355">
        <f>수지예산!C21</f>
        <v>0</v>
      </c>
      <c r="F7" s="355">
        <f>SUM(C7:E7)</f>
        <v>108200.45600000001</v>
      </c>
      <c r="G7" s="353">
        <f>D25</f>
        <v>1.66</v>
      </c>
      <c r="H7" s="472">
        <f>TRUNC(F7*G7%,0)</f>
        <v>1796</v>
      </c>
      <c r="I7" s="355"/>
      <c r="J7" s="356"/>
    </row>
    <row r="8" spans="1:13" s="351" customFormat="1" ht="20.100000000000001" customHeight="1">
      <c r="A8" s="174" t="s">
        <v>103</v>
      </c>
    </row>
    <row r="9" spans="1:13" s="351" customFormat="1" ht="9.9499999999999993" customHeight="1">
      <c r="A9" s="174"/>
    </row>
    <row r="10" spans="1:13" s="351" customFormat="1" ht="30" customHeight="1">
      <c r="A10" s="357" t="s">
        <v>1181</v>
      </c>
      <c r="B10" s="358"/>
      <c r="C10" s="358"/>
      <c r="D10" s="358"/>
      <c r="E10" s="358"/>
      <c r="F10" s="358"/>
      <c r="G10" s="358"/>
      <c r="H10" s="359"/>
    </row>
    <row r="11" spans="1:13" s="351" customFormat="1" ht="20.100000000000001" customHeight="1">
      <c r="A11" s="360" t="s">
        <v>148</v>
      </c>
      <c r="B11" s="361"/>
      <c r="C11" s="361"/>
      <c r="D11" s="361"/>
      <c r="E11" s="361"/>
      <c r="F11" s="361"/>
      <c r="H11" s="361"/>
      <c r="K11" s="361" t="s">
        <v>104</v>
      </c>
    </row>
    <row r="12" spans="1:13" s="351" customFormat="1" ht="20.100000000000001" customHeight="1">
      <c r="A12" s="879"/>
      <c r="B12" s="363" t="s">
        <v>105</v>
      </c>
      <c r="C12" s="362">
        <v>10</v>
      </c>
      <c r="D12" s="363">
        <v>20</v>
      </c>
      <c r="E12" s="362">
        <v>50</v>
      </c>
      <c r="F12" s="363">
        <v>100</v>
      </c>
      <c r="G12" s="362">
        <v>200</v>
      </c>
      <c r="H12" s="364">
        <v>500</v>
      </c>
      <c r="I12" s="362">
        <v>1000</v>
      </c>
      <c r="J12" s="362">
        <v>2000</v>
      </c>
      <c r="K12" s="1195" t="s">
        <v>106</v>
      </c>
    </row>
    <row r="13" spans="1:13" s="351" customFormat="1" ht="20.100000000000001" customHeight="1">
      <c r="A13" s="550" t="s">
        <v>107</v>
      </c>
      <c r="B13" s="880"/>
      <c r="C13" s="438" t="s">
        <v>108</v>
      </c>
      <c r="D13" s="439" t="s">
        <v>109</v>
      </c>
      <c r="E13" s="438" t="s">
        <v>109</v>
      </c>
      <c r="F13" s="439" t="s">
        <v>109</v>
      </c>
      <c r="G13" s="438" t="s">
        <v>109</v>
      </c>
      <c r="H13" s="440" t="s">
        <v>109</v>
      </c>
      <c r="I13" s="366" t="s">
        <v>110</v>
      </c>
      <c r="J13" s="366" t="s">
        <v>110</v>
      </c>
      <c r="K13" s="1188"/>
    </row>
    <row r="14" spans="1:13" s="351" customFormat="1" ht="20.100000000000001" customHeight="1">
      <c r="A14" s="362" t="s">
        <v>111</v>
      </c>
      <c r="B14" s="367" t="s">
        <v>112</v>
      </c>
      <c r="C14" s="368">
        <v>2.34</v>
      </c>
      <c r="D14" s="368">
        <v>2.19</v>
      </c>
      <c r="E14" s="368">
        <v>2.0099999999999998</v>
      </c>
      <c r="F14" s="368">
        <v>1.86</v>
      </c>
      <c r="G14" s="368">
        <v>1.72</v>
      </c>
      <c r="H14" s="368">
        <v>1.54</v>
      </c>
      <c r="I14" s="368">
        <v>1.4</v>
      </c>
      <c r="J14" s="368">
        <v>1.28</v>
      </c>
      <c r="K14" s="369"/>
    </row>
    <row r="15" spans="1:13" s="351" customFormat="1" ht="20.100000000000001" customHeight="1">
      <c r="A15" s="438" t="s">
        <v>113</v>
      </c>
      <c r="B15" s="367" t="s">
        <v>114</v>
      </c>
      <c r="C15" s="368">
        <v>3.79</v>
      </c>
      <c r="D15" s="368">
        <v>3.6</v>
      </c>
      <c r="E15" s="368">
        <v>3.3</v>
      </c>
      <c r="F15" s="368">
        <v>3.05</v>
      </c>
      <c r="G15" s="368">
        <v>2.81</v>
      </c>
      <c r="H15" s="368">
        <v>2.5299999999999998</v>
      </c>
      <c r="I15" s="368">
        <v>2.34</v>
      </c>
      <c r="J15" s="368">
        <v>2.16</v>
      </c>
      <c r="K15" s="369"/>
    </row>
    <row r="16" spans="1:13" s="351" customFormat="1" ht="20.100000000000001" customHeight="1">
      <c r="A16" s="1201" t="s">
        <v>115</v>
      </c>
      <c r="B16" s="1202"/>
      <c r="C16" s="368">
        <v>8.25</v>
      </c>
      <c r="D16" s="368">
        <v>8</v>
      </c>
      <c r="E16" s="368">
        <v>7.57</v>
      </c>
      <c r="F16" s="368">
        <v>7.14</v>
      </c>
      <c r="G16" s="368">
        <v>6.74</v>
      </c>
      <c r="H16" s="368">
        <v>6.24</v>
      </c>
      <c r="I16" s="368">
        <v>5.83</v>
      </c>
      <c r="J16" s="368">
        <v>5.4</v>
      </c>
      <c r="K16" s="369"/>
    </row>
    <row r="17" spans="1:11" s="351" customFormat="1" ht="20.100000000000001" customHeight="1">
      <c r="A17" s="1201" t="s">
        <v>116</v>
      </c>
      <c r="B17" s="1202"/>
      <c r="C17" s="368">
        <v>1.7</v>
      </c>
      <c r="D17" s="368">
        <v>1.57</v>
      </c>
      <c r="E17" s="368">
        <v>1.42</v>
      </c>
      <c r="F17" s="368">
        <v>1.32</v>
      </c>
      <c r="G17" s="368">
        <v>1.22</v>
      </c>
      <c r="H17" s="368">
        <v>1.1000000000000001</v>
      </c>
      <c r="I17" s="368">
        <v>1.02</v>
      </c>
      <c r="J17" s="368">
        <v>0.95</v>
      </c>
      <c r="K17" s="369"/>
    </row>
    <row r="18" spans="1:11" s="351" customFormat="1" ht="9.9499999999999993" customHeight="1">
      <c r="A18" s="370"/>
      <c r="B18" s="370"/>
      <c r="C18" s="371"/>
      <c r="D18" s="371"/>
      <c r="E18" s="371"/>
      <c r="F18" s="371"/>
      <c r="G18" s="371"/>
      <c r="H18" s="371"/>
      <c r="I18" s="371"/>
      <c r="J18" s="371"/>
      <c r="K18" s="191"/>
    </row>
    <row r="19" spans="1:11" s="351" customFormat="1" ht="20.100000000000001" customHeight="1">
      <c r="A19" s="174" t="s">
        <v>147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</row>
    <row r="20" spans="1:11" s="351" customFormat="1" ht="20.100000000000001" customHeight="1">
      <c r="A20" s="879"/>
      <c r="B20" s="363" t="s">
        <v>105</v>
      </c>
      <c r="C20" s="362">
        <v>20</v>
      </c>
      <c r="D20" s="362" t="s">
        <v>117</v>
      </c>
      <c r="E20" s="362">
        <v>50</v>
      </c>
      <c r="F20" s="1196" t="s">
        <v>118</v>
      </c>
      <c r="G20" s="1197"/>
      <c r="H20" s="1197"/>
      <c r="I20" s="1197"/>
      <c r="J20" s="1197"/>
      <c r="K20" s="1198"/>
    </row>
    <row r="21" spans="1:11" s="351" customFormat="1" ht="20.100000000000001" customHeight="1">
      <c r="A21" s="550" t="s">
        <v>107</v>
      </c>
      <c r="B21" s="880"/>
      <c r="C21" s="438" t="s">
        <v>109</v>
      </c>
      <c r="D21" s="438" t="s">
        <v>119</v>
      </c>
      <c r="E21" s="438" t="s">
        <v>109</v>
      </c>
      <c r="F21" s="1199"/>
      <c r="G21" s="1190"/>
      <c r="H21" s="1190"/>
      <c r="I21" s="1190"/>
      <c r="J21" s="1190"/>
      <c r="K21" s="1200"/>
    </row>
    <row r="22" spans="1:11" s="351" customFormat="1" ht="20.100000000000001" customHeight="1">
      <c r="A22" s="362" t="s">
        <v>111</v>
      </c>
      <c r="B22" s="367" t="s">
        <v>112</v>
      </c>
      <c r="C22" s="372"/>
      <c r="D22" s="372"/>
      <c r="E22" s="372"/>
      <c r="F22" s="373"/>
      <c r="G22" s="374"/>
      <c r="H22" s="370"/>
      <c r="I22" s="370"/>
      <c r="J22" s="370"/>
      <c r="K22" s="375"/>
    </row>
    <row r="23" spans="1:11" s="351" customFormat="1" ht="20.100000000000001" customHeight="1">
      <c r="A23" s="438" t="s">
        <v>113</v>
      </c>
      <c r="B23" s="367" t="s">
        <v>114</v>
      </c>
      <c r="C23" s="368">
        <f>HLOOKUP(C$20,$C$12:$I$17,4,0)</f>
        <v>3.6</v>
      </c>
      <c r="D23" s="898">
        <f>TRUNC(E15+((D15-E15)*(5-(F5/1000000))/3),2)</f>
        <v>3.78</v>
      </c>
      <c r="E23" s="368">
        <f>HLOOKUP(E$20,$C$12:$I$17,4,0)</f>
        <v>3.3</v>
      </c>
      <c r="F23" s="552" t="s">
        <v>1053</v>
      </c>
      <c r="G23" s="191"/>
      <c r="H23" s="191"/>
      <c r="I23" s="191"/>
      <c r="J23" s="191"/>
      <c r="K23" s="376"/>
    </row>
    <row r="24" spans="1:11" s="351" customFormat="1" ht="20.100000000000001" customHeight="1">
      <c r="A24" s="1201" t="s">
        <v>115</v>
      </c>
      <c r="B24" s="1202"/>
      <c r="C24" s="368">
        <f>HLOOKUP(C$20,$C$12:$I$17,5,0)</f>
        <v>8</v>
      </c>
      <c r="D24" s="898">
        <f>TRUNC(E16+((D16-E16)*(5-(F6/1000000))/3),2)</f>
        <v>8.27</v>
      </c>
      <c r="E24" s="368">
        <f>HLOOKUP(E$20,$C$12:$I$17,5,0)</f>
        <v>7.57</v>
      </c>
      <c r="F24" s="377"/>
      <c r="G24" s="473"/>
      <c r="H24" s="191"/>
      <c r="I24" s="191"/>
      <c r="J24" s="191"/>
      <c r="K24" s="376"/>
    </row>
    <row r="25" spans="1:11" s="351" customFormat="1" ht="20.100000000000001" customHeight="1">
      <c r="A25" s="1201" t="s">
        <v>116</v>
      </c>
      <c r="B25" s="1202"/>
      <c r="C25" s="368">
        <f>HLOOKUP(C$20,$C$12:$I$17,6,0)</f>
        <v>1.57</v>
      </c>
      <c r="D25" s="898">
        <f>TRUNC(E17+((D17-E17)*(5-(F7/1000000))/3),2)</f>
        <v>1.66</v>
      </c>
      <c r="E25" s="368">
        <f>HLOOKUP(E$20,$C$12:$I$17,6,0)</f>
        <v>1.42</v>
      </c>
      <c r="F25" s="378"/>
      <c r="G25" s="379"/>
      <c r="H25" s="365"/>
      <c r="I25" s="365"/>
      <c r="J25" s="365"/>
      <c r="K25" s="380"/>
    </row>
    <row r="26" spans="1:11" ht="21.95" customHeight="1">
      <c r="A26" s="381"/>
      <c r="B26" s="381"/>
      <c r="C26" s="381"/>
      <c r="D26" s="381"/>
      <c r="E26" s="381"/>
      <c r="F26" s="382"/>
      <c r="G26" s="381"/>
      <c r="H26" s="381"/>
    </row>
    <row r="27" spans="1:11" ht="21.95" customHeight="1">
      <c r="A27" s="381"/>
      <c r="B27" s="381"/>
      <c r="C27" s="381"/>
      <c r="D27" s="381"/>
      <c r="E27" s="381"/>
      <c r="F27" s="382"/>
      <c r="G27" s="381"/>
      <c r="H27" s="381"/>
    </row>
    <row r="28" spans="1:11" ht="21.95" customHeight="1">
      <c r="A28" s="381"/>
      <c r="B28" s="381"/>
      <c r="C28" s="381"/>
      <c r="D28" s="381"/>
      <c r="E28" s="381"/>
      <c r="F28" s="382"/>
      <c r="G28" s="381"/>
      <c r="H28" s="381"/>
    </row>
    <row r="29" spans="1:11" s="351" customFormat="1" ht="21.95" customHeight="1">
      <c r="A29" s="383"/>
      <c r="B29" s="384"/>
      <c r="C29" s="384"/>
      <c r="D29" s="384"/>
      <c r="E29" s="384"/>
      <c r="F29" s="385"/>
      <c r="G29" s="384"/>
      <c r="H29" s="384"/>
      <c r="I29" s="350"/>
    </row>
    <row r="30" spans="1:11" s="351" customFormat="1" ht="21.95" customHeight="1">
      <c r="A30" s="384"/>
      <c r="B30" s="386"/>
      <c r="C30" s="384"/>
      <c r="D30" s="384"/>
      <c r="E30" s="384"/>
      <c r="F30" s="385"/>
      <c r="G30" s="384"/>
      <c r="H30" s="384"/>
      <c r="I30" s="350"/>
    </row>
    <row r="31" spans="1:11" s="351" customFormat="1" ht="21.95" customHeight="1">
      <c r="A31" s="384"/>
      <c r="B31" s="387"/>
      <c r="C31" s="384"/>
      <c r="D31" s="388"/>
      <c r="E31" s="386"/>
      <c r="F31" s="389"/>
      <c r="G31" s="390"/>
      <c r="H31" s="384"/>
      <c r="I31" s="350"/>
    </row>
    <row r="32" spans="1:11" ht="21.95" customHeight="1">
      <c r="A32" s="384"/>
      <c r="B32" s="384"/>
      <c r="C32" s="384"/>
      <c r="D32" s="384"/>
      <c r="E32" s="384"/>
      <c r="F32" s="385"/>
      <c r="G32" s="384"/>
      <c r="H32" s="384"/>
    </row>
    <row r="33" spans="1:9" s="351" customFormat="1" ht="21.95" customHeight="1">
      <c r="A33" s="383"/>
      <c r="B33" s="384"/>
      <c r="C33" s="384"/>
      <c r="D33" s="384"/>
      <c r="E33" s="384"/>
      <c r="F33" s="385"/>
      <c r="G33" s="384"/>
      <c r="H33" s="384"/>
      <c r="I33" s="350"/>
    </row>
    <row r="34" spans="1:9" s="351" customFormat="1" ht="21.95" customHeight="1">
      <c r="A34" s="384"/>
      <c r="B34" s="386"/>
      <c r="C34" s="384"/>
      <c r="D34" s="384"/>
      <c r="E34" s="384"/>
      <c r="F34" s="385"/>
      <c r="G34" s="384"/>
      <c r="H34" s="384"/>
      <c r="I34" s="350"/>
    </row>
    <row r="35" spans="1:9" s="351" customFormat="1" ht="21.95" customHeight="1">
      <c r="A35" s="384"/>
      <c r="B35" s="387"/>
      <c r="C35" s="384"/>
      <c r="D35" s="388"/>
      <c r="E35" s="386"/>
      <c r="F35" s="389"/>
      <c r="G35" s="390"/>
      <c r="H35" s="384"/>
      <c r="I35" s="350"/>
    </row>
    <row r="36" spans="1:9" s="351" customFormat="1" ht="21.95" customHeight="1">
      <c r="A36" s="384"/>
      <c r="B36" s="387"/>
      <c r="C36" s="384"/>
      <c r="D36" s="388"/>
      <c r="E36" s="386"/>
      <c r="F36" s="389"/>
      <c r="G36" s="390"/>
      <c r="H36" s="384"/>
      <c r="I36" s="350"/>
    </row>
    <row r="37" spans="1:9" s="351" customFormat="1" ht="21.95" customHeight="1">
      <c r="A37" s="391"/>
      <c r="B37" s="384"/>
      <c r="C37" s="384"/>
      <c r="D37" s="384"/>
      <c r="E37" s="384"/>
      <c r="F37" s="385"/>
      <c r="G37" s="384"/>
      <c r="H37" s="384"/>
      <c r="I37" s="350"/>
    </row>
    <row r="38" spans="1:9" s="351" customFormat="1" ht="21.95" customHeight="1">
      <c r="A38" s="384"/>
      <c r="B38" s="386"/>
      <c r="C38" s="384"/>
      <c r="D38" s="384"/>
      <c r="E38" s="384"/>
      <c r="F38" s="385"/>
      <c r="G38" s="384"/>
      <c r="H38" s="384"/>
      <c r="I38" s="350"/>
    </row>
    <row r="39" spans="1:9" s="351" customFormat="1" ht="21.95" customHeight="1">
      <c r="A39" s="384"/>
      <c r="B39" s="387"/>
      <c r="C39" s="384"/>
      <c r="D39" s="386"/>
      <c r="E39" s="386"/>
      <c r="F39" s="389"/>
      <c r="G39" s="390"/>
      <c r="H39" s="384"/>
      <c r="I39" s="350"/>
    </row>
    <row r="40" spans="1:9" s="351" customFormat="1" ht="21.95" customHeight="1">
      <c r="A40" s="384"/>
      <c r="B40" s="384"/>
      <c r="C40" s="384"/>
      <c r="D40" s="384"/>
      <c r="E40" s="384"/>
      <c r="F40" s="385"/>
      <c r="G40" s="384"/>
      <c r="H40" s="384"/>
      <c r="I40" s="350"/>
    </row>
    <row r="41" spans="1:9" s="351" customFormat="1" ht="21.95" customHeight="1">
      <c r="A41" s="391"/>
      <c r="B41" s="384"/>
      <c r="C41" s="384"/>
      <c r="D41" s="384"/>
      <c r="E41" s="384"/>
      <c r="F41" s="385"/>
      <c r="G41" s="384"/>
      <c r="H41" s="384"/>
      <c r="I41" s="350"/>
    </row>
    <row r="42" spans="1:9" s="351" customFormat="1" ht="21.95" customHeight="1">
      <c r="A42" s="384"/>
      <c r="B42" s="386"/>
      <c r="C42" s="384"/>
      <c r="D42" s="384"/>
      <c r="E42" s="384"/>
      <c r="F42" s="385"/>
      <c r="G42" s="384"/>
      <c r="H42" s="384"/>
      <c r="I42" s="350"/>
    </row>
    <row r="43" spans="1:9" s="351" customFormat="1" ht="21.95" customHeight="1">
      <c r="A43" s="384"/>
      <c r="B43" s="387"/>
      <c r="C43" s="384"/>
      <c r="D43" s="386"/>
      <c r="E43" s="386"/>
      <c r="F43" s="389"/>
      <c r="G43" s="390"/>
      <c r="H43" s="384"/>
      <c r="I43" s="350"/>
    </row>
    <row r="44" spans="1:9" ht="20.100000000000001" customHeight="1">
      <c r="A44" s="381"/>
      <c r="B44" s="392"/>
      <c r="C44" s="381"/>
      <c r="D44" s="381"/>
      <c r="E44" s="392"/>
      <c r="F44" s="382"/>
      <c r="G44" s="381"/>
      <c r="H44" s="381"/>
    </row>
  </sheetData>
  <mergeCells count="15">
    <mergeCell ref="I2:I3"/>
    <mergeCell ref="A4:B4"/>
    <mergeCell ref="A5:B5"/>
    <mergeCell ref="A6:B6"/>
    <mergeCell ref="A7:B7"/>
    <mergeCell ref="A2:B3"/>
    <mergeCell ref="C2:F2"/>
    <mergeCell ref="G2:G3"/>
    <mergeCell ref="H2:H3"/>
    <mergeCell ref="K12:K13"/>
    <mergeCell ref="F20:K21"/>
    <mergeCell ref="A25:B25"/>
    <mergeCell ref="A24:B24"/>
    <mergeCell ref="A17:B17"/>
    <mergeCell ref="A16:B16"/>
  </mergeCells>
  <phoneticPr fontId="8" type="noConversion"/>
  <printOptions horizontalCentered="1"/>
  <pageMargins left="0.59055118110236227" right="0.59055118110236227" top="0.59055118110236227" bottom="0.59055118110236227" header="0.51181102362204722" footer="0.2362204724409449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2"/>
  </sheetPr>
  <dimension ref="A1:IF42"/>
  <sheetViews>
    <sheetView view="pageBreakPreview" zoomScaleNormal="100" zoomScaleSheetLayoutView="100" workbookViewId="0">
      <selection activeCell="C46" activeCellId="1" sqref="H19:I19 C46"/>
    </sheetView>
    <sheetView workbookViewId="1"/>
  </sheetViews>
  <sheetFormatPr defaultColWidth="2.5" defaultRowHeight="13.5"/>
  <cols>
    <col min="1" max="16384" width="2.5" style="1086"/>
  </cols>
  <sheetData>
    <row r="1" spans="1:240">
      <c r="A1" s="1085"/>
      <c r="B1" s="1085"/>
      <c r="C1" s="1085"/>
      <c r="D1" s="1085"/>
      <c r="E1" s="1085"/>
      <c r="F1" s="1085"/>
      <c r="G1" s="1085"/>
      <c r="H1" s="1085"/>
      <c r="I1" s="1085"/>
      <c r="J1" s="1085"/>
      <c r="K1" s="1085"/>
      <c r="L1" s="1085"/>
      <c r="M1" s="1085"/>
      <c r="N1" s="1085"/>
      <c r="O1" s="1085"/>
      <c r="P1" s="1085"/>
      <c r="Q1" s="1085"/>
      <c r="R1" s="1085"/>
      <c r="S1" s="1085"/>
      <c r="T1" s="1085"/>
      <c r="U1" s="1085"/>
      <c r="V1" s="1085"/>
      <c r="W1" s="1085"/>
      <c r="X1" s="1085"/>
      <c r="Y1" s="1085"/>
      <c r="Z1" s="1085"/>
      <c r="AA1" s="1085"/>
      <c r="AB1" s="1085"/>
      <c r="AC1" s="1085"/>
      <c r="AD1" s="1085"/>
      <c r="AE1" s="1085"/>
      <c r="AF1" s="1085"/>
      <c r="AG1" s="1085"/>
      <c r="AH1" s="1085"/>
      <c r="AI1" s="1085"/>
      <c r="AJ1" s="1085"/>
      <c r="AK1" s="1085"/>
      <c r="AL1" s="1085"/>
      <c r="AM1" s="1085"/>
      <c r="AN1" s="1085"/>
      <c r="AO1" s="1085"/>
      <c r="AP1" s="1085"/>
      <c r="AQ1" s="1085"/>
      <c r="AR1" s="1085"/>
      <c r="AS1" s="1085"/>
      <c r="AT1" s="1085"/>
      <c r="AU1" s="1085"/>
      <c r="AV1" s="1085"/>
      <c r="AW1" s="1085"/>
      <c r="AX1" s="1085"/>
      <c r="AY1" s="1085"/>
      <c r="AZ1" s="1085"/>
      <c r="BA1" s="1085"/>
      <c r="BB1" s="1085"/>
      <c r="BC1" s="1085"/>
      <c r="BD1" s="1085"/>
      <c r="BE1" s="1085"/>
      <c r="BF1" s="1085"/>
      <c r="BG1" s="1085"/>
      <c r="BH1" s="1085"/>
      <c r="BI1" s="1085"/>
      <c r="BJ1" s="1085"/>
      <c r="BK1" s="1085"/>
      <c r="BL1" s="1085"/>
      <c r="BM1" s="1085"/>
      <c r="BN1" s="1085"/>
      <c r="BO1" s="1085"/>
      <c r="BP1" s="1085"/>
      <c r="BQ1" s="1085"/>
      <c r="BR1" s="1085"/>
      <c r="BS1" s="1085"/>
      <c r="BT1" s="1085"/>
      <c r="BU1" s="1085"/>
      <c r="BV1" s="1085"/>
      <c r="BW1" s="1085"/>
      <c r="BX1" s="1085"/>
      <c r="BY1" s="1085"/>
      <c r="BZ1" s="1085"/>
      <c r="CA1" s="1085"/>
      <c r="CB1" s="1085"/>
      <c r="CC1" s="1085"/>
      <c r="CD1" s="1085"/>
      <c r="CE1" s="1085"/>
      <c r="CF1" s="1085"/>
      <c r="CG1" s="1085"/>
      <c r="CH1" s="1085"/>
      <c r="CI1" s="1085"/>
      <c r="CJ1" s="1085"/>
      <c r="CK1" s="1085"/>
      <c r="CL1" s="1085"/>
      <c r="CM1" s="1085"/>
      <c r="CN1" s="1085"/>
      <c r="CO1" s="1085"/>
      <c r="CP1" s="1085"/>
      <c r="CQ1" s="1085"/>
      <c r="CR1" s="1085"/>
      <c r="CS1" s="1085"/>
      <c r="CT1" s="1085"/>
      <c r="CU1" s="1085"/>
      <c r="CV1" s="1085"/>
      <c r="CW1" s="1085"/>
      <c r="CX1" s="1085"/>
      <c r="CY1" s="1085"/>
      <c r="CZ1" s="1085"/>
      <c r="DA1" s="1085"/>
      <c r="DB1" s="1085"/>
      <c r="DC1" s="1085"/>
      <c r="DD1" s="1085"/>
      <c r="DE1" s="1085"/>
      <c r="DF1" s="1085"/>
      <c r="DG1" s="1085"/>
      <c r="DH1" s="1085"/>
      <c r="DI1" s="1085"/>
      <c r="DJ1" s="1085"/>
      <c r="DK1" s="1085"/>
      <c r="DL1" s="1085"/>
      <c r="DM1" s="1085"/>
      <c r="DN1" s="1085"/>
      <c r="DO1" s="1085"/>
      <c r="DP1" s="1085"/>
      <c r="DQ1" s="1085"/>
      <c r="DR1" s="1085"/>
      <c r="DS1" s="1085"/>
      <c r="DT1" s="1085"/>
      <c r="DU1" s="1085"/>
      <c r="DV1" s="1085"/>
      <c r="DW1" s="1085"/>
      <c r="DX1" s="1085"/>
      <c r="DY1" s="1085"/>
      <c r="DZ1" s="1085"/>
      <c r="EA1" s="1085"/>
      <c r="EB1" s="1085"/>
      <c r="EC1" s="1085"/>
      <c r="ED1" s="1085"/>
      <c r="EE1" s="1085"/>
      <c r="EF1" s="1085"/>
      <c r="EG1" s="1085"/>
      <c r="EH1" s="1085"/>
      <c r="EI1" s="1085"/>
      <c r="EJ1" s="1085"/>
      <c r="EK1" s="1085"/>
      <c r="EL1" s="1085"/>
      <c r="EM1" s="1085"/>
      <c r="EN1" s="1085"/>
      <c r="EO1" s="1085"/>
      <c r="EP1" s="1085"/>
      <c r="EQ1" s="1085"/>
      <c r="ER1" s="1085"/>
      <c r="ES1" s="1085"/>
      <c r="ET1" s="1085"/>
      <c r="EU1" s="1085"/>
      <c r="EV1" s="1085"/>
      <c r="EW1" s="1085"/>
      <c r="EX1" s="1085"/>
      <c r="EY1" s="1085"/>
      <c r="EZ1" s="1085"/>
      <c r="FA1" s="1085"/>
      <c r="FI1" s="1085"/>
      <c r="FJ1" s="1085"/>
      <c r="FK1" s="1085"/>
      <c r="FL1" s="1085"/>
      <c r="FM1" s="1085"/>
      <c r="FN1" s="1085"/>
      <c r="FO1" s="1085"/>
      <c r="FP1" s="1085"/>
      <c r="FQ1" s="1085"/>
      <c r="FR1" s="1085"/>
      <c r="FS1" s="1085"/>
      <c r="FT1" s="1085"/>
      <c r="FU1" s="1085"/>
      <c r="FV1" s="1085"/>
      <c r="FW1" s="1085"/>
      <c r="FX1" s="1085"/>
      <c r="FY1" s="1085"/>
      <c r="FZ1" s="1085"/>
      <c r="GA1" s="1085"/>
      <c r="GB1" s="1085"/>
      <c r="GC1" s="1085"/>
      <c r="GD1" s="1085"/>
      <c r="GE1" s="1085"/>
      <c r="GF1" s="1085"/>
      <c r="GG1" s="1085"/>
      <c r="GH1" s="1085"/>
      <c r="GI1" s="1085"/>
      <c r="GJ1" s="1085"/>
      <c r="GK1" s="1085"/>
      <c r="GL1" s="1085"/>
      <c r="GM1" s="1085"/>
      <c r="GN1" s="1085"/>
      <c r="GO1" s="1085"/>
      <c r="GP1" s="1085"/>
      <c r="GQ1" s="1085"/>
      <c r="GR1" s="1085"/>
      <c r="GS1" s="1085"/>
      <c r="GT1" s="1085"/>
      <c r="GU1" s="1085"/>
      <c r="GV1" s="1085"/>
      <c r="GW1" s="1085"/>
      <c r="GX1" s="1085"/>
      <c r="GY1" s="1085"/>
      <c r="GZ1" s="1085"/>
      <c r="HA1" s="1085"/>
      <c r="HB1" s="1085"/>
    </row>
    <row r="2" spans="1:240" ht="20.25">
      <c r="E2" s="1087"/>
      <c r="F2" s="1088"/>
      <c r="G2" s="1088"/>
      <c r="H2" s="1088"/>
      <c r="I2" s="1088"/>
      <c r="J2" s="1088"/>
      <c r="K2" s="1088"/>
      <c r="L2" s="1088"/>
      <c r="M2" s="1088"/>
      <c r="N2" s="1088"/>
      <c r="O2" s="1088"/>
      <c r="P2" s="1088"/>
      <c r="Q2" s="1088"/>
      <c r="R2" s="1088"/>
      <c r="S2" s="1088"/>
      <c r="T2" s="1088"/>
      <c r="U2" s="1088"/>
      <c r="V2" s="1088"/>
      <c r="W2" s="1088"/>
      <c r="X2" s="1088"/>
      <c r="Y2" s="1088"/>
      <c r="Z2" s="1088"/>
      <c r="AA2" s="1088"/>
      <c r="AB2" s="1088"/>
      <c r="AC2" s="1088"/>
      <c r="AD2" s="1088"/>
      <c r="AE2" s="1088"/>
      <c r="AF2" s="1088"/>
      <c r="AG2" s="1088"/>
      <c r="AH2" s="1088"/>
      <c r="AI2" s="1088"/>
      <c r="AJ2" s="1088"/>
      <c r="AK2" s="1088"/>
      <c r="AL2" s="1087"/>
      <c r="AU2" s="1087"/>
      <c r="AV2" s="1088"/>
      <c r="AW2" s="1088"/>
      <c r="AX2" s="1088"/>
      <c r="AY2" s="1088"/>
      <c r="AZ2" s="1088"/>
      <c r="BA2" s="1088"/>
      <c r="BB2" s="1088"/>
      <c r="BC2" s="1088"/>
      <c r="BD2" s="1088"/>
      <c r="BE2" s="1088"/>
      <c r="BF2" s="1088"/>
      <c r="BG2" s="1088"/>
      <c r="BH2" s="1088"/>
      <c r="BI2" s="1088"/>
      <c r="BJ2" s="1088"/>
      <c r="BK2" s="1088"/>
      <c r="BL2" s="1088"/>
      <c r="BM2" s="1088"/>
      <c r="BN2" s="1088"/>
      <c r="BO2" s="1088"/>
      <c r="BP2" s="1088"/>
      <c r="BQ2" s="1088"/>
      <c r="BR2" s="1088"/>
      <c r="BS2" s="1088"/>
      <c r="BT2" s="1088"/>
      <c r="BU2" s="1088"/>
      <c r="BV2" s="1088"/>
      <c r="BW2" s="1088"/>
      <c r="BX2" s="1088"/>
      <c r="BY2" s="1088"/>
      <c r="BZ2" s="1088"/>
      <c r="CA2" s="1088"/>
      <c r="CB2" s="1087"/>
      <c r="CK2" s="1087"/>
      <c r="CL2" s="1088"/>
      <c r="CM2" s="1088"/>
      <c r="CN2" s="1088"/>
      <c r="CO2" s="1088"/>
      <c r="CP2" s="1088"/>
      <c r="CQ2" s="1088"/>
      <c r="CR2" s="1088"/>
      <c r="CS2" s="1088"/>
      <c r="CT2" s="1088"/>
      <c r="CU2" s="1088"/>
      <c r="CV2" s="1088"/>
      <c r="CW2" s="1088"/>
      <c r="CX2" s="1088"/>
      <c r="CY2" s="1088"/>
      <c r="CZ2" s="1088"/>
      <c r="DA2" s="1088"/>
      <c r="DB2" s="1088"/>
      <c r="DC2" s="1088"/>
      <c r="DD2" s="1088"/>
      <c r="DE2" s="1088"/>
      <c r="DF2" s="1088"/>
      <c r="DG2" s="1088"/>
      <c r="DH2" s="1088"/>
      <c r="DI2" s="1088"/>
      <c r="DJ2" s="1088"/>
      <c r="DK2" s="1088"/>
      <c r="DL2" s="1088"/>
      <c r="DM2" s="1088"/>
      <c r="DN2" s="1088"/>
      <c r="DO2" s="1088"/>
      <c r="DP2" s="1088"/>
      <c r="DQ2" s="1088"/>
      <c r="DR2" s="1087"/>
      <c r="EA2" s="1087"/>
      <c r="EB2" s="1088"/>
      <c r="EC2" s="1088"/>
      <c r="ED2" s="1088"/>
      <c r="EE2" s="1088"/>
      <c r="EF2" s="1088"/>
      <c r="EG2" s="1088"/>
      <c r="EH2" s="1088"/>
      <c r="EI2" s="1088"/>
      <c r="EJ2" s="1088"/>
      <c r="EK2" s="1088"/>
      <c r="EL2" s="1088"/>
      <c r="EM2" s="1088"/>
      <c r="EN2" s="1088"/>
      <c r="EO2" s="1088"/>
      <c r="EP2" s="1088"/>
      <c r="EQ2" s="1088"/>
      <c r="ER2" s="1088"/>
      <c r="ES2" s="1088"/>
      <c r="ET2" s="1088"/>
      <c r="EU2" s="1088"/>
      <c r="EV2" s="1088"/>
      <c r="EW2" s="1088"/>
      <c r="EX2" s="1088"/>
      <c r="EY2" s="1088"/>
      <c r="EZ2" s="1088"/>
      <c r="FA2" s="1088"/>
      <c r="FM2" s="1087"/>
      <c r="FN2" s="1087"/>
      <c r="FO2" s="1087"/>
      <c r="FP2" s="1087"/>
      <c r="FQ2" s="1087"/>
      <c r="FR2" s="1088"/>
      <c r="FS2" s="1088"/>
      <c r="FT2" s="1088"/>
      <c r="FU2" s="1088"/>
      <c r="FV2" s="1088"/>
      <c r="FW2" s="1088"/>
      <c r="FX2" s="1088"/>
      <c r="FY2" s="1088"/>
      <c r="FZ2" s="1088"/>
      <c r="GA2" s="1088"/>
      <c r="GB2" s="1088"/>
      <c r="GC2" s="1088"/>
      <c r="GD2" s="1088"/>
      <c r="GE2" s="1088"/>
      <c r="GF2" s="1088"/>
      <c r="GG2" s="1088"/>
      <c r="GH2" s="1088"/>
      <c r="GI2" s="1088"/>
      <c r="GJ2" s="1088"/>
      <c r="GK2" s="1088"/>
      <c r="GL2" s="1088"/>
      <c r="GM2" s="1088"/>
      <c r="GN2" s="1088"/>
      <c r="GO2" s="1088"/>
      <c r="GP2" s="1088"/>
      <c r="GQ2" s="1088"/>
      <c r="GR2" s="1088"/>
      <c r="GS2" s="1088"/>
      <c r="GT2" s="1088"/>
      <c r="GU2" s="1088"/>
      <c r="GV2" s="1088"/>
      <c r="GW2" s="1088"/>
      <c r="GX2" s="1087"/>
    </row>
    <row r="3" spans="1:240" ht="61.5">
      <c r="E3" s="1089"/>
      <c r="F3" s="1089"/>
      <c r="G3" s="1089"/>
      <c r="H3" s="1089"/>
      <c r="I3" s="1089"/>
      <c r="J3" s="1089"/>
      <c r="K3" s="1089"/>
      <c r="L3" s="1089"/>
      <c r="M3" s="1089"/>
      <c r="N3" s="1089"/>
      <c r="O3" s="1089"/>
      <c r="P3" s="1089"/>
      <c r="Q3" s="1089"/>
      <c r="R3" s="1089"/>
      <c r="S3" s="1089"/>
      <c r="T3" s="1089"/>
      <c r="U3" s="1089"/>
      <c r="V3" s="1089"/>
      <c r="W3" s="1089"/>
      <c r="X3" s="1089"/>
      <c r="Y3" s="1089"/>
      <c r="Z3" s="1089"/>
      <c r="AA3" s="1089"/>
      <c r="AB3" s="1089"/>
      <c r="AC3" s="1089"/>
      <c r="AD3" s="1089"/>
      <c r="AE3" s="1089"/>
      <c r="AF3" s="1089"/>
      <c r="AG3" s="1089"/>
      <c r="AH3" s="1089"/>
      <c r="AI3" s="1089"/>
      <c r="AJ3" s="1089"/>
      <c r="AK3" s="1089"/>
      <c r="AL3" s="1089"/>
      <c r="AU3" s="1089"/>
      <c r="AV3" s="1089"/>
      <c r="AW3" s="1089"/>
      <c r="AX3" s="1089"/>
      <c r="AY3" s="1089"/>
      <c r="AZ3" s="1089"/>
      <c r="BA3" s="1089"/>
      <c r="BB3" s="1089"/>
      <c r="BC3" s="1089"/>
      <c r="BD3" s="1089"/>
      <c r="BE3" s="1089"/>
      <c r="BF3" s="1089"/>
      <c r="BG3" s="1089"/>
      <c r="BH3" s="1089"/>
      <c r="BI3" s="1089"/>
      <c r="BJ3" s="1089"/>
      <c r="BK3" s="1089"/>
      <c r="BL3" s="1089"/>
      <c r="BM3" s="1089"/>
      <c r="BN3" s="1089"/>
      <c r="BO3" s="1089"/>
      <c r="BP3" s="1089"/>
      <c r="BQ3" s="1089"/>
      <c r="BR3" s="1089"/>
      <c r="BS3" s="1089"/>
      <c r="BT3" s="1089"/>
      <c r="BU3" s="1089"/>
      <c r="BV3" s="1089"/>
      <c r="BW3" s="1089"/>
      <c r="BX3" s="1089"/>
      <c r="BY3" s="1089"/>
      <c r="BZ3" s="1089"/>
      <c r="CA3" s="1089"/>
      <c r="CB3" s="1089"/>
      <c r="CK3" s="1089"/>
      <c r="CL3" s="1089"/>
      <c r="CM3" s="1089"/>
      <c r="CN3" s="1089"/>
      <c r="CO3" s="1089"/>
      <c r="CP3" s="1089"/>
      <c r="CQ3" s="1089"/>
      <c r="CR3" s="1089"/>
      <c r="CS3" s="1089"/>
      <c r="CT3" s="1089"/>
      <c r="CU3" s="1089"/>
      <c r="CV3" s="1089"/>
      <c r="CW3" s="1089"/>
      <c r="CX3" s="1089"/>
      <c r="CY3" s="1089"/>
      <c r="CZ3" s="1089"/>
      <c r="DA3" s="1089"/>
      <c r="DB3" s="1089"/>
      <c r="DC3" s="1089"/>
      <c r="DD3" s="1089"/>
      <c r="DE3" s="1089"/>
      <c r="DF3" s="1089"/>
      <c r="DG3" s="1089"/>
      <c r="DH3" s="1089"/>
      <c r="DI3" s="1089"/>
      <c r="DJ3" s="1089"/>
      <c r="DK3" s="1089"/>
      <c r="DL3" s="1089"/>
      <c r="DM3" s="1089"/>
      <c r="DN3" s="1089"/>
      <c r="DO3" s="1089"/>
      <c r="DP3" s="1089"/>
      <c r="DQ3" s="1089"/>
      <c r="DR3" s="1089"/>
      <c r="EA3" s="1089"/>
      <c r="EB3" s="1089"/>
      <c r="EC3" s="1089"/>
      <c r="ED3" s="1089"/>
      <c r="EE3" s="1089"/>
      <c r="EF3" s="1089"/>
      <c r="EG3" s="1089"/>
      <c r="EH3" s="1089"/>
      <c r="EI3" s="1089"/>
      <c r="EJ3" s="1089"/>
      <c r="EK3" s="1089"/>
      <c r="EL3" s="1089"/>
      <c r="EM3" s="1089"/>
      <c r="EN3" s="1089"/>
      <c r="EO3" s="1089"/>
      <c r="EP3" s="1089"/>
      <c r="EQ3" s="1089"/>
      <c r="ER3" s="1089"/>
      <c r="ES3" s="1089"/>
      <c r="ET3" s="1089"/>
      <c r="EU3" s="1089"/>
      <c r="EV3" s="1089"/>
      <c r="EW3" s="1089"/>
      <c r="EX3" s="1089"/>
      <c r="EY3" s="1089"/>
      <c r="EZ3" s="1089"/>
      <c r="FA3" s="1089"/>
      <c r="FM3" s="1089"/>
      <c r="FN3" s="1089"/>
      <c r="FO3" s="1089"/>
      <c r="FP3" s="1089"/>
      <c r="FQ3" s="1089"/>
      <c r="FR3" s="1089"/>
      <c r="FS3" s="1089"/>
      <c r="FT3" s="1089"/>
      <c r="FU3" s="1089"/>
      <c r="FV3" s="1089"/>
      <c r="FW3" s="1089"/>
      <c r="FX3" s="1089"/>
      <c r="FY3" s="1089"/>
      <c r="FZ3" s="1089"/>
      <c r="GA3" s="1089"/>
      <c r="GB3" s="1089"/>
      <c r="GC3" s="1089"/>
      <c r="GD3" s="1089"/>
      <c r="GE3" s="1089"/>
      <c r="GF3" s="1089"/>
      <c r="GG3" s="1089"/>
      <c r="GH3" s="1089"/>
      <c r="GI3" s="1089"/>
      <c r="GJ3" s="1089"/>
      <c r="GK3" s="1089"/>
      <c r="GL3" s="1089"/>
      <c r="GM3" s="1089"/>
      <c r="GN3" s="1089"/>
      <c r="GO3" s="1089"/>
      <c r="GP3" s="1089"/>
      <c r="GQ3" s="1089"/>
      <c r="GR3" s="1089"/>
      <c r="GS3" s="1089"/>
      <c r="GT3" s="1089"/>
      <c r="GU3" s="1089"/>
      <c r="GV3" s="1089"/>
      <c r="GW3" s="1089"/>
      <c r="GX3" s="1089"/>
    </row>
    <row r="5" spans="1:240" ht="33.75">
      <c r="K5" s="1090"/>
      <c r="L5" s="1218" t="s">
        <v>1470</v>
      </c>
      <c r="M5" s="1218"/>
      <c r="N5" s="1218"/>
      <c r="O5" s="1218"/>
      <c r="P5" s="1218"/>
      <c r="Q5" s="1218"/>
      <c r="R5" s="1218"/>
      <c r="S5" s="1218"/>
      <c r="T5" s="1218"/>
      <c r="U5" s="1218"/>
      <c r="V5" s="1218"/>
      <c r="W5" s="1218"/>
      <c r="X5" s="1218"/>
      <c r="Y5" s="1218"/>
      <c r="Z5" s="1218"/>
      <c r="AA5" s="1218"/>
      <c r="AB5" s="1218"/>
      <c r="AC5" s="1218"/>
      <c r="AD5" s="1218"/>
      <c r="AE5" s="1218"/>
      <c r="BA5" s="1090"/>
      <c r="BB5" s="1091"/>
      <c r="BC5" s="1091"/>
      <c r="BD5" s="1091"/>
      <c r="BE5" s="1091"/>
      <c r="BF5" s="1091"/>
      <c r="BG5" s="1091"/>
      <c r="BH5" s="1091"/>
      <c r="BI5" s="1091"/>
      <c r="BJ5" s="1091"/>
      <c r="BK5" s="1091"/>
      <c r="BL5" s="1091"/>
      <c r="BM5" s="1091"/>
      <c r="BN5" s="1091"/>
      <c r="BO5" s="1091"/>
      <c r="BP5" s="1091"/>
      <c r="BQ5" s="1091"/>
      <c r="BR5" s="1091"/>
      <c r="BS5" s="1091"/>
      <c r="BT5" s="1091"/>
      <c r="BU5" s="1091"/>
      <c r="CQ5" s="1090"/>
      <c r="CR5" s="1091"/>
      <c r="CS5" s="1091"/>
      <c r="CT5" s="1091"/>
      <c r="CU5" s="1091"/>
      <c r="CV5" s="1091"/>
      <c r="CW5" s="1091"/>
      <c r="CX5" s="1091"/>
      <c r="CY5" s="1091"/>
      <c r="CZ5" s="1091"/>
      <c r="DA5" s="1091"/>
      <c r="DB5" s="1091"/>
      <c r="DC5" s="1091"/>
      <c r="DD5" s="1091"/>
      <c r="DE5" s="1091"/>
      <c r="DF5" s="1091"/>
      <c r="DG5" s="1091"/>
      <c r="DH5" s="1091"/>
      <c r="DI5" s="1091"/>
      <c r="DJ5" s="1091"/>
      <c r="DK5" s="1091"/>
      <c r="EG5" s="1090"/>
      <c r="EH5" s="1091"/>
      <c r="EI5" s="1091"/>
      <c r="EJ5" s="1091"/>
      <c r="EK5" s="1091"/>
      <c r="EL5" s="1091"/>
      <c r="EM5" s="1091"/>
      <c r="EN5" s="1091"/>
      <c r="EO5" s="1091"/>
      <c r="EP5" s="1091"/>
      <c r="EQ5" s="1091"/>
      <c r="ER5" s="1091"/>
      <c r="ES5" s="1091"/>
      <c r="ET5" s="1091"/>
      <c r="EU5" s="1091"/>
      <c r="EV5" s="1091"/>
      <c r="EW5" s="1091"/>
      <c r="EX5" s="1091"/>
      <c r="EY5" s="1091"/>
      <c r="EZ5" s="1091"/>
      <c r="FA5" s="1091"/>
      <c r="FW5" s="1090"/>
      <c r="FX5" s="1091"/>
      <c r="FY5" s="1091"/>
      <c r="FZ5" s="1091"/>
      <c r="GA5" s="1091"/>
      <c r="GB5" s="1091"/>
      <c r="GC5" s="1091"/>
      <c r="GD5" s="1091"/>
      <c r="GE5" s="1091"/>
      <c r="GF5" s="1091"/>
      <c r="GG5" s="1091"/>
      <c r="GH5" s="1091"/>
      <c r="GI5" s="1091"/>
      <c r="GJ5" s="1091"/>
      <c r="GK5" s="1091"/>
      <c r="GL5" s="1091"/>
      <c r="GM5" s="1091"/>
      <c r="GN5" s="1091"/>
      <c r="GO5" s="1091"/>
      <c r="GP5" s="1091"/>
      <c r="GQ5" s="1091"/>
    </row>
    <row r="6" spans="1:240" ht="27">
      <c r="K6" s="1090"/>
      <c r="L6" s="1090"/>
      <c r="M6" s="1090"/>
      <c r="N6" s="1090"/>
      <c r="O6" s="1090"/>
      <c r="P6" s="1090"/>
      <c r="Q6" s="1090"/>
      <c r="R6" s="1090"/>
      <c r="S6" s="1090"/>
      <c r="T6" s="1090"/>
      <c r="U6" s="1090"/>
      <c r="V6" s="1090"/>
      <c r="W6" s="1090"/>
      <c r="X6" s="1090"/>
      <c r="Y6" s="1090"/>
      <c r="Z6" s="1090"/>
      <c r="AA6" s="1090"/>
      <c r="AB6" s="1090"/>
      <c r="AC6" s="1090"/>
      <c r="AD6" s="1090"/>
      <c r="AE6" s="1090"/>
      <c r="BA6" s="1090"/>
      <c r="BB6" s="1090"/>
      <c r="BC6" s="1090"/>
      <c r="BD6" s="1090"/>
      <c r="BE6" s="1090"/>
      <c r="BF6" s="1090"/>
      <c r="BG6" s="1090"/>
      <c r="BH6" s="1090"/>
      <c r="BI6" s="1090"/>
      <c r="BJ6" s="1090"/>
      <c r="BK6" s="1090"/>
      <c r="BL6" s="1090"/>
      <c r="BM6" s="1090"/>
      <c r="BN6" s="1090"/>
      <c r="BO6" s="1090"/>
      <c r="BP6" s="1090"/>
      <c r="BQ6" s="1090"/>
      <c r="BR6" s="1090"/>
      <c r="BS6" s="1090"/>
      <c r="BT6" s="1090"/>
      <c r="BU6" s="1090"/>
      <c r="CQ6" s="1090"/>
      <c r="CR6" s="1090"/>
      <c r="CS6" s="1090"/>
      <c r="CT6" s="1090"/>
      <c r="CU6" s="1090"/>
      <c r="CV6" s="1090"/>
      <c r="CW6" s="1090"/>
      <c r="CX6" s="1090"/>
      <c r="CY6" s="1090"/>
      <c r="CZ6" s="1090"/>
      <c r="DA6" s="1090"/>
      <c r="DB6" s="1090"/>
      <c r="DC6" s="1090"/>
      <c r="DD6" s="1090"/>
      <c r="DE6" s="1090"/>
      <c r="DF6" s="1090"/>
      <c r="DG6" s="1090"/>
      <c r="DH6" s="1090"/>
      <c r="DI6" s="1090"/>
      <c r="DJ6" s="1090"/>
      <c r="DK6" s="1090"/>
      <c r="EG6" s="1090"/>
      <c r="EH6" s="1090"/>
      <c r="EI6" s="1090"/>
      <c r="EJ6" s="1090"/>
      <c r="EK6" s="1090"/>
      <c r="EL6" s="1090"/>
      <c r="EM6" s="1090"/>
      <c r="EN6" s="1090"/>
      <c r="EO6" s="1090"/>
      <c r="EP6" s="1090"/>
      <c r="EQ6" s="1090"/>
      <c r="ER6" s="1090"/>
      <c r="ES6" s="1090"/>
      <c r="ET6" s="1090"/>
      <c r="EU6" s="1090"/>
      <c r="EV6" s="1090"/>
      <c r="EW6" s="1090"/>
      <c r="EX6" s="1090"/>
      <c r="EY6" s="1090"/>
      <c r="EZ6" s="1090"/>
      <c r="FA6" s="1090"/>
      <c r="FW6" s="1090"/>
      <c r="FX6" s="1090"/>
      <c r="FY6" s="1090"/>
      <c r="FZ6" s="1090"/>
      <c r="GA6" s="1090"/>
      <c r="GB6" s="1090"/>
      <c r="GC6" s="1090"/>
      <c r="GD6" s="1090"/>
      <c r="GE6" s="1090"/>
      <c r="GF6" s="1090"/>
      <c r="GG6" s="1090"/>
      <c r="GH6" s="1090"/>
      <c r="GI6" s="1090"/>
      <c r="GJ6" s="1090"/>
      <c r="GK6" s="1090"/>
      <c r="GL6" s="1090"/>
      <c r="GM6" s="1090"/>
      <c r="GN6" s="1090"/>
      <c r="GO6" s="1090"/>
      <c r="GP6" s="1090"/>
      <c r="GQ6" s="1090"/>
    </row>
    <row r="7" spans="1:240" ht="27" customHeight="1">
      <c r="J7" s="1215" t="s">
        <v>1471</v>
      </c>
      <c r="K7" s="1215"/>
      <c r="L7" s="1215"/>
      <c r="M7" s="1090"/>
      <c r="N7" s="1217" t="s">
        <v>1472</v>
      </c>
      <c r="O7" s="1217"/>
      <c r="P7" s="1217"/>
      <c r="Q7" s="1217"/>
      <c r="R7" s="1217"/>
      <c r="S7" s="1217"/>
      <c r="T7" s="1217"/>
      <c r="U7" s="1217"/>
      <c r="V7" s="1217"/>
      <c r="W7" s="1217"/>
      <c r="X7" s="1217"/>
      <c r="Y7" s="1217"/>
      <c r="Z7" s="1217"/>
      <c r="AA7" s="1217"/>
      <c r="AB7" s="1217"/>
      <c r="AC7" s="1217"/>
      <c r="AD7" s="1217"/>
      <c r="AE7" s="1090"/>
      <c r="BA7" s="1215"/>
      <c r="BB7" s="1216"/>
      <c r="BC7" s="1090"/>
      <c r="BD7" s="1091"/>
      <c r="BE7" s="1091"/>
      <c r="BF7" s="1091"/>
      <c r="BG7" s="1091"/>
      <c r="BH7" s="1091"/>
      <c r="BI7" s="1091"/>
      <c r="BJ7" s="1091"/>
      <c r="BK7" s="1091"/>
      <c r="BL7" s="1091"/>
      <c r="BM7" s="1091"/>
      <c r="BN7" s="1091"/>
      <c r="BO7" s="1091"/>
      <c r="BP7" s="1091"/>
      <c r="BQ7" s="1091"/>
      <c r="BR7" s="1091"/>
      <c r="BS7" s="1091"/>
      <c r="BT7" s="1091"/>
      <c r="BU7" s="1090"/>
      <c r="CQ7" s="1092"/>
      <c r="CR7" s="1091"/>
      <c r="CS7" s="1090"/>
      <c r="CT7" s="1091"/>
      <c r="CU7" s="1091"/>
      <c r="CV7" s="1091"/>
      <c r="CW7" s="1091"/>
      <c r="CX7" s="1091"/>
      <c r="CY7" s="1091"/>
      <c r="CZ7" s="1091"/>
      <c r="DA7" s="1091"/>
      <c r="DB7" s="1091"/>
      <c r="DC7" s="1091"/>
      <c r="DD7" s="1091"/>
      <c r="DE7" s="1091"/>
      <c r="DF7" s="1091"/>
      <c r="DG7" s="1091"/>
      <c r="DH7" s="1091"/>
      <c r="DI7" s="1091"/>
      <c r="DJ7" s="1091"/>
      <c r="DK7" s="1090"/>
      <c r="EG7" s="1092"/>
      <c r="EH7" s="1091"/>
      <c r="EI7" s="1090"/>
      <c r="EJ7" s="1091"/>
      <c r="EK7" s="1091"/>
      <c r="EL7" s="1091"/>
      <c r="EM7" s="1091"/>
      <c r="EN7" s="1091"/>
      <c r="EO7" s="1091"/>
      <c r="EP7" s="1091"/>
      <c r="EQ7" s="1091"/>
      <c r="ER7" s="1091"/>
      <c r="ES7" s="1091"/>
      <c r="ET7" s="1091"/>
      <c r="EU7" s="1091"/>
      <c r="EV7" s="1091"/>
      <c r="EW7" s="1091"/>
      <c r="EX7" s="1091"/>
      <c r="EY7" s="1091"/>
      <c r="EZ7" s="1091"/>
      <c r="FA7" s="1090"/>
      <c r="FW7" s="1092"/>
      <c r="FX7" s="1091"/>
      <c r="FY7" s="1090"/>
      <c r="FZ7" s="1091"/>
      <c r="GA7" s="1091"/>
      <c r="GB7" s="1091"/>
      <c r="GC7" s="1091"/>
      <c r="GD7" s="1091"/>
      <c r="GE7" s="1091"/>
      <c r="GF7" s="1091"/>
      <c r="GG7" s="1091"/>
      <c r="GH7" s="1091"/>
      <c r="GI7" s="1091"/>
      <c r="GJ7" s="1091"/>
      <c r="GK7" s="1091"/>
      <c r="GL7" s="1091"/>
      <c r="GM7" s="1091"/>
      <c r="GN7" s="1091"/>
      <c r="GO7" s="1091"/>
      <c r="GP7" s="1091"/>
      <c r="GQ7" s="1090"/>
    </row>
    <row r="8" spans="1:240" ht="13.5" customHeight="1">
      <c r="K8" s="1093"/>
      <c r="L8" s="1093"/>
      <c r="N8" s="1094"/>
      <c r="O8" s="1094"/>
      <c r="P8" s="1094"/>
      <c r="Q8" s="1094"/>
      <c r="R8" s="1094"/>
      <c r="S8" s="1094"/>
      <c r="T8" s="1094"/>
      <c r="U8" s="1094"/>
      <c r="V8" s="1094"/>
      <c r="W8" s="1094"/>
      <c r="X8" s="1094"/>
      <c r="Y8" s="1094"/>
      <c r="Z8" s="1094"/>
      <c r="AA8" s="1094"/>
      <c r="AB8" s="1094"/>
      <c r="BA8" s="1093"/>
      <c r="BB8" s="1093"/>
      <c r="BD8" s="1094"/>
      <c r="BE8" s="1094"/>
      <c r="BF8" s="1094"/>
      <c r="BG8" s="1094"/>
      <c r="BH8" s="1094"/>
      <c r="BI8" s="1094"/>
      <c r="BJ8" s="1094"/>
      <c r="BK8" s="1094"/>
      <c r="BL8" s="1094"/>
      <c r="BM8" s="1094"/>
      <c r="BN8" s="1094"/>
      <c r="BO8" s="1094"/>
      <c r="BP8" s="1094"/>
      <c r="BQ8" s="1094"/>
      <c r="BR8" s="1094"/>
      <c r="CQ8" s="1093"/>
      <c r="CR8" s="1093"/>
      <c r="CT8" s="1094"/>
      <c r="CU8" s="1094"/>
      <c r="CV8" s="1094"/>
      <c r="CW8" s="1094"/>
      <c r="CX8" s="1094"/>
      <c r="CY8" s="1094"/>
      <c r="CZ8" s="1094"/>
      <c r="DA8" s="1094"/>
      <c r="DB8" s="1094"/>
      <c r="DC8" s="1094"/>
      <c r="DD8" s="1094"/>
      <c r="DE8" s="1094"/>
      <c r="DF8" s="1094"/>
      <c r="DG8" s="1094"/>
      <c r="DH8" s="1094"/>
      <c r="EG8" s="1093"/>
      <c r="EH8" s="1093"/>
      <c r="EJ8" s="1094"/>
      <c r="EK8" s="1094"/>
      <c r="EL8" s="1094"/>
      <c r="EM8" s="1094"/>
      <c r="EN8" s="1094"/>
      <c r="EO8" s="1094"/>
      <c r="EP8" s="1094"/>
      <c r="EQ8" s="1094"/>
      <c r="ER8" s="1094"/>
      <c r="ES8" s="1094"/>
      <c r="ET8" s="1094"/>
      <c r="EU8" s="1094"/>
      <c r="EV8" s="1094"/>
      <c r="EW8" s="1094"/>
      <c r="EX8" s="1094"/>
      <c r="FW8" s="1093"/>
      <c r="FX8" s="1093"/>
      <c r="FZ8" s="1094"/>
      <c r="GA8" s="1094"/>
      <c r="GB8" s="1094"/>
      <c r="GC8" s="1094"/>
      <c r="GD8" s="1094"/>
      <c r="GE8" s="1094"/>
      <c r="GF8" s="1094"/>
      <c r="GG8" s="1094"/>
      <c r="GH8" s="1094"/>
      <c r="GI8" s="1094"/>
      <c r="GJ8" s="1094"/>
      <c r="GK8" s="1094"/>
      <c r="GL8" s="1094"/>
      <c r="GM8" s="1094"/>
      <c r="GN8" s="1094"/>
    </row>
    <row r="9" spans="1:240" ht="27" customHeight="1">
      <c r="J9" s="1215" t="s">
        <v>1473</v>
      </c>
      <c r="K9" s="1215"/>
      <c r="L9" s="1215"/>
      <c r="M9" s="1090"/>
      <c r="N9" s="1217" t="s">
        <v>1474</v>
      </c>
      <c r="O9" s="1217"/>
      <c r="P9" s="1217"/>
      <c r="Q9" s="1217"/>
      <c r="R9" s="1217"/>
      <c r="S9" s="1217"/>
      <c r="T9" s="1217"/>
      <c r="U9" s="1217"/>
      <c r="V9" s="1217"/>
      <c r="W9" s="1217"/>
      <c r="X9" s="1217"/>
      <c r="Y9" s="1217"/>
      <c r="Z9" s="1217"/>
      <c r="AA9" s="1217"/>
      <c r="AB9" s="1217"/>
      <c r="AC9" s="1217"/>
      <c r="AD9" s="1217"/>
      <c r="AZ9" s="1215" t="s">
        <v>1241</v>
      </c>
      <c r="BA9" s="1215"/>
      <c r="BB9" s="1215"/>
      <c r="BC9" s="1090"/>
      <c r="BD9" s="1217" t="str">
        <f>N7</f>
        <v>노무비및자재대</v>
      </c>
      <c r="BE9" s="1217"/>
      <c r="BF9" s="1217"/>
      <c r="BG9" s="1217"/>
      <c r="BH9" s="1217"/>
      <c r="BI9" s="1217"/>
      <c r="BJ9" s="1217"/>
      <c r="BK9" s="1217"/>
      <c r="BL9" s="1217"/>
      <c r="BM9" s="1217"/>
      <c r="BN9" s="1217"/>
      <c r="BO9" s="1217"/>
      <c r="BP9" s="1217"/>
      <c r="BQ9" s="1217"/>
      <c r="BR9" s="1217"/>
      <c r="BS9" s="1217"/>
      <c r="BT9" s="1217"/>
      <c r="CP9" s="1215" t="s">
        <v>1243</v>
      </c>
      <c r="CQ9" s="1215"/>
      <c r="CR9" s="1215"/>
      <c r="CS9" s="1090"/>
      <c r="CT9" s="1217" t="str">
        <f>N9</f>
        <v>중기사용료</v>
      </c>
      <c r="CU9" s="1217"/>
      <c r="CV9" s="1217"/>
      <c r="CW9" s="1217"/>
      <c r="CX9" s="1217"/>
      <c r="CY9" s="1217"/>
      <c r="CZ9" s="1217"/>
      <c r="DA9" s="1217"/>
      <c r="DB9" s="1217"/>
      <c r="DC9" s="1217"/>
      <c r="DD9" s="1217"/>
      <c r="DE9" s="1217"/>
      <c r="DF9" s="1217"/>
      <c r="DG9" s="1217"/>
      <c r="DH9" s="1217"/>
      <c r="DI9" s="1217"/>
      <c r="DJ9" s="1217"/>
      <c r="EF9" s="1215" t="s">
        <v>1475</v>
      </c>
      <c r="EG9" s="1215"/>
      <c r="EH9" s="1215"/>
      <c r="EI9" s="1090"/>
      <c r="EJ9" s="1217" t="str">
        <f>N11</f>
        <v>단가산출근거</v>
      </c>
      <c r="EK9" s="1217"/>
      <c r="EL9" s="1217"/>
      <c r="EM9" s="1217"/>
      <c r="EN9" s="1217"/>
      <c r="EO9" s="1217"/>
      <c r="EP9" s="1217"/>
      <c r="EQ9" s="1217"/>
      <c r="ER9" s="1217"/>
      <c r="ES9" s="1217"/>
      <c r="ET9" s="1217"/>
      <c r="EU9" s="1217"/>
      <c r="EV9" s="1217"/>
      <c r="EW9" s="1217"/>
      <c r="EX9" s="1217"/>
      <c r="EY9" s="1217"/>
      <c r="EZ9" s="1217"/>
      <c r="FV9" s="1215" t="s">
        <v>1476</v>
      </c>
      <c r="FW9" s="1215"/>
      <c r="FX9" s="1215"/>
      <c r="FY9" s="1090"/>
      <c r="FZ9" s="1217" t="str">
        <f>N13</f>
        <v>견적서</v>
      </c>
      <c r="GA9" s="1217"/>
      <c r="GB9" s="1217"/>
      <c r="GC9" s="1217"/>
      <c r="GD9" s="1217"/>
      <c r="GE9" s="1217"/>
      <c r="GF9" s="1217"/>
      <c r="GG9" s="1217"/>
      <c r="GH9" s="1217"/>
      <c r="GI9" s="1217"/>
      <c r="GJ9" s="1217"/>
      <c r="GK9" s="1217"/>
      <c r="GL9" s="1217"/>
      <c r="GM9" s="1217"/>
      <c r="GN9" s="1217"/>
      <c r="GO9" s="1217"/>
      <c r="GP9" s="1217"/>
      <c r="HL9" s="1215">
        <f>J15</f>
        <v>0</v>
      </c>
      <c r="HM9" s="1215"/>
      <c r="HN9" s="1215"/>
      <c r="HO9" s="1090"/>
      <c r="HP9" s="1217">
        <f>N15</f>
        <v>0</v>
      </c>
      <c r="HQ9" s="1217"/>
      <c r="HR9" s="1217"/>
      <c r="HS9" s="1217"/>
      <c r="HT9" s="1217"/>
      <c r="HU9" s="1217"/>
      <c r="HV9" s="1217"/>
      <c r="HW9" s="1217"/>
      <c r="HX9" s="1217"/>
      <c r="HY9" s="1217"/>
      <c r="HZ9" s="1217"/>
      <c r="IA9" s="1217"/>
      <c r="IB9" s="1217"/>
      <c r="IC9" s="1217"/>
      <c r="ID9" s="1217"/>
      <c r="IE9" s="1217"/>
      <c r="IF9" s="1217"/>
    </row>
    <row r="10" spans="1:240" ht="13.5" customHeight="1">
      <c r="N10" s="1095"/>
      <c r="O10" s="1095"/>
      <c r="P10" s="1096"/>
      <c r="Q10" s="1096"/>
      <c r="R10" s="1096"/>
      <c r="S10" s="1096"/>
      <c r="T10" s="1096"/>
      <c r="U10" s="1096"/>
      <c r="V10" s="1096"/>
      <c r="W10" s="1096"/>
      <c r="X10" s="1096"/>
      <c r="Y10" s="1096"/>
      <c r="Z10" s="1096"/>
      <c r="AA10" s="1095"/>
      <c r="AB10" s="1095"/>
      <c r="AC10" s="1095"/>
      <c r="AD10" s="1095"/>
      <c r="BD10" s="1095"/>
      <c r="BE10" s="1095"/>
      <c r="BF10" s="1096"/>
      <c r="BG10" s="1096"/>
      <c r="BH10" s="1096"/>
      <c r="BI10" s="1096"/>
      <c r="BJ10" s="1096"/>
      <c r="BK10" s="1096"/>
      <c r="BL10" s="1096"/>
      <c r="BM10" s="1096"/>
      <c r="BN10" s="1096"/>
      <c r="BO10" s="1096"/>
      <c r="BP10" s="1096"/>
      <c r="BQ10" s="1095"/>
      <c r="BR10" s="1095"/>
      <c r="BS10" s="1095"/>
      <c r="BT10" s="1095"/>
      <c r="CT10" s="1095"/>
      <c r="CU10" s="1095"/>
      <c r="CV10" s="1096"/>
      <c r="CW10" s="1096"/>
      <c r="CX10" s="1096"/>
      <c r="CY10" s="1096"/>
      <c r="CZ10" s="1096"/>
      <c r="DA10" s="1096"/>
      <c r="DB10" s="1096"/>
      <c r="DC10" s="1096"/>
      <c r="DD10" s="1096"/>
      <c r="DE10" s="1096"/>
      <c r="DF10" s="1096"/>
      <c r="DG10" s="1095"/>
      <c r="DH10" s="1095"/>
      <c r="DI10" s="1095"/>
      <c r="DJ10" s="1095"/>
      <c r="EJ10" s="1095"/>
      <c r="EK10" s="1095"/>
      <c r="EL10" s="1096"/>
      <c r="EM10" s="1096"/>
      <c r="EN10" s="1096"/>
      <c r="EO10" s="1096"/>
      <c r="EP10" s="1096"/>
      <c r="EQ10" s="1096"/>
      <c r="ER10" s="1096"/>
      <c r="ES10" s="1096"/>
      <c r="ET10" s="1096"/>
      <c r="EU10" s="1096"/>
      <c r="EV10" s="1096"/>
      <c r="EW10" s="1095"/>
      <c r="EX10" s="1095"/>
      <c r="EY10" s="1095"/>
      <c r="EZ10" s="1095"/>
      <c r="FZ10" s="1095"/>
      <c r="GA10" s="1095"/>
      <c r="GB10" s="1096"/>
      <c r="GC10" s="1096"/>
      <c r="GD10" s="1096"/>
      <c r="GE10" s="1096"/>
      <c r="GF10" s="1096"/>
      <c r="GG10" s="1096"/>
      <c r="GH10" s="1096"/>
      <c r="GI10" s="1096"/>
      <c r="GJ10" s="1096"/>
      <c r="GK10" s="1096"/>
      <c r="GL10" s="1096"/>
      <c r="GM10" s="1095"/>
      <c r="GN10" s="1095"/>
      <c r="GO10" s="1095"/>
      <c r="GP10" s="1095"/>
    </row>
    <row r="11" spans="1:240" ht="27" customHeight="1">
      <c r="J11" s="1215" t="s">
        <v>1477</v>
      </c>
      <c r="K11" s="1215"/>
      <c r="L11" s="1215"/>
      <c r="M11" s="1090"/>
      <c r="N11" s="1217" t="s">
        <v>1478</v>
      </c>
      <c r="O11" s="1217"/>
      <c r="P11" s="1217"/>
      <c r="Q11" s="1217"/>
      <c r="R11" s="1217"/>
      <c r="S11" s="1217"/>
      <c r="T11" s="1217"/>
      <c r="U11" s="1217"/>
      <c r="V11" s="1217"/>
      <c r="W11" s="1217"/>
      <c r="X11" s="1217"/>
      <c r="Y11" s="1217"/>
      <c r="Z11" s="1217"/>
      <c r="AA11" s="1217"/>
      <c r="AB11" s="1217"/>
      <c r="AC11" s="1217"/>
      <c r="AD11" s="1217"/>
      <c r="BA11" s="1092"/>
      <c r="BB11" s="1091"/>
      <c r="BC11" s="1090"/>
      <c r="BD11" s="1091"/>
      <c r="BE11" s="1091"/>
      <c r="BF11" s="1091"/>
      <c r="BG11" s="1091"/>
      <c r="BH11" s="1091"/>
      <c r="BI11" s="1091"/>
      <c r="BJ11" s="1091"/>
      <c r="BK11" s="1091"/>
      <c r="BL11" s="1091"/>
      <c r="BM11" s="1091"/>
      <c r="BN11" s="1091"/>
      <c r="BO11" s="1091"/>
      <c r="BP11" s="1091"/>
      <c r="BQ11" s="1091"/>
      <c r="BR11" s="1091"/>
      <c r="BS11" s="1091"/>
      <c r="BT11" s="1091"/>
      <c r="CQ11" s="1092"/>
      <c r="CR11" s="1091"/>
      <c r="CS11" s="1090"/>
      <c r="CT11" s="1091"/>
      <c r="CU11" s="1091"/>
      <c r="CV11" s="1091"/>
      <c r="CW11" s="1091"/>
      <c r="CX11" s="1091"/>
      <c r="CY11" s="1091"/>
      <c r="CZ11" s="1091"/>
      <c r="DA11" s="1091"/>
      <c r="DB11" s="1091"/>
      <c r="DC11" s="1091"/>
      <c r="DD11" s="1091"/>
      <c r="DE11" s="1091"/>
      <c r="DF11" s="1091"/>
      <c r="DG11" s="1091"/>
      <c r="DH11" s="1091"/>
      <c r="DI11" s="1091"/>
      <c r="DJ11" s="1091"/>
      <c r="EG11" s="1092"/>
      <c r="EH11" s="1091"/>
      <c r="EI11" s="1090"/>
      <c r="EJ11" s="1091"/>
      <c r="EK11" s="1091"/>
      <c r="EL11" s="1091"/>
      <c r="EM11" s="1091"/>
      <c r="EN11" s="1091"/>
      <c r="EO11" s="1091"/>
      <c r="EP11" s="1091"/>
      <c r="EQ11" s="1091"/>
      <c r="ER11" s="1091"/>
      <c r="ES11" s="1091"/>
      <c r="ET11" s="1091"/>
      <c r="EU11" s="1091"/>
      <c r="EV11" s="1091"/>
      <c r="EW11" s="1091"/>
      <c r="EX11" s="1091"/>
      <c r="EY11" s="1091"/>
      <c r="EZ11" s="1091"/>
      <c r="FW11" s="1092"/>
      <c r="FX11" s="1091"/>
      <c r="FY11" s="1090"/>
      <c r="FZ11" s="1091"/>
      <c r="GA11" s="1091"/>
      <c r="GB11" s="1091"/>
      <c r="GC11" s="1091"/>
      <c r="GD11" s="1091"/>
      <c r="GE11" s="1091"/>
      <c r="GF11" s="1091"/>
      <c r="GG11" s="1091"/>
      <c r="GH11" s="1091"/>
      <c r="GI11" s="1091"/>
      <c r="GJ11" s="1091"/>
      <c r="GK11" s="1091"/>
      <c r="GL11" s="1091"/>
      <c r="GM11" s="1091"/>
      <c r="GN11" s="1091"/>
      <c r="GO11" s="1091"/>
      <c r="GP11" s="1091"/>
    </row>
    <row r="12" spans="1:240"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BE12" s="1087"/>
      <c r="BF12" s="1087"/>
      <c r="BG12" s="1087"/>
      <c r="BH12" s="1087"/>
      <c r="BI12" s="1087"/>
      <c r="BJ12" s="1087"/>
      <c r="BK12" s="1087"/>
      <c r="BL12" s="1087"/>
      <c r="BM12" s="1087"/>
      <c r="BN12" s="1087"/>
      <c r="BO12" s="1087"/>
      <c r="BP12" s="1087"/>
      <c r="BQ12" s="1087"/>
      <c r="BR12" s="1087"/>
      <c r="CU12" s="1087"/>
      <c r="CV12" s="1087"/>
      <c r="CW12" s="1087"/>
      <c r="CX12" s="1087"/>
      <c r="CY12" s="1087"/>
      <c r="CZ12" s="1087"/>
      <c r="DA12" s="1087"/>
      <c r="DB12" s="1087"/>
      <c r="DC12" s="1087"/>
      <c r="DD12" s="1087"/>
      <c r="DE12" s="1087"/>
      <c r="DF12" s="1087"/>
      <c r="DG12" s="1087"/>
      <c r="DH12" s="1087"/>
      <c r="EK12" s="1087"/>
      <c r="EL12" s="1087"/>
      <c r="EM12" s="1087"/>
      <c r="EN12" s="1087"/>
      <c r="EO12" s="1087"/>
      <c r="EP12" s="1087"/>
      <c r="EQ12" s="1087"/>
      <c r="ER12" s="1087"/>
      <c r="ES12" s="1087"/>
      <c r="ET12" s="1087"/>
      <c r="EU12" s="1087"/>
      <c r="EV12" s="1087"/>
      <c r="EW12" s="1087"/>
      <c r="EX12" s="1087"/>
      <c r="GA12" s="1087"/>
      <c r="GB12" s="1087"/>
      <c r="GC12" s="1087"/>
      <c r="GD12" s="1087"/>
      <c r="GE12" s="1087"/>
      <c r="GF12" s="1087"/>
      <c r="GG12" s="1087"/>
      <c r="GH12" s="1087"/>
      <c r="GI12" s="1087"/>
      <c r="GJ12" s="1087"/>
      <c r="GK12" s="1087"/>
      <c r="GL12" s="1087"/>
      <c r="GM12" s="1087"/>
      <c r="GN12" s="1087"/>
    </row>
    <row r="13" spans="1:240" ht="27" customHeight="1">
      <c r="J13" s="1215" t="s">
        <v>1476</v>
      </c>
      <c r="K13" s="1215"/>
      <c r="L13" s="1215"/>
      <c r="M13" s="1090"/>
      <c r="N13" s="1217" t="s">
        <v>1479</v>
      </c>
      <c r="O13" s="1217"/>
      <c r="P13" s="1217"/>
      <c r="Q13" s="1217"/>
      <c r="R13" s="1217"/>
      <c r="S13" s="1217"/>
      <c r="T13" s="1217"/>
      <c r="U13" s="1217"/>
      <c r="V13" s="1217"/>
      <c r="W13" s="1217"/>
      <c r="X13" s="1217"/>
      <c r="Y13" s="1217"/>
      <c r="Z13" s="1217"/>
      <c r="AA13" s="1217"/>
      <c r="AB13" s="1217"/>
      <c r="AC13" s="1217"/>
      <c r="AD13" s="1217"/>
      <c r="BA13" s="1092"/>
      <c r="BB13" s="1091"/>
      <c r="BC13" s="1090"/>
      <c r="BD13" s="1091"/>
      <c r="BE13" s="1091"/>
      <c r="BF13" s="1091"/>
      <c r="BG13" s="1091"/>
      <c r="BH13" s="1091"/>
      <c r="BI13" s="1091"/>
      <c r="BJ13" s="1091"/>
      <c r="BK13" s="1091"/>
      <c r="BL13" s="1091"/>
      <c r="BM13" s="1091"/>
      <c r="BN13" s="1091"/>
      <c r="BO13" s="1091"/>
      <c r="BP13" s="1091"/>
      <c r="BQ13" s="1091"/>
      <c r="BR13" s="1091"/>
      <c r="BS13" s="1091"/>
      <c r="BT13" s="1091"/>
      <c r="CQ13" s="1092"/>
      <c r="CR13" s="1091"/>
      <c r="CS13" s="1090"/>
      <c r="CT13" s="1091"/>
      <c r="CU13" s="1091"/>
      <c r="CV13" s="1091"/>
      <c r="CW13" s="1091"/>
      <c r="CX13" s="1091"/>
      <c r="CY13" s="1091"/>
      <c r="CZ13" s="1091"/>
      <c r="DA13" s="1091"/>
      <c r="DB13" s="1091"/>
      <c r="DC13" s="1091"/>
      <c r="DD13" s="1091"/>
      <c r="DE13" s="1091"/>
      <c r="DF13" s="1091"/>
      <c r="DG13" s="1091"/>
      <c r="DH13" s="1091"/>
      <c r="DI13" s="1091"/>
      <c r="DJ13" s="1091"/>
      <c r="EG13" s="1092"/>
      <c r="EH13" s="1091"/>
      <c r="EI13" s="1090"/>
      <c r="EJ13" s="1091"/>
      <c r="EK13" s="1091"/>
      <c r="EL13" s="1091"/>
      <c r="EM13" s="1091"/>
      <c r="EN13" s="1091"/>
      <c r="EO13" s="1091"/>
      <c r="EP13" s="1091"/>
      <c r="EQ13" s="1091"/>
      <c r="ER13" s="1091"/>
      <c r="ES13" s="1091"/>
      <c r="ET13" s="1091"/>
      <c r="EU13" s="1091"/>
      <c r="EV13" s="1091"/>
      <c r="EW13" s="1091"/>
      <c r="EX13" s="1091"/>
      <c r="EY13" s="1091"/>
      <c r="EZ13" s="1091"/>
      <c r="FW13" s="1092"/>
      <c r="FX13" s="1091"/>
      <c r="FY13" s="1090"/>
      <c r="FZ13" s="1091"/>
      <c r="GA13" s="1091"/>
      <c r="GB13" s="1091"/>
      <c r="GC13" s="1091"/>
      <c r="GD13" s="1091"/>
      <c r="GE13" s="1091"/>
      <c r="GF13" s="1091"/>
      <c r="GG13" s="1091"/>
      <c r="GH13" s="1091"/>
      <c r="GI13" s="1091"/>
      <c r="GJ13" s="1091"/>
      <c r="GK13" s="1091"/>
      <c r="GL13" s="1091"/>
      <c r="GM13" s="1091"/>
      <c r="GN13" s="1091"/>
      <c r="GO13" s="1091"/>
      <c r="GP13" s="1091"/>
    </row>
    <row r="14" spans="1:240" ht="13.5" customHeight="1"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BE14" s="1087"/>
      <c r="BF14" s="1087"/>
      <c r="BG14" s="1087"/>
      <c r="BH14" s="1087"/>
      <c r="BI14" s="1087"/>
      <c r="BJ14" s="1087"/>
      <c r="BK14" s="1087"/>
      <c r="BL14" s="1087"/>
      <c r="BM14" s="1087"/>
      <c r="BN14" s="1087"/>
      <c r="BO14" s="1087"/>
      <c r="BP14" s="1087"/>
      <c r="BQ14" s="1087"/>
      <c r="BR14" s="1087"/>
      <c r="CU14" s="1087"/>
      <c r="CV14" s="1087"/>
      <c r="CW14" s="1087"/>
      <c r="CX14" s="1087"/>
      <c r="CY14" s="1087"/>
      <c r="CZ14" s="1087"/>
      <c r="DA14" s="1087"/>
      <c r="DB14" s="1087"/>
      <c r="DC14" s="1087"/>
      <c r="DD14" s="1087"/>
      <c r="DE14" s="1087"/>
      <c r="DF14" s="1087"/>
      <c r="DG14" s="1087"/>
      <c r="DH14" s="1087"/>
      <c r="EK14" s="1087"/>
      <c r="EL14" s="1087"/>
      <c r="EM14" s="1087"/>
      <c r="EN14" s="1087"/>
      <c r="EO14" s="1087"/>
      <c r="EP14" s="1087"/>
      <c r="EQ14" s="1087"/>
      <c r="ER14" s="1087"/>
      <c r="ES14" s="1087"/>
      <c r="ET14" s="1087"/>
      <c r="EU14" s="1087"/>
      <c r="EV14" s="1087"/>
      <c r="EW14" s="1087"/>
      <c r="EX14" s="1087"/>
      <c r="GA14" s="1087"/>
      <c r="GB14" s="1087"/>
      <c r="GC14" s="1087"/>
      <c r="GD14" s="1087"/>
      <c r="GE14" s="1087"/>
      <c r="GF14" s="1087"/>
      <c r="GG14" s="1087"/>
      <c r="GH14" s="1087"/>
      <c r="GI14" s="1087"/>
      <c r="GJ14" s="1087"/>
      <c r="GK14" s="1087"/>
      <c r="GL14" s="1087"/>
      <c r="GM14" s="1087"/>
      <c r="GN14" s="1087"/>
    </row>
    <row r="15" spans="1:240" ht="27" customHeight="1">
      <c r="J15" s="1215"/>
      <c r="K15" s="1215"/>
      <c r="L15" s="1215"/>
      <c r="M15" s="1090"/>
      <c r="N15" s="1217"/>
      <c r="O15" s="1217"/>
      <c r="P15" s="1217"/>
      <c r="Q15" s="1217"/>
      <c r="R15" s="1217"/>
      <c r="S15" s="1217"/>
      <c r="T15" s="1217"/>
      <c r="U15" s="1217"/>
      <c r="V15" s="1217"/>
      <c r="W15" s="1217"/>
      <c r="X15" s="1217"/>
      <c r="Y15" s="1217"/>
      <c r="Z15" s="1217"/>
      <c r="AA15" s="1217"/>
      <c r="AB15" s="1217"/>
      <c r="AC15" s="1217"/>
      <c r="AD15" s="1217"/>
      <c r="BE15" s="1087"/>
      <c r="BF15" s="1087"/>
      <c r="BG15" s="1087"/>
      <c r="BH15" s="1087"/>
      <c r="BI15" s="1087"/>
      <c r="BJ15" s="1087"/>
      <c r="BK15" s="1087"/>
      <c r="BL15" s="1087"/>
      <c r="BM15" s="1087"/>
      <c r="BN15" s="1087"/>
      <c r="BO15" s="1087"/>
      <c r="BP15" s="1087"/>
      <c r="BQ15" s="1087"/>
      <c r="BR15" s="1087"/>
      <c r="CU15" s="1087"/>
      <c r="CV15" s="1087"/>
      <c r="CW15" s="1087"/>
      <c r="CX15" s="1087"/>
      <c r="CY15" s="1087"/>
      <c r="CZ15" s="1087"/>
      <c r="DA15" s="1087"/>
      <c r="DB15" s="1087"/>
      <c r="DC15" s="1087"/>
      <c r="DD15" s="1087"/>
      <c r="DE15" s="1087"/>
      <c r="DF15" s="1087"/>
      <c r="DG15" s="1087"/>
      <c r="DH15" s="1087"/>
      <c r="EK15" s="1087"/>
      <c r="EL15" s="1087"/>
      <c r="EM15" s="1087"/>
      <c r="EN15" s="1087"/>
      <c r="EO15" s="1087"/>
      <c r="EP15" s="1087"/>
      <c r="EQ15" s="1087"/>
      <c r="ER15" s="1087"/>
      <c r="ES15" s="1087"/>
      <c r="ET15" s="1087"/>
      <c r="EU15" s="1087"/>
      <c r="EV15" s="1087"/>
      <c r="EW15" s="1087"/>
      <c r="EX15" s="1087"/>
      <c r="GA15" s="1087"/>
      <c r="GB15" s="1087"/>
      <c r="GC15" s="1087"/>
      <c r="GD15" s="1087"/>
      <c r="GE15" s="1087"/>
      <c r="GF15" s="1087"/>
      <c r="GG15" s="1087"/>
      <c r="GH15" s="1087"/>
      <c r="GI15" s="1087"/>
      <c r="GJ15" s="1087"/>
      <c r="GK15" s="1087"/>
      <c r="GL15" s="1087"/>
      <c r="GM15" s="1087"/>
      <c r="GN15" s="1087"/>
    </row>
    <row r="16" spans="1:240"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BE16" s="1087"/>
      <c r="BF16" s="1087"/>
      <c r="BG16" s="1087"/>
      <c r="BH16" s="1087"/>
      <c r="BI16" s="1087"/>
      <c r="BJ16" s="1087"/>
      <c r="BK16" s="1087"/>
      <c r="BL16" s="1087"/>
      <c r="BM16" s="1087"/>
      <c r="BN16" s="1087"/>
      <c r="BO16" s="1087"/>
      <c r="BP16" s="1087"/>
      <c r="BQ16" s="1087"/>
      <c r="BR16" s="1087"/>
      <c r="CU16" s="1087"/>
      <c r="CV16" s="1087"/>
      <c r="CW16" s="1087"/>
      <c r="CX16" s="1087"/>
      <c r="CY16" s="1087"/>
      <c r="CZ16" s="1087"/>
      <c r="DA16" s="1087"/>
      <c r="DB16" s="1087"/>
      <c r="DC16" s="1087"/>
      <c r="DD16" s="1087"/>
      <c r="DE16" s="1087"/>
      <c r="DF16" s="1087"/>
      <c r="DG16" s="1087"/>
      <c r="DH16" s="1087"/>
      <c r="EK16" s="1087"/>
      <c r="EL16" s="1087"/>
      <c r="EM16" s="1087"/>
      <c r="EN16" s="1087"/>
      <c r="EO16" s="1087"/>
      <c r="EP16" s="1087"/>
      <c r="EQ16" s="1087"/>
      <c r="ER16" s="1087"/>
      <c r="ES16" s="1087"/>
      <c r="ET16" s="1087"/>
      <c r="EU16" s="1087"/>
      <c r="EV16" s="1087"/>
      <c r="EW16" s="1087"/>
      <c r="EX16" s="1087"/>
      <c r="GA16" s="1087"/>
      <c r="GB16" s="1087"/>
      <c r="GC16" s="1087"/>
      <c r="GD16" s="1087"/>
      <c r="GE16" s="1087"/>
      <c r="GF16" s="1087"/>
      <c r="GG16" s="1087"/>
      <c r="GH16" s="1087"/>
      <c r="GI16" s="1087"/>
      <c r="GJ16" s="1087"/>
      <c r="GK16" s="1087"/>
      <c r="GL16" s="1087"/>
      <c r="GM16" s="1087"/>
      <c r="GN16" s="1087"/>
    </row>
    <row r="17" spans="5:196"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BE17" s="1087"/>
      <c r="BF17" s="1087"/>
      <c r="BG17" s="1087"/>
      <c r="BH17" s="1087"/>
      <c r="BI17" s="1087"/>
      <c r="BJ17" s="1087"/>
      <c r="BK17" s="1087"/>
      <c r="BL17" s="1087"/>
      <c r="BM17" s="1087"/>
      <c r="BN17" s="1087"/>
      <c r="BO17" s="1087"/>
      <c r="BP17" s="1087"/>
      <c r="BQ17" s="1087"/>
      <c r="BR17" s="1087"/>
      <c r="CU17" s="1087"/>
      <c r="CV17" s="1087"/>
      <c r="CW17" s="1087"/>
      <c r="CX17" s="1087"/>
      <c r="CY17" s="1087"/>
      <c r="CZ17" s="1087"/>
      <c r="DA17" s="1087"/>
      <c r="DB17" s="1087"/>
      <c r="DC17" s="1087"/>
      <c r="DD17" s="1087"/>
      <c r="DE17" s="1087"/>
      <c r="DF17" s="1087"/>
      <c r="DG17" s="1087"/>
      <c r="DH17" s="1087"/>
      <c r="EK17" s="1087"/>
      <c r="EL17" s="1087"/>
      <c r="EM17" s="1087"/>
      <c r="EN17" s="1087"/>
      <c r="EO17" s="1087"/>
      <c r="EP17" s="1087"/>
      <c r="EQ17" s="1087"/>
      <c r="ER17" s="1087"/>
      <c r="ES17" s="1087"/>
      <c r="ET17" s="1087"/>
      <c r="EU17" s="1087"/>
      <c r="EV17" s="1087"/>
      <c r="EW17" s="1087"/>
      <c r="EX17" s="1087"/>
      <c r="GA17" s="1087"/>
      <c r="GB17" s="1087"/>
      <c r="GC17" s="1087"/>
      <c r="GD17" s="1087"/>
      <c r="GE17" s="1087"/>
      <c r="GF17" s="1087"/>
      <c r="GG17" s="1087"/>
      <c r="GH17" s="1087"/>
      <c r="GI17" s="1087"/>
      <c r="GJ17" s="1087"/>
      <c r="GK17" s="1087"/>
      <c r="GL17" s="1087"/>
      <c r="GM17" s="1087"/>
      <c r="GN17" s="1087"/>
    </row>
    <row r="18" spans="5:196"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BE18" s="1087"/>
      <c r="BF18" s="1087"/>
      <c r="BG18" s="1087"/>
      <c r="BH18" s="1087"/>
      <c r="BI18" s="1087"/>
      <c r="BJ18" s="1087"/>
      <c r="BK18" s="1087"/>
      <c r="BL18" s="1087"/>
      <c r="BM18" s="1087"/>
      <c r="BN18" s="1087"/>
      <c r="BO18" s="1087"/>
      <c r="BP18" s="1087"/>
      <c r="BQ18" s="1087"/>
      <c r="BR18" s="1087"/>
      <c r="CU18" s="1087"/>
      <c r="CV18" s="1087"/>
      <c r="CW18" s="1087"/>
      <c r="CX18" s="1087"/>
      <c r="CY18" s="1087"/>
      <c r="CZ18" s="1087"/>
      <c r="DA18" s="1087"/>
      <c r="DB18" s="1087"/>
      <c r="DC18" s="1087"/>
      <c r="DD18" s="1087"/>
      <c r="DE18" s="1087"/>
      <c r="DF18" s="1087"/>
      <c r="DG18" s="1087"/>
      <c r="DH18" s="1087"/>
      <c r="EK18" s="1087"/>
      <c r="EL18" s="1087"/>
      <c r="EM18" s="1087"/>
      <c r="EN18" s="1087"/>
      <c r="EO18" s="1087"/>
      <c r="EP18" s="1087"/>
      <c r="EQ18" s="1087"/>
      <c r="ER18" s="1087"/>
      <c r="ES18" s="1087"/>
      <c r="ET18" s="1087"/>
      <c r="EU18" s="1087"/>
      <c r="EV18" s="1087"/>
      <c r="EW18" s="1087"/>
      <c r="EX18" s="1087"/>
      <c r="GA18" s="1087"/>
      <c r="GB18" s="1087"/>
      <c r="GC18" s="1087"/>
      <c r="GD18" s="1087"/>
      <c r="GE18" s="1087"/>
      <c r="GF18" s="1087"/>
      <c r="GG18" s="1087"/>
      <c r="GH18" s="1087"/>
      <c r="GI18" s="1087"/>
      <c r="GJ18" s="1087"/>
      <c r="GK18" s="1087"/>
      <c r="GL18" s="1087"/>
      <c r="GM18" s="1087"/>
      <c r="GN18" s="1087"/>
    </row>
    <row r="19" spans="5:196"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BE19" s="1087"/>
      <c r="BF19" s="1087"/>
      <c r="BG19" s="1087"/>
      <c r="BH19" s="1087"/>
      <c r="BI19" s="1087"/>
      <c r="BJ19" s="1087"/>
      <c r="BK19" s="1087"/>
      <c r="BL19" s="1087"/>
      <c r="BM19" s="1087"/>
      <c r="BN19" s="1087"/>
      <c r="BO19" s="1087"/>
      <c r="BP19" s="1087"/>
      <c r="BQ19" s="1087"/>
      <c r="BR19" s="1087"/>
      <c r="CU19" s="1087"/>
      <c r="CV19" s="1087"/>
      <c r="CW19" s="1087"/>
      <c r="CX19" s="1087"/>
      <c r="CY19" s="1087"/>
      <c r="CZ19" s="1087"/>
      <c r="DA19" s="1087"/>
      <c r="DB19" s="1087"/>
      <c r="DC19" s="1087"/>
      <c r="DD19" s="1087"/>
      <c r="DE19" s="1087"/>
      <c r="DF19" s="1087"/>
      <c r="DG19" s="1087"/>
      <c r="DH19" s="1087"/>
      <c r="EK19" s="1087"/>
      <c r="EL19" s="1087"/>
      <c r="EM19" s="1087"/>
      <c r="EN19" s="1087"/>
      <c r="EO19" s="1087"/>
      <c r="EP19" s="1087"/>
      <c r="EQ19" s="1087"/>
      <c r="ER19" s="1087"/>
      <c r="ES19" s="1087"/>
      <c r="ET19" s="1087"/>
      <c r="EU19" s="1087"/>
      <c r="EV19" s="1087"/>
      <c r="EW19" s="1087"/>
      <c r="EX19" s="1087"/>
      <c r="GA19" s="1087"/>
      <c r="GB19" s="1087"/>
      <c r="GC19" s="1087"/>
      <c r="GD19" s="1087"/>
      <c r="GE19" s="1087"/>
      <c r="GF19" s="1087"/>
      <c r="GG19" s="1087"/>
      <c r="GH19" s="1087"/>
      <c r="GI19" s="1087"/>
      <c r="GJ19" s="1087"/>
      <c r="GK19" s="1087"/>
      <c r="GL19" s="1087"/>
      <c r="GM19" s="1087"/>
      <c r="GN19" s="1087"/>
    </row>
    <row r="20" spans="5:196"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BE20" s="1087"/>
      <c r="BF20" s="1087"/>
      <c r="BG20" s="1087"/>
      <c r="BH20" s="1087"/>
      <c r="BI20" s="1087"/>
      <c r="BJ20" s="1087"/>
      <c r="BK20" s="1087"/>
      <c r="BL20" s="1087"/>
      <c r="BM20" s="1087"/>
      <c r="BN20" s="1087"/>
      <c r="BO20" s="1087"/>
      <c r="BP20" s="1087"/>
      <c r="BQ20" s="1087"/>
      <c r="BR20" s="1087"/>
      <c r="CU20" s="1087"/>
      <c r="CV20" s="1087"/>
      <c r="CW20" s="1087"/>
      <c r="CX20" s="1087"/>
      <c r="CY20" s="1087"/>
      <c r="CZ20" s="1087"/>
      <c r="DA20" s="1087"/>
      <c r="DB20" s="1087"/>
      <c r="DC20" s="1087"/>
      <c r="DD20" s="1087"/>
      <c r="DE20" s="1087"/>
      <c r="DF20" s="1087"/>
      <c r="DG20" s="1087"/>
      <c r="DH20" s="1087"/>
      <c r="EK20" s="1087"/>
      <c r="EL20" s="1087"/>
      <c r="EM20" s="1087"/>
      <c r="EN20" s="1087"/>
      <c r="EO20" s="1087"/>
      <c r="EP20" s="1087"/>
      <c r="EQ20" s="1087"/>
      <c r="ER20" s="1087"/>
      <c r="ES20" s="1087"/>
      <c r="ET20" s="1087"/>
      <c r="EU20" s="1087"/>
      <c r="EV20" s="1087"/>
      <c r="EW20" s="1087"/>
      <c r="EX20" s="1087"/>
      <c r="GA20" s="1087"/>
      <c r="GB20" s="1087"/>
      <c r="GC20" s="1087"/>
      <c r="GD20" s="1087"/>
      <c r="GE20" s="1087"/>
      <c r="GF20" s="1087"/>
      <c r="GG20" s="1087"/>
      <c r="GH20" s="1087"/>
      <c r="GI20" s="1087"/>
      <c r="GJ20" s="1087"/>
      <c r="GK20" s="1087"/>
      <c r="GL20" s="1087"/>
      <c r="GM20" s="1087"/>
      <c r="GN20" s="1087"/>
    </row>
    <row r="21" spans="5:196"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BE21" s="1087"/>
      <c r="BF21" s="1087"/>
      <c r="BG21" s="1087"/>
      <c r="BH21" s="1087"/>
      <c r="BI21" s="1087"/>
      <c r="BJ21" s="1087"/>
      <c r="BK21" s="1087"/>
      <c r="BL21" s="1087"/>
      <c r="BM21" s="1087"/>
      <c r="BN21" s="1087"/>
      <c r="BO21" s="1087"/>
      <c r="BP21" s="1087"/>
      <c r="BQ21" s="1087"/>
      <c r="BR21" s="1087"/>
      <c r="CU21" s="1087"/>
      <c r="CV21" s="1087"/>
      <c r="CW21" s="1087"/>
      <c r="CX21" s="1087"/>
      <c r="CY21" s="1087"/>
      <c r="CZ21" s="1087"/>
      <c r="DA21" s="1087"/>
      <c r="DB21" s="1087"/>
      <c r="DC21" s="1087"/>
      <c r="DD21" s="1087"/>
      <c r="DE21" s="1087"/>
      <c r="DF21" s="1087"/>
      <c r="DG21" s="1087"/>
      <c r="DH21" s="1087"/>
      <c r="EK21" s="1087"/>
      <c r="EL21" s="1087"/>
      <c r="EM21" s="1087"/>
      <c r="EN21" s="1087"/>
      <c r="EO21" s="1087"/>
      <c r="EP21" s="1087"/>
      <c r="EQ21" s="1087"/>
      <c r="ER21" s="1087"/>
      <c r="ES21" s="1087"/>
      <c r="ET21" s="1087"/>
      <c r="EU21" s="1087"/>
      <c r="EV21" s="1087"/>
      <c r="EW21" s="1087"/>
      <c r="EX21" s="1087"/>
      <c r="GA21" s="1087"/>
      <c r="GB21" s="1087"/>
      <c r="GC21" s="1087"/>
      <c r="GD21" s="1087"/>
      <c r="GE21" s="1087"/>
      <c r="GF21" s="1087"/>
      <c r="GG21" s="1087"/>
      <c r="GH21" s="1087"/>
      <c r="GI21" s="1087"/>
      <c r="GJ21" s="1087"/>
      <c r="GK21" s="1087"/>
      <c r="GL21" s="1087"/>
      <c r="GM21" s="1087"/>
      <c r="GN21" s="1087"/>
    </row>
    <row r="22" spans="5:196" ht="33.75">
      <c r="O22" s="1097"/>
      <c r="P22" s="1097"/>
      <c r="Q22" s="1097"/>
      <c r="R22" s="1097"/>
      <c r="S22" s="1097"/>
      <c r="T22" s="1097"/>
      <c r="U22" s="1097"/>
      <c r="V22" s="1097"/>
      <c r="W22" s="1097"/>
      <c r="X22" s="1097"/>
      <c r="Y22" s="1097"/>
      <c r="Z22" s="1097"/>
      <c r="AA22" s="1097"/>
      <c r="AB22" s="1097"/>
      <c r="BE22" s="1097"/>
      <c r="BF22" s="1097"/>
      <c r="BG22" s="1097"/>
      <c r="BH22" s="1097"/>
      <c r="BI22" s="1097"/>
      <c r="BJ22" s="1097"/>
      <c r="BK22" s="1097"/>
      <c r="BL22" s="1097"/>
      <c r="BM22" s="1097"/>
      <c r="BN22" s="1097"/>
      <c r="BO22" s="1097"/>
      <c r="BP22" s="1097"/>
      <c r="BQ22" s="1097"/>
      <c r="BR22" s="1097"/>
      <c r="CU22" s="1097"/>
      <c r="CV22" s="1097"/>
      <c r="CW22" s="1097"/>
      <c r="CX22" s="1097"/>
      <c r="CY22" s="1097"/>
      <c r="CZ22" s="1097"/>
      <c r="DA22" s="1097"/>
      <c r="DB22" s="1097"/>
      <c r="DC22" s="1097"/>
      <c r="DD22" s="1097"/>
      <c r="DE22" s="1097"/>
      <c r="DF22" s="1097"/>
      <c r="DG22" s="1097"/>
      <c r="DH22" s="1097"/>
      <c r="EK22" s="1097"/>
      <c r="EL22" s="1097"/>
      <c r="EM22" s="1097"/>
      <c r="EN22" s="1097"/>
      <c r="EO22" s="1097"/>
      <c r="EP22" s="1097"/>
      <c r="EQ22" s="1097"/>
      <c r="ER22" s="1097"/>
      <c r="ES22" s="1097"/>
      <c r="ET22" s="1097"/>
      <c r="EU22" s="1097"/>
      <c r="EV22" s="1097"/>
      <c r="EW22" s="1097"/>
      <c r="EX22" s="1097"/>
      <c r="GA22" s="1097"/>
      <c r="GB22" s="1097"/>
      <c r="GC22" s="1097"/>
      <c r="GD22" s="1097"/>
      <c r="GE22" s="1097"/>
      <c r="GF22" s="1097"/>
      <c r="GG22" s="1097"/>
      <c r="GH22" s="1097"/>
      <c r="GI22" s="1097"/>
      <c r="GJ22" s="1097"/>
      <c r="GK22" s="1097"/>
      <c r="GL22" s="1097"/>
      <c r="GM22" s="1097"/>
      <c r="GN22" s="1097"/>
    </row>
    <row r="23" spans="5:196" ht="20.25">
      <c r="E23" s="1087"/>
      <c r="F23" s="1088"/>
      <c r="G23" s="1088"/>
      <c r="H23" s="1088"/>
      <c r="I23" s="1088"/>
      <c r="J23" s="1088"/>
      <c r="K23" s="1088"/>
      <c r="L23" s="1088"/>
      <c r="M23" s="1088"/>
      <c r="N23" s="1088"/>
      <c r="O23" s="1088"/>
      <c r="P23" s="1088"/>
      <c r="Q23" s="1088"/>
      <c r="R23" s="1088"/>
      <c r="S23" s="1088"/>
      <c r="T23" s="1088"/>
      <c r="U23" s="1088"/>
      <c r="V23" s="1088"/>
      <c r="W23" s="1088"/>
      <c r="X23" s="1088"/>
      <c r="Y23" s="1088"/>
      <c r="Z23" s="1088"/>
      <c r="AA23" s="1088"/>
      <c r="AB23" s="1088"/>
      <c r="AC23" s="1088"/>
      <c r="AD23" s="1088"/>
      <c r="AE23" s="1088"/>
      <c r="AF23" s="1088"/>
      <c r="AG23" s="1088"/>
      <c r="AH23" s="1088"/>
      <c r="AI23" s="1088"/>
      <c r="AJ23" s="1088"/>
      <c r="AK23" s="1088"/>
      <c r="AL23" s="1087"/>
      <c r="AU23" s="1087"/>
      <c r="AV23" s="1088"/>
      <c r="AW23" s="1088"/>
      <c r="AX23" s="1088"/>
      <c r="AY23" s="1088"/>
      <c r="AZ23" s="1088"/>
      <c r="BA23" s="1088"/>
      <c r="BB23" s="1088"/>
      <c r="BC23" s="1088"/>
      <c r="BD23" s="1088"/>
      <c r="BE23" s="1088"/>
      <c r="BF23" s="1088"/>
      <c r="BG23" s="1088"/>
      <c r="BH23" s="1088"/>
      <c r="BI23" s="1088"/>
      <c r="BJ23" s="1088"/>
      <c r="BK23" s="1088"/>
      <c r="BL23" s="1088"/>
      <c r="BM23" s="1088"/>
      <c r="BN23" s="1088"/>
      <c r="BO23" s="1088"/>
      <c r="BP23" s="1088"/>
      <c r="BQ23" s="1088"/>
      <c r="BR23" s="1088"/>
      <c r="BS23" s="1088"/>
      <c r="BT23" s="1088"/>
      <c r="BU23" s="1088"/>
      <c r="BV23" s="1088"/>
      <c r="BW23" s="1088"/>
      <c r="BX23" s="1088"/>
      <c r="BY23" s="1088"/>
      <c r="BZ23" s="1088"/>
      <c r="CA23" s="1088"/>
      <c r="CB23" s="1087"/>
    </row>
    <row r="24" spans="5:196" ht="61.5">
      <c r="E24" s="1089"/>
      <c r="F24" s="1089"/>
      <c r="G24" s="1089"/>
      <c r="H24" s="1089"/>
      <c r="I24" s="1089"/>
      <c r="J24" s="1089"/>
      <c r="K24" s="1089"/>
      <c r="L24" s="1089"/>
      <c r="M24" s="1089"/>
      <c r="N24" s="1089"/>
      <c r="O24" s="1089"/>
      <c r="P24" s="1089"/>
      <c r="Q24" s="1089"/>
      <c r="R24" s="1089"/>
      <c r="S24" s="1089"/>
      <c r="T24" s="1089"/>
      <c r="U24" s="1089"/>
      <c r="V24" s="1089"/>
      <c r="W24" s="1089"/>
      <c r="X24" s="1089"/>
      <c r="Y24" s="1089"/>
      <c r="Z24" s="1089"/>
      <c r="AA24" s="1089"/>
      <c r="AB24" s="1089"/>
      <c r="AC24" s="1089"/>
      <c r="AD24" s="1089"/>
      <c r="AE24" s="1089"/>
      <c r="AF24" s="1089"/>
      <c r="AG24" s="1089"/>
      <c r="AH24" s="1089"/>
      <c r="AI24" s="1089"/>
      <c r="AJ24" s="1089"/>
      <c r="AK24" s="1089"/>
      <c r="AL24" s="1089"/>
      <c r="AU24" s="1089"/>
      <c r="AV24" s="1089"/>
      <c r="AW24" s="1089"/>
      <c r="AX24" s="1089"/>
      <c r="AY24" s="1089"/>
      <c r="AZ24" s="1089"/>
      <c r="BA24" s="1089"/>
      <c r="BB24" s="1089"/>
      <c r="BC24" s="1089"/>
      <c r="BD24" s="1089"/>
      <c r="BE24" s="1089"/>
      <c r="BF24" s="1089"/>
      <c r="BG24" s="1089"/>
      <c r="BH24" s="1089"/>
      <c r="BI24" s="1089"/>
      <c r="BJ24" s="1089"/>
      <c r="BK24" s="1089"/>
      <c r="BL24" s="1089"/>
      <c r="BM24" s="1089"/>
      <c r="BN24" s="1089"/>
      <c r="BO24" s="1089"/>
      <c r="BP24" s="1089"/>
      <c r="BQ24" s="1089"/>
      <c r="BR24" s="1089"/>
      <c r="BS24" s="1089"/>
      <c r="BT24" s="1089"/>
      <c r="BU24" s="1089"/>
      <c r="BV24" s="1089"/>
      <c r="BW24" s="1089"/>
      <c r="BX24" s="1089"/>
      <c r="BY24" s="1089"/>
      <c r="BZ24" s="1089"/>
      <c r="CA24" s="1089"/>
      <c r="CB24" s="1089"/>
    </row>
    <row r="26" spans="5:196" ht="27">
      <c r="K26" s="1090"/>
      <c r="L26" s="1091"/>
      <c r="M26" s="1091"/>
      <c r="N26" s="1091"/>
      <c r="O26" s="1091"/>
      <c r="P26" s="1091"/>
      <c r="Q26" s="1091"/>
      <c r="R26" s="1091"/>
      <c r="S26" s="1091"/>
      <c r="T26" s="1091"/>
      <c r="U26" s="1091"/>
      <c r="V26" s="1091"/>
      <c r="W26" s="1091"/>
      <c r="X26" s="1091"/>
      <c r="Y26" s="1091"/>
      <c r="Z26" s="1091"/>
      <c r="AA26" s="1091"/>
      <c r="AB26" s="1091"/>
      <c r="AC26" s="1091"/>
      <c r="AD26" s="1091"/>
      <c r="AE26" s="1091"/>
      <c r="BA26" s="1090"/>
      <c r="BB26" s="1091"/>
      <c r="BC26" s="1091"/>
      <c r="BD26" s="1091"/>
      <c r="BE26" s="1091"/>
      <c r="BF26" s="1091"/>
      <c r="BG26" s="1091"/>
      <c r="BH26" s="1091"/>
      <c r="BI26" s="1091"/>
      <c r="BJ26" s="1091"/>
      <c r="BK26" s="1091"/>
      <c r="BL26" s="1091"/>
      <c r="BM26" s="1091"/>
      <c r="BN26" s="1091"/>
      <c r="BO26" s="1091"/>
      <c r="BP26" s="1091"/>
      <c r="BQ26" s="1091"/>
      <c r="BR26" s="1091"/>
      <c r="BS26" s="1091"/>
      <c r="BT26" s="1091"/>
      <c r="BU26" s="1091"/>
    </row>
    <row r="27" spans="5:196" ht="27">
      <c r="K27" s="1090"/>
      <c r="L27" s="1090"/>
      <c r="M27" s="1090"/>
      <c r="N27" s="1090"/>
      <c r="O27" s="1090"/>
      <c r="P27" s="1090"/>
      <c r="Q27" s="1090"/>
      <c r="R27" s="1090"/>
      <c r="S27" s="1090"/>
      <c r="T27" s="1090"/>
      <c r="U27" s="1090"/>
      <c r="V27" s="1090"/>
      <c r="W27" s="1090"/>
      <c r="X27" s="1090"/>
      <c r="Y27" s="1090"/>
      <c r="Z27" s="1090"/>
      <c r="AA27" s="1090"/>
      <c r="AB27" s="1090"/>
      <c r="AC27" s="1090"/>
      <c r="AD27" s="1090"/>
      <c r="AE27" s="1090"/>
      <c r="BA27" s="1090"/>
      <c r="BB27" s="1090"/>
      <c r="BC27" s="1090"/>
      <c r="BD27" s="1090"/>
      <c r="BE27" s="1090"/>
      <c r="BF27" s="1090"/>
      <c r="BG27" s="1090"/>
      <c r="BH27" s="1090"/>
      <c r="BI27" s="1090"/>
      <c r="BJ27" s="1090"/>
      <c r="BK27" s="1090"/>
      <c r="BL27" s="1090"/>
      <c r="BM27" s="1090"/>
      <c r="BN27" s="1090"/>
      <c r="BO27" s="1090"/>
      <c r="BP27" s="1090"/>
      <c r="BQ27" s="1090"/>
      <c r="BR27" s="1090"/>
      <c r="BS27" s="1090"/>
      <c r="BT27" s="1090"/>
      <c r="BU27" s="1090"/>
    </row>
    <row r="28" spans="5:196" ht="27">
      <c r="F28" s="1215"/>
      <c r="G28" s="1216"/>
      <c r="H28" s="1090"/>
      <c r="I28" s="1217"/>
      <c r="J28" s="1217"/>
      <c r="K28" s="1217"/>
      <c r="L28" s="1217"/>
      <c r="M28" s="1217"/>
      <c r="N28" s="1217"/>
      <c r="O28" s="1217"/>
      <c r="P28" s="1217"/>
      <c r="Q28" s="1217"/>
      <c r="R28" s="1217"/>
      <c r="S28" s="1217"/>
      <c r="T28" s="1217"/>
      <c r="U28" s="1217"/>
      <c r="V28" s="1217"/>
      <c r="W28" s="1217"/>
      <c r="X28" s="1217"/>
      <c r="Y28" s="1217"/>
      <c r="Z28" s="1090"/>
      <c r="AV28" s="1215"/>
      <c r="AW28" s="1216"/>
      <c r="AX28" s="1090"/>
      <c r="AY28" s="1217"/>
      <c r="AZ28" s="1217"/>
      <c r="BA28" s="1217"/>
      <c r="BB28" s="1217"/>
      <c r="BC28" s="1217"/>
      <c r="BD28" s="1217"/>
      <c r="BE28" s="1217"/>
      <c r="BF28" s="1217"/>
      <c r="BG28" s="1217"/>
      <c r="BH28" s="1217"/>
      <c r="BI28" s="1217"/>
      <c r="BJ28" s="1217"/>
      <c r="BK28" s="1217"/>
      <c r="BL28" s="1217"/>
      <c r="BM28" s="1217"/>
      <c r="BN28" s="1217"/>
      <c r="BO28" s="1217"/>
      <c r="BP28" s="1090"/>
    </row>
    <row r="29" spans="5:196">
      <c r="K29" s="1093"/>
      <c r="L29" s="1093"/>
      <c r="N29" s="1094"/>
      <c r="O29" s="1094"/>
      <c r="P29" s="1094"/>
      <c r="Q29" s="1094"/>
      <c r="R29" s="1094"/>
      <c r="S29" s="1094"/>
      <c r="T29" s="1094"/>
      <c r="U29" s="1094"/>
      <c r="V29" s="1094"/>
      <c r="W29" s="1094"/>
      <c r="X29" s="1094"/>
      <c r="Y29" s="1094"/>
      <c r="Z29" s="1094"/>
      <c r="AA29" s="1094"/>
      <c r="AB29" s="1094"/>
      <c r="BA29" s="1093"/>
      <c r="BB29" s="1093"/>
      <c r="BD29" s="1094"/>
      <c r="BE29" s="1094"/>
      <c r="BF29" s="1094"/>
      <c r="BG29" s="1094"/>
      <c r="BH29" s="1094"/>
      <c r="BI29" s="1094"/>
      <c r="BJ29" s="1094"/>
      <c r="BK29" s="1094"/>
      <c r="BL29" s="1094"/>
      <c r="BM29" s="1094"/>
      <c r="BN29" s="1094"/>
      <c r="BO29" s="1094"/>
      <c r="BP29" s="1094"/>
      <c r="BQ29" s="1094"/>
      <c r="BR29" s="1094"/>
    </row>
    <row r="30" spans="5:196" ht="27">
      <c r="K30" s="1215"/>
      <c r="L30" s="1216"/>
      <c r="M30" s="1090"/>
      <c r="N30" s="1217"/>
      <c r="O30" s="1217"/>
      <c r="P30" s="1217"/>
      <c r="Q30" s="1217"/>
      <c r="R30" s="1217"/>
      <c r="S30" s="1217"/>
      <c r="T30" s="1217"/>
      <c r="U30" s="1217"/>
      <c r="V30" s="1217"/>
      <c r="W30" s="1217"/>
      <c r="X30" s="1217"/>
      <c r="Y30" s="1217"/>
      <c r="Z30" s="1217"/>
      <c r="AA30" s="1217"/>
      <c r="AB30" s="1217"/>
      <c r="AC30" s="1217"/>
      <c r="AD30" s="1217"/>
      <c r="BA30" s="1215"/>
      <c r="BB30" s="1216"/>
      <c r="BC30" s="1090"/>
      <c r="BD30" s="1217"/>
      <c r="BE30" s="1217"/>
      <c r="BF30" s="1217"/>
      <c r="BG30" s="1217"/>
      <c r="BH30" s="1217"/>
      <c r="BI30" s="1217"/>
      <c r="BJ30" s="1217"/>
      <c r="BK30" s="1217"/>
      <c r="BL30" s="1217"/>
      <c r="BM30" s="1217"/>
      <c r="BN30" s="1217"/>
      <c r="BO30" s="1217"/>
      <c r="BP30" s="1217"/>
      <c r="BQ30" s="1217"/>
      <c r="BR30" s="1217"/>
      <c r="BS30" s="1217"/>
      <c r="BT30" s="1217"/>
    </row>
    <row r="31" spans="5:196" ht="22.5">
      <c r="N31" s="1095"/>
      <c r="O31" s="1095"/>
      <c r="P31" s="1096"/>
      <c r="Q31" s="1096"/>
      <c r="R31" s="1096"/>
      <c r="S31" s="1096"/>
      <c r="T31" s="1096"/>
      <c r="U31" s="1096"/>
      <c r="V31" s="1096"/>
      <c r="W31" s="1096"/>
      <c r="X31" s="1096"/>
      <c r="Y31" s="1096"/>
      <c r="Z31" s="1096"/>
      <c r="AA31" s="1095"/>
      <c r="AB31" s="1095"/>
      <c r="AC31" s="1095"/>
      <c r="AD31" s="1095"/>
      <c r="BD31" s="1095"/>
      <c r="BE31" s="1095"/>
      <c r="BF31" s="1096"/>
      <c r="BG31" s="1096"/>
      <c r="BH31" s="1096"/>
      <c r="BI31" s="1096"/>
      <c r="BJ31" s="1096"/>
      <c r="BK31" s="1096"/>
      <c r="BL31" s="1096"/>
      <c r="BM31" s="1096"/>
      <c r="BN31" s="1096"/>
      <c r="BO31" s="1096"/>
      <c r="BP31" s="1096"/>
      <c r="BQ31" s="1095"/>
      <c r="BR31" s="1095"/>
      <c r="BS31" s="1095"/>
      <c r="BT31" s="1095"/>
    </row>
    <row r="32" spans="5:196" ht="27">
      <c r="K32" s="1215"/>
      <c r="L32" s="1216"/>
      <c r="M32" s="1090"/>
      <c r="N32" s="1217"/>
      <c r="O32" s="1217"/>
      <c r="P32" s="1217"/>
      <c r="Q32" s="1217"/>
      <c r="R32" s="1217"/>
      <c r="S32" s="1217"/>
      <c r="T32" s="1217"/>
      <c r="U32" s="1217"/>
      <c r="V32" s="1217"/>
      <c r="W32" s="1217"/>
      <c r="X32" s="1217"/>
      <c r="Y32" s="1217"/>
      <c r="Z32" s="1217"/>
      <c r="AA32" s="1217"/>
      <c r="AB32" s="1217"/>
      <c r="AC32" s="1217"/>
      <c r="AD32" s="1217"/>
      <c r="BA32" s="1215"/>
      <c r="BB32" s="1216"/>
      <c r="BC32" s="1090"/>
      <c r="BD32" s="1217"/>
      <c r="BE32" s="1217"/>
      <c r="BF32" s="1217"/>
      <c r="BG32" s="1217"/>
      <c r="BH32" s="1217"/>
      <c r="BI32" s="1217"/>
      <c r="BJ32" s="1217"/>
      <c r="BK32" s="1217"/>
      <c r="BL32" s="1217"/>
      <c r="BM32" s="1217"/>
      <c r="BN32" s="1217"/>
      <c r="BO32" s="1217"/>
      <c r="BP32" s="1217"/>
      <c r="BQ32" s="1217"/>
      <c r="BR32" s="1217"/>
      <c r="BS32" s="1217"/>
      <c r="BT32" s="1217"/>
    </row>
    <row r="33" spans="15:70"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BE33" s="1087"/>
      <c r="BF33" s="1087"/>
      <c r="BG33" s="1087"/>
      <c r="BH33" s="1087"/>
      <c r="BI33" s="1087"/>
      <c r="BJ33" s="1087"/>
      <c r="BK33" s="1087"/>
      <c r="BL33" s="1087"/>
      <c r="BM33" s="1087"/>
      <c r="BN33" s="1087"/>
      <c r="BO33" s="1087"/>
      <c r="BP33" s="1087"/>
      <c r="BQ33" s="1087"/>
      <c r="BR33" s="1087"/>
    </row>
    <row r="34" spans="15:70"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BE34" s="1087"/>
      <c r="BF34" s="1087"/>
      <c r="BG34" s="1087"/>
      <c r="BH34" s="1087"/>
      <c r="BI34" s="1087"/>
      <c r="BJ34" s="1087"/>
      <c r="BK34" s="1087"/>
      <c r="BL34" s="1087"/>
      <c r="BM34" s="1087"/>
      <c r="BN34" s="1087"/>
      <c r="BO34" s="1087"/>
      <c r="BP34" s="1087"/>
      <c r="BQ34" s="1087"/>
      <c r="BR34" s="1087"/>
    </row>
    <row r="35" spans="15:70"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BE35" s="1087"/>
      <c r="BF35" s="1087"/>
      <c r="BG35" s="1087"/>
      <c r="BH35" s="1087"/>
      <c r="BI35" s="1087"/>
      <c r="BJ35" s="1087"/>
      <c r="BK35" s="1087"/>
      <c r="BL35" s="1087"/>
      <c r="BM35" s="1087"/>
      <c r="BN35" s="1087"/>
      <c r="BO35" s="1087"/>
      <c r="BP35" s="1087"/>
      <c r="BQ35" s="1087"/>
      <c r="BR35" s="1087"/>
    </row>
    <row r="36" spans="15:70"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BE36" s="1087"/>
      <c r="BF36" s="1087"/>
      <c r="BG36" s="1087"/>
      <c r="BH36" s="1087"/>
      <c r="BI36" s="1087"/>
      <c r="BJ36" s="1087"/>
      <c r="BK36" s="1087"/>
      <c r="BL36" s="1087"/>
      <c r="BM36" s="1087"/>
      <c r="BN36" s="1087"/>
      <c r="BO36" s="1087"/>
      <c r="BP36" s="1087"/>
      <c r="BQ36" s="1087"/>
      <c r="BR36" s="1087"/>
    </row>
    <row r="37" spans="15:70"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BE37" s="1087"/>
      <c r="BF37" s="1087"/>
      <c r="BG37" s="1087"/>
      <c r="BH37" s="1087"/>
      <c r="BI37" s="1087"/>
      <c r="BJ37" s="1087"/>
      <c r="BK37" s="1087"/>
      <c r="BL37" s="1087"/>
      <c r="BM37" s="1087"/>
      <c r="BN37" s="1087"/>
      <c r="BO37" s="1087"/>
      <c r="BP37" s="1087"/>
      <c r="BQ37" s="1087"/>
      <c r="BR37" s="1087"/>
    </row>
    <row r="38" spans="15:70"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BE38" s="1087"/>
      <c r="BF38" s="1087"/>
      <c r="BG38" s="1087"/>
      <c r="BH38" s="1087"/>
      <c r="BI38" s="1087"/>
      <c r="BJ38" s="1087"/>
      <c r="BK38" s="1087"/>
      <c r="BL38" s="1087"/>
      <c r="BM38" s="1087"/>
      <c r="BN38" s="1087"/>
      <c r="BO38" s="1087"/>
      <c r="BP38" s="1087"/>
      <c r="BQ38" s="1087"/>
      <c r="BR38" s="1087"/>
    </row>
    <row r="39" spans="15:70"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BE39" s="1087"/>
      <c r="BF39" s="1087"/>
      <c r="BG39" s="1087"/>
      <c r="BH39" s="1087"/>
      <c r="BI39" s="1087"/>
      <c r="BJ39" s="1087"/>
      <c r="BK39" s="1087"/>
      <c r="BL39" s="1087"/>
      <c r="BM39" s="1087"/>
      <c r="BN39" s="1087"/>
      <c r="BO39" s="1087"/>
      <c r="BP39" s="1087"/>
      <c r="BQ39" s="1087"/>
      <c r="BR39" s="1087"/>
    </row>
    <row r="40" spans="15:70"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BE40" s="1087"/>
      <c r="BF40" s="1087"/>
      <c r="BG40" s="1087"/>
      <c r="BH40" s="1087"/>
      <c r="BI40" s="1087"/>
      <c r="BJ40" s="1087"/>
      <c r="BK40" s="1087"/>
      <c r="BL40" s="1087"/>
      <c r="BM40" s="1087"/>
      <c r="BN40" s="1087"/>
      <c r="BO40" s="1087"/>
      <c r="BP40" s="1087"/>
      <c r="BQ40" s="1087"/>
      <c r="BR40" s="1087"/>
    </row>
    <row r="41" spans="15:70"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BE41" s="1087"/>
      <c r="BF41" s="1087"/>
      <c r="BG41" s="1087"/>
      <c r="BH41" s="1087"/>
      <c r="BI41" s="1087"/>
      <c r="BJ41" s="1087"/>
      <c r="BK41" s="1087"/>
      <c r="BL41" s="1087"/>
      <c r="BM41" s="1087"/>
      <c r="BN41" s="1087"/>
      <c r="BO41" s="1087"/>
      <c r="BP41" s="1087"/>
      <c r="BQ41" s="1087"/>
      <c r="BR41" s="1087"/>
    </row>
    <row r="42" spans="15:70" ht="33.75">
      <c r="O42" s="1097"/>
      <c r="P42" s="1097"/>
      <c r="Q42" s="1097"/>
      <c r="R42" s="1097"/>
      <c r="S42" s="1097"/>
      <c r="T42" s="1097"/>
      <c r="U42" s="1097"/>
      <c r="V42" s="1097"/>
      <c r="W42" s="1097"/>
      <c r="X42" s="1097"/>
      <c r="Y42" s="1097"/>
      <c r="Z42" s="1097"/>
      <c r="AA42" s="1097"/>
      <c r="AB42" s="1097"/>
      <c r="BE42" s="1097"/>
      <c r="BF42" s="1097"/>
      <c r="BG42" s="1097"/>
      <c r="BH42" s="1097"/>
      <c r="BI42" s="1097"/>
      <c r="BJ42" s="1097"/>
      <c r="BK42" s="1097"/>
      <c r="BL42" s="1097"/>
      <c r="BM42" s="1097"/>
      <c r="BN42" s="1097"/>
      <c r="BO42" s="1097"/>
      <c r="BP42" s="1097"/>
      <c r="BQ42" s="1097"/>
      <c r="BR42" s="1097"/>
    </row>
  </sheetData>
  <mergeCells count="34">
    <mergeCell ref="L5:AE5"/>
    <mergeCell ref="J7:L7"/>
    <mergeCell ref="N7:AD7"/>
    <mergeCell ref="BA7:BB7"/>
    <mergeCell ref="J9:L9"/>
    <mergeCell ref="N9:AD9"/>
    <mergeCell ref="AZ9:BB9"/>
    <mergeCell ref="AY28:BO28"/>
    <mergeCell ref="FZ9:GP9"/>
    <mergeCell ref="HL9:HN9"/>
    <mergeCell ref="HP9:IF9"/>
    <mergeCell ref="J11:L11"/>
    <mergeCell ref="N11:AD11"/>
    <mergeCell ref="J13:L13"/>
    <mergeCell ref="N13:AD13"/>
    <mergeCell ref="BD9:BT9"/>
    <mergeCell ref="CP9:CR9"/>
    <mergeCell ref="CT9:DJ9"/>
    <mergeCell ref="EF9:EH9"/>
    <mergeCell ref="EJ9:EZ9"/>
    <mergeCell ref="FV9:FX9"/>
    <mergeCell ref="J15:L15"/>
    <mergeCell ref="N15:AD15"/>
    <mergeCell ref="F28:G28"/>
    <mergeCell ref="I28:Y28"/>
    <mergeCell ref="AV28:AW28"/>
    <mergeCell ref="K30:L30"/>
    <mergeCell ref="N30:AD30"/>
    <mergeCell ref="BA30:BB30"/>
    <mergeCell ref="BD30:BT30"/>
    <mergeCell ref="K32:L32"/>
    <mergeCell ref="N32:AD32"/>
    <mergeCell ref="BA32:BB32"/>
    <mergeCell ref="BD32:BT32"/>
  </mergeCells>
  <phoneticPr fontId="8" type="noConversion"/>
  <printOptions horizontalCentered="1"/>
  <pageMargins left="0.74803149606299213" right="0.74803149606299213" top="1.9685039370078741" bottom="0.78740157480314965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21"/>
  <sheetViews>
    <sheetView view="pageBreakPreview" zoomScaleNormal="100" zoomScaleSheetLayoutView="100" workbookViewId="0">
      <selection activeCell="H19" sqref="H19:J19"/>
    </sheetView>
    <sheetView workbookViewId="1"/>
  </sheetViews>
  <sheetFormatPr defaultRowHeight="11.25"/>
  <cols>
    <col min="1" max="1" width="7.1640625" style="959" customWidth="1"/>
    <col min="2" max="2" width="18.5" style="963" customWidth="1"/>
    <col min="3" max="13" width="12.83203125" style="963" customWidth="1"/>
    <col min="14" max="16" width="12.83203125" style="591" customWidth="1"/>
    <col min="17" max="16384" width="9.33203125" style="591"/>
  </cols>
  <sheetData>
    <row r="1" spans="1:13" ht="32.1" customHeight="1">
      <c r="A1" s="964" t="s">
        <v>1241</v>
      </c>
      <c r="B1" s="965" t="s">
        <v>1242</v>
      </c>
      <c r="C1" s="966"/>
      <c r="D1" s="966"/>
      <c r="E1" s="966"/>
      <c r="F1" s="966"/>
      <c r="G1" s="966"/>
      <c r="H1" s="966"/>
      <c r="I1" s="966"/>
      <c r="J1" s="966"/>
      <c r="K1" s="966"/>
      <c r="L1" s="966"/>
      <c r="M1" s="966"/>
    </row>
    <row r="2" spans="1:13" s="974" customFormat="1" ht="32.1" customHeight="1">
      <c r="A2" s="972"/>
      <c r="B2" s="1231" t="s">
        <v>1287</v>
      </c>
      <c r="C2" s="1231"/>
      <c r="D2" s="1231"/>
      <c r="E2" s="1231"/>
      <c r="F2" s="1231"/>
      <c r="G2" s="1231"/>
      <c r="H2" s="1231"/>
      <c r="I2" s="1231"/>
      <c r="J2" s="1231"/>
      <c r="K2" s="1231"/>
      <c r="L2" s="1231"/>
      <c r="M2" s="973"/>
    </row>
    <row r="3" spans="1:13" ht="32.1" customHeight="1">
      <c r="A3" s="964" t="s">
        <v>1243</v>
      </c>
      <c r="B3" s="965" t="s">
        <v>1244</v>
      </c>
      <c r="C3" s="966"/>
      <c r="D3" s="966"/>
      <c r="E3" s="966"/>
      <c r="F3" s="966"/>
      <c r="G3" s="966"/>
      <c r="H3" s="966"/>
      <c r="I3" s="966"/>
      <c r="J3" s="966"/>
      <c r="K3" s="966"/>
      <c r="L3" s="966"/>
      <c r="M3" s="966"/>
    </row>
    <row r="4" spans="1:13" s="974" customFormat="1" ht="32.1" customHeight="1">
      <c r="A4" s="975"/>
      <c r="B4" s="976" t="s">
        <v>1288</v>
      </c>
      <c r="C4" s="973" t="str">
        <f>표지!B7</f>
        <v>횡성 횡성용수간선 개거보수 지방비지원 유지관리공사</v>
      </c>
      <c r="D4" s="973"/>
      <c r="E4" s="973"/>
      <c r="F4" s="973"/>
      <c r="G4" s="973"/>
      <c r="H4" s="973"/>
      <c r="I4" s="973"/>
      <c r="J4" s="973"/>
      <c r="K4" s="973"/>
      <c r="L4" s="973"/>
      <c r="M4" s="973"/>
    </row>
    <row r="5" spans="1:13" s="974" customFormat="1" ht="32.1" customHeight="1">
      <c r="A5" s="972"/>
      <c r="B5" s="976" t="s">
        <v>1289</v>
      </c>
      <c r="C5" s="973" t="s">
        <v>1616</v>
      </c>
      <c r="D5" s="973"/>
      <c r="E5" s="973"/>
      <c r="F5" s="973"/>
      <c r="G5" s="973"/>
      <c r="H5" s="973"/>
      <c r="I5" s="973"/>
      <c r="J5" s="973"/>
      <c r="K5" s="973"/>
      <c r="L5" s="973"/>
      <c r="M5" s="973"/>
    </row>
    <row r="6" spans="1:13" ht="32.1" customHeight="1">
      <c r="A6" s="964" t="s">
        <v>1245</v>
      </c>
      <c r="B6" s="965" t="s">
        <v>1246</v>
      </c>
      <c r="C6" s="966"/>
      <c r="D6" s="966"/>
      <c r="E6" s="966"/>
      <c r="F6" s="966"/>
      <c r="G6" s="966"/>
      <c r="H6" s="966"/>
      <c r="I6" s="966"/>
      <c r="J6" s="966"/>
      <c r="K6" s="966"/>
      <c r="L6" s="966"/>
      <c r="M6" s="966"/>
    </row>
    <row r="7" spans="1:13" s="974" customFormat="1" ht="32.1" customHeight="1">
      <c r="A7" s="975"/>
      <c r="B7" s="967" t="s">
        <v>1390</v>
      </c>
      <c r="C7" s="968" t="s">
        <v>1617</v>
      </c>
      <c r="D7" s="968"/>
      <c r="E7" s="968"/>
      <c r="F7" s="968"/>
      <c r="G7" s="968"/>
      <c r="H7" s="968"/>
      <c r="I7" s="968"/>
      <c r="J7" s="968"/>
      <c r="K7" s="968"/>
      <c r="L7" s="968"/>
      <c r="M7" s="977"/>
    </row>
    <row r="8" spans="1:13" s="974" customFormat="1" ht="32.1" customHeight="1">
      <c r="A8" s="975"/>
      <c r="B8" s="967" t="s">
        <v>1391</v>
      </c>
      <c r="C8" s="968" t="s">
        <v>1392</v>
      </c>
      <c r="D8" s="968"/>
      <c r="E8" s="968"/>
      <c r="F8" s="968"/>
      <c r="G8" s="968"/>
      <c r="H8" s="968"/>
      <c r="I8" s="968"/>
      <c r="J8" s="968"/>
      <c r="K8" s="968"/>
      <c r="L8" s="968"/>
      <c r="M8" s="977"/>
    </row>
    <row r="9" spans="1:13" ht="32.1" customHeight="1">
      <c r="A9" s="964" t="s">
        <v>1247</v>
      </c>
      <c r="B9" s="965" t="s">
        <v>1248</v>
      </c>
      <c r="C9" s="966"/>
      <c r="D9" s="966"/>
      <c r="E9" s="966"/>
      <c r="F9" s="966"/>
      <c r="G9" s="966"/>
      <c r="H9" s="966"/>
      <c r="I9" s="966"/>
      <c r="J9" s="966"/>
      <c r="K9" s="966"/>
      <c r="L9" s="966"/>
      <c r="M9" s="966"/>
    </row>
    <row r="10" spans="1:13" s="974" customFormat="1" ht="32.1" customHeight="1">
      <c r="A10" s="972"/>
      <c r="B10" s="973" t="s">
        <v>1296</v>
      </c>
      <c r="C10" s="973"/>
      <c r="D10" s="973"/>
      <c r="E10" s="973"/>
      <c r="F10" s="973"/>
      <c r="G10" s="973"/>
      <c r="H10" s="973"/>
      <c r="I10" s="973"/>
      <c r="J10" s="973"/>
      <c r="K10" s="973"/>
      <c r="L10" s="973"/>
      <c r="M10" s="973"/>
    </row>
    <row r="11" spans="1:13" s="974" customFormat="1" ht="32.1" customHeight="1">
      <c r="A11" s="972"/>
      <c r="B11" s="973" t="s">
        <v>1297</v>
      </c>
      <c r="C11" s="973"/>
      <c r="D11" s="973"/>
      <c r="E11" s="973"/>
      <c r="F11" s="973"/>
      <c r="G11" s="973"/>
      <c r="H11" s="973"/>
      <c r="I11" s="973"/>
      <c r="J11" s="973"/>
      <c r="K11" s="973"/>
      <c r="L11" s="973"/>
      <c r="M11" s="973"/>
    </row>
    <row r="12" spans="1:13" s="974" customFormat="1" ht="32.1" customHeight="1">
      <c r="A12" s="985"/>
      <c r="B12" s="1232" t="s">
        <v>488</v>
      </c>
      <c r="C12" s="1233"/>
      <c r="D12" s="1234"/>
      <c r="E12" s="1235" t="s">
        <v>1292</v>
      </c>
      <c r="F12" s="1235"/>
      <c r="G12" s="1235" t="s">
        <v>1249</v>
      </c>
      <c r="H12" s="1235"/>
      <c r="I12" s="1228" t="s">
        <v>1291</v>
      </c>
      <c r="J12" s="1228"/>
      <c r="K12" s="1228" t="s">
        <v>1250</v>
      </c>
      <c r="L12" s="1228"/>
      <c r="M12" s="986"/>
    </row>
    <row r="13" spans="1:13" s="974" customFormat="1" ht="32.1" customHeight="1">
      <c r="A13" s="985"/>
      <c r="B13" s="1236" t="s">
        <v>1251</v>
      </c>
      <c r="C13" s="1237"/>
      <c r="D13" s="1238"/>
      <c r="E13" s="1224" t="s">
        <v>1295</v>
      </c>
      <c r="F13" s="1224"/>
      <c r="G13" s="1224" t="s">
        <v>1252</v>
      </c>
      <c r="H13" s="1224"/>
      <c r="I13" s="1223">
        <v>1</v>
      </c>
      <c r="J13" s="1223"/>
      <c r="K13" s="1224"/>
      <c r="L13" s="1224"/>
      <c r="M13" s="986"/>
    </row>
    <row r="14" spans="1:13" s="974" customFormat="1" ht="32.1" hidden="1" customHeight="1">
      <c r="A14" s="985"/>
      <c r="B14" s="1236" t="s">
        <v>1253</v>
      </c>
      <c r="C14" s="1237"/>
      <c r="D14" s="1238"/>
      <c r="E14" s="1224" t="s">
        <v>610</v>
      </c>
      <c r="F14" s="1224"/>
      <c r="G14" s="1224" t="s">
        <v>1252</v>
      </c>
      <c r="H14" s="1224"/>
      <c r="I14" s="1223">
        <v>1</v>
      </c>
      <c r="J14" s="1223"/>
      <c r="K14" s="1224"/>
      <c r="L14" s="1224"/>
      <c r="M14" s="986"/>
    </row>
    <row r="15" spans="1:13" s="974" customFormat="1" ht="32.1" customHeight="1">
      <c r="A15" s="985"/>
      <c r="B15" s="1082"/>
      <c r="C15" s="1082"/>
      <c r="D15" s="1082"/>
      <c r="E15" s="1083"/>
      <c r="F15" s="1083"/>
      <c r="G15" s="1083"/>
      <c r="H15" s="1083"/>
      <c r="I15" s="1084"/>
      <c r="J15" s="1084"/>
      <c r="K15" s="1083"/>
      <c r="L15" s="1083"/>
      <c r="M15" s="986"/>
    </row>
    <row r="16" spans="1:13" ht="32.1" customHeight="1">
      <c r="A16" s="964" t="s">
        <v>1254</v>
      </c>
      <c r="B16" s="965" t="s">
        <v>1255</v>
      </c>
      <c r="C16" s="966"/>
      <c r="D16" s="966"/>
      <c r="E16" s="966"/>
      <c r="F16" s="966"/>
      <c r="G16" s="966"/>
      <c r="H16" s="966"/>
      <c r="I16" s="966"/>
      <c r="J16" s="966"/>
      <c r="K16" s="966"/>
      <c r="L16" s="966"/>
      <c r="M16" s="966"/>
    </row>
    <row r="17" spans="1:13" s="974" customFormat="1" ht="32.1" customHeight="1">
      <c r="A17" s="972"/>
      <c r="B17" s="1227" t="s">
        <v>1256</v>
      </c>
      <c r="C17" s="1227"/>
      <c r="D17" s="1227"/>
      <c r="E17" s="1228" t="s">
        <v>1257</v>
      </c>
      <c r="F17" s="1228"/>
      <c r="G17" s="1228"/>
      <c r="H17" s="988" t="s">
        <v>1290</v>
      </c>
      <c r="I17" s="1228" t="s">
        <v>1291</v>
      </c>
      <c r="J17" s="1228"/>
      <c r="K17" s="1229" t="s">
        <v>1250</v>
      </c>
      <c r="L17" s="1230"/>
      <c r="M17" s="973"/>
    </row>
    <row r="18" spans="1:13" s="974" customFormat="1" ht="32.1" customHeight="1">
      <c r="A18" s="972"/>
      <c r="B18" s="1225" t="s">
        <v>1441</v>
      </c>
      <c r="C18" s="1225"/>
      <c r="D18" s="1225"/>
      <c r="E18" s="1221" t="s">
        <v>1442</v>
      </c>
      <c r="F18" s="1226"/>
      <c r="G18" s="1222"/>
      <c r="H18" s="987" t="s">
        <v>1443</v>
      </c>
      <c r="I18" s="1221">
        <v>133</v>
      </c>
      <c r="J18" s="1222"/>
      <c r="K18" s="1221"/>
      <c r="L18" s="1222"/>
      <c r="M18" s="973"/>
    </row>
    <row r="19" spans="1:13" s="974" customFormat="1" ht="32.1" customHeight="1">
      <c r="A19" s="972"/>
      <c r="B19" s="1225" t="s">
        <v>1444</v>
      </c>
      <c r="C19" s="1225"/>
      <c r="D19" s="1225"/>
      <c r="E19" s="1221" t="s">
        <v>1445</v>
      </c>
      <c r="F19" s="1226"/>
      <c r="G19" s="1222"/>
      <c r="H19" s="987" t="s">
        <v>1443</v>
      </c>
      <c r="I19" s="1221">
        <v>31</v>
      </c>
      <c r="J19" s="1222"/>
      <c r="K19" s="1221"/>
      <c r="L19" s="1222"/>
      <c r="M19" s="973"/>
    </row>
    <row r="20" spans="1:13" s="974" customFormat="1" ht="32.1" hidden="1" customHeight="1">
      <c r="A20" s="972"/>
      <c r="B20" s="1225" t="s">
        <v>1446</v>
      </c>
      <c r="C20" s="1225"/>
      <c r="D20" s="1225"/>
      <c r="E20" s="1221" t="s">
        <v>1465</v>
      </c>
      <c r="F20" s="1226"/>
      <c r="G20" s="1222"/>
      <c r="H20" s="987" t="s">
        <v>1302</v>
      </c>
      <c r="I20" s="1219"/>
      <c r="J20" s="1220"/>
      <c r="K20" s="1221"/>
      <c r="L20" s="1222"/>
      <c r="M20" s="973"/>
    </row>
    <row r="21" spans="1:13" s="974" customFormat="1" ht="32.1" customHeight="1">
      <c r="A21" s="972"/>
      <c r="B21" s="1225" t="s">
        <v>1446</v>
      </c>
      <c r="C21" s="1225"/>
      <c r="D21" s="1225"/>
      <c r="E21" s="1221" t="s">
        <v>1447</v>
      </c>
      <c r="F21" s="1226"/>
      <c r="G21" s="1222"/>
      <c r="H21" s="987" t="s">
        <v>1448</v>
      </c>
      <c r="I21" s="1219">
        <v>7.774</v>
      </c>
      <c r="J21" s="1220"/>
      <c r="K21" s="1221"/>
      <c r="L21" s="1222"/>
      <c r="M21" s="973"/>
    </row>
    <row r="22" spans="1:13" ht="32.1" customHeight="1">
      <c r="A22" s="969" t="s">
        <v>1258</v>
      </c>
      <c r="B22" s="970" t="s">
        <v>1259</v>
      </c>
      <c r="C22" s="971"/>
      <c r="D22" s="971"/>
      <c r="E22" s="971"/>
      <c r="F22" s="971"/>
      <c r="G22" s="971"/>
      <c r="H22" s="971"/>
      <c r="I22" s="971"/>
      <c r="J22" s="971"/>
      <c r="K22" s="971"/>
      <c r="L22" s="971"/>
      <c r="M22" s="971"/>
    </row>
    <row r="23" spans="1:13" s="974" customFormat="1" ht="32.1" customHeight="1">
      <c r="A23" s="972"/>
      <c r="B23" s="978" t="s">
        <v>1449</v>
      </c>
      <c r="C23" s="978"/>
      <c r="D23" s="978"/>
      <c r="E23" s="978"/>
      <c r="F23" s="978"/>
      <c r="G23" s="978"/>
      <c r="H23" s="978"/>
      <c r="I23" s="978"/>
      <c r="J23" s="978"/>
      <c r="K23" s="978"/>
      <c r="L23" s="978"/>
      <c r="M23" s="979"/>
    </row>
    <row r="24" spans="1:13" s="974" customFormat="1" ht="32.1" customHeight="1">
      <c r="A24" s="972"/>
      <c r="B24" s="978" t="s">
        <v>1260</v>
      </c>
      <c r="C24" s="978"/>
      <c r="D24" s="978"/>
      <c r="E24" s="978"/>
      <c r="F24" s="978"/>
      <c r="G24" s="978"/>
      <c r="H24" s="978"/>
      <c r="I24" s="978"/>
      <c r="J24" s="978"/>
      <c r="K24" s="978"/>
      <c r="L24" s="978"/>
      <c r="M24" s="979"/>
    </row>
    <row r="25" spans="1:13" s="974" customFormat="1" ht="32.1" customHeight="1">
      <c r="A25" s="972"/>
      <c r="B25" s="978" t="s">
        <v>1261</v>
      </c>
      <c r="C25" s="978"/>
      <c r="D25" s="978"/>
      <c r="E25" s="978"/>
      <c r="F25" s="978"/>
      <c r="G25" s="978"/>
      <c r="H25" s="978"/>
      <c r="I25" s="978"/>
      <c r="J25" s="978"/>
      <c r="K25" s="978"/>
      <c r="L25" s="978"/>
      <c r="M25" s="979"/>
    </row>
    <row r="26" spans="1:13" s="974" customFormat="1" ht="32.1" customHeight="1">
      <c r="A26" s="972"/>
      <c r="B26" s="978" t="s">
        <v>1262</v>
      </c>
      <c r="C26" s="978"/>
      <c r="D26" s="978"/>
      <c r="E26" s="978"/>
      <c r="F26" s="978"/>
      <c r="G26" s="978"/>
      <c r="H26" s="978"/>
      <c r="I26" s="978"/>
      <c r="J26" s="978"/>
      <c r="K26" s="978"/>
      <c r="L26" s="978"/>
      <c r="M26" s="979"/>
    </row>
    <row r="27" spans="1:13" s="974" customFormat="1" ht="32.1" customHeight="1">
      <c r="A27" s="972"/>
      <c r="B27" s="978" t="s">
        <v>1263</v>
      </c>
      <c r="C27" s="978"/>
      <c r="D27" s="978"/>
      <c r="E27" s="978"/>
      <c r="F27" s="978"/>
      <c r="G27" s="978"/>
      <c r="H27" s="978"/>
      <c r="I27" s="978"/>
      <c r="J27" s="978"/>
      <c r="K27" s="978"/>
      <c r="L27" s="978"/>
      <c r="M27" s="979"/>
    </row>
    <row r="28" spans="1:13" s="974" customFormat="1" ht="32.1" customHeight="1">
      <c r="A28" s="972"/>
      <c r="B28" s="978" t="s">
        <v>1264</v>
      </c>
      <c r="C28" s="978"/>
      <c r="D28" s="978"/>
      <c r="E28" s="978"/>
      <c r="F28" s="978"/>
      <c r="G28" s="978"/>
      <c r="H28" s="978"/>
      <c r="I28" s="978"/>
      <c r="J28" s="978"/>
      <c r="K28" s="978"/>
      <c r="L28" s="978"/>
      <c r="M28" s="979"/>
    </row>
    <row r="29" spans="1:13" s="974" customFormat="1" ht="32.1" hidden="1" customHeight="1">
      <c r="A29" s="972"/>
      <c r="B29" s="978"/>
      <c r="C29" s="978"/>
      <c r="D29" s="978"/>
      <c r="E29" s="978"/>
      <c r="F29" s="978"/>
      <c r="G29" s="978"/>
      <c r="H29" s="978"/>
      <c r="I29" s="978"/>
      <c r="J29" s="978"/>
      <c r="K29" s="978"/>
      <c r="L29" s="978"/>
      <c r="M29" s="979"/>
    </row>
    <row r="30" spans="1:13" s="974" customFormat="1" ht="32.1" customHeight="1">
      <c r="A30" s="972"/>
      <c r="B30" s="978"/>
      <c r="C30" s="978"/>
      <c r="D30" s="978"/>
      <c r="E30" s="978"/>
      <c r="F30" s="978"/>
      <c r="G30" s="978"/>
      <c r="H30" s="978"/>
      <c r="I30" s="978"/>
      <c r="J30" s="978"/>
      <c r="K30" s="978"/>
      <c r="L30" s="978"/>
      <c r="M30" s="979"/>
    </row>
    <row r="31" spans="1:13" ht="32.1" customHeight="1">
      <c r="A31" s="964" t="s">
        <v>1265</v>
      </c>
      <c r="B31" s="965" t="s">
        <v>1266</v>
      </c>
      <c r="C31" s="966"/>
      <c r="D31" s="966"/>
      <c r="E31" s="966"/>
      <c r="F31" s="966"/>
      <c r="G31" s="966"/>
      <c r="H31" s="966"/>
      <c r="I31" s="966"/>
      <c r="J31" s="966"/>
      <c r="K31" s="966"/>
      <c r="L31" s="966"/>
      <c r="M31" s="966"/>
    </row>
    <row r="32" spans="1:13" s="974" customFormat="1" ht="32.1" customHeight="1">
      <c r="A32" s="972"/>
      <c r="B32" s="978" t="s">
        <v>1267</v>
      </c>
      <c r="C32" s="978"/>
      <c r="D32" s="978"/>
      <c r="E32" s="978"/>
      <c r="F32" s="978"/>
      <c r="G32" s="978"/>
      <c r="H32" s="978"/>
      <c r="I32" s="978"/>
      <c r="J32" s="978"/>
      <c r="K32" s="978"/>
      <c r="L32" s="978"/>
      <c r="M32" s="979"/>
    </row>
    <row r="33" spans="1:13" s="974" customFormat="1" ht="32.1" customHeight="1">
      <c r="A33" s="972"/>
      <c r="B33" s="978" t="s">
        <v>1268</v>
      </c>
      <c r="C33" s="978"/>
      <c r="D33" s="978"/>
      <c r="E33" s="978"/>
      <c r="F33" s="978"/>
      <c r="G33" s="978"/>
      <c r="H33" s="978"/>
      <c r="I33" s="978"/>
      <c r="J33" s="978"/>
      <c r="K33" s="978"/>
      <c r="L33" s="978"/>
      <c r="M33" s="979"/>
    </row>
    <row r="34" spans="1:13" s="974" customFormat="1" ht="32.1" customHeight="1">
      <c r="A34" s="972"/>
      <c r="B34" s="978" t="s">
        <v>1269</v>
      </c>
      <c r="C34" s="978"/>
      <c r="D34" s="978"/>
      <c r="E34" s="978"/>
      <c r="F34" s="978"/>
      <c r="G34" s="978"/>
      <c r="H34" s="978"/>
      <c r="I34" s="978"/>
      <c r="J34" s="978"/>
      <c r="K34" s="978"/>
      <c r="L34" s="978"/>
      <c r="M34" s="979"/>
    </row>
    <row r="35" spans="1:13" s="974" customFormat="1" ht="32.1" customHeight="1">
      <c r="A35" s="972"/>
      <c r="B35" s="978" t="s">
        <v>1270</v>
      </c>
      <c r="C35" s="978"/>
      <c r="D35" s="978"/>
      <c r="E35" s="978"/>
      <c r="F35" s="978"/>
      <c r="G35" s="978"/>
      <c r="H35" s="978"/>
      <c r="I35" s="978"/>
      <c r="J35" s="978"/>
      <c r="K35" s="978"/>
      <c r="L35" s="978"/>
      <c r="M35" s="979"/>
    </row>
    <row r="36" spans="1:13" s="974" customFormat="1" ht="32.1" customHeight="1">
      <c r="A36" s="972"/>
      <c r="B36" s="978" t="s">
        <v>1271</v>
      </c>
      <c r="C36" s="978"/>
      <c r="D36" s="978"/>
      <c r="E36" s="978"/>
      <c r="F36" s="978"/>
      <c r="G36" s="978"/>
      <c r="H36" s="978"/>
      <c r="I36" s="978"/>
      <c r="J36" s="978"/>
      <c r="K36" s="978"/>
      <c r="L36" s="978"/>
      <c r="M36" s="979"/>
    </row>
    <row r="37" spans="1:13" s="974" customFormat="1" ht="32.1" customHeight="1">
      <c r="A37" s="972"/>
      <c r="B37" s="978" t="s">
        <v>1272</v>
      </c>
      <c r="C37" s="978"/>
      <c r="D37" s="978"/>
      <c r="E37" s="978"/>
      <c r="F37" s="978"/>
      <c r="G37" s="978"/>
      <c r="H37" s="978"/>
      <c r="I37" s="978"/>
      <c r="J37" s="978"/>
      <c r="K37" s="978"/>
      <c r="L37" s="978"/>
      <c r="M37" s="979"/>
    </row>
    <row r="38" spans="1:13" s="974" customFormat="1" ht="32.1" customHeight="1">
      <c r="A38" s="980"/>
      <c r="B38" s="973" t="s">
        <v>1273</v>
      </c>
      <c r="C38" s="973"/>
      <c r="D38" s="973"/>
      <c r="E38" s="973"/>
      <c r="F38" s="973"/>
      <c r="G38" s="973"/>
      <c r="H38" s="973"/>
      <c r="I38" s="973"/>
      <c r="J38" s="973"/>
      <c r="K38" s="973"/>
      <c r="L38" s="973"/>
      <c r="M38" s="973"/>
    </row>
    <row r="39" spans="1:13" s="974" customFormat="1" ht="32.1" customHeight="1">
      <c r="A39" s="981"/>
      <c r="B39" s="982" t="s">
        <v>1274</v>
      </c>
      <c r="C39" s="983"/>
      <c r="D39" s="983"/>
      <c r="E39" s="983"/>
      <c r="F39" s="983"/>
      <c r="G39" s="983"/>
      <c r="H39" s="982"/>
      <c r="I39" s="983"/>
      <c r="J39" s="983"/>
      <c r="K39" s="983"/>
      <c r="L39" s="983"/>
      <c r="M39" s="982"/>
    </row>
    <row r="40" spans="1:13" s="974" customFormat="1" ht="32.1" customHeight="1">
      <c r="A40" s="972"/>
      <c r="B40" s="978" t="s">
        <v>1275</v>
      </c>
      <c r="C40" s="978"/>
      <c r="D40" s="978"/>
      <c r="E40" s="978"/>
      <c r="F40" s="978"/>
      <c r="G40" s="978"/>
      <c r="H40" s="978"/>
      <c r="I40" s="978"/>
      <c r="J40" s="978"/>
      <c r="K40" s="978"/>
      <c r="L40" s="978"/>
      <c r="M40" s="979"/>
    </row>
    <row r="41" spans="1:13" s="974" customFormat="1" ht="32.1" customHeight="1">
      <c r="A41" s="972"/>
      <c r="B41" s="978" t="s">
        <v>1276</v>
      </c>
      <c r="C41" s="978"/>
      <c r="D41" s="978"/>
      <c r="E41" s="978"/>
      <c r="F41" s="978"/>
      <c r="G41" s="978"/>
      <c r="H41" s="978"/>
      <c r="I41" s="978"/>
      <c r="J41" s="978"/>
      <c r="K41" s="978"/>
      <c r="L41" s="978"/>
      <c r="M41" s="979"/>
    </row>
    <row r="42" spans="1:13" s="974" customFormat="1" ht="32.1" customHeight="1">
      <c r="A42" s="972"/>
      <c r="B42" s="978"/>
      <c r="C42" s="978"/>
      <c r="D42" s="978"/>
      <c r="E42" s="978"/>
      <c r="F42" s="978"/>
      <c r="G42" s="978"/>
      <c r="H42" s="978"/>
      <c r="I42" s="978"/>
      <c r="J42" s="978"/>
      <c r="K42" s="978"/>
      <c r="L42" s="978"/>
      <c r="M42" s="979"/>
    </row>
    <row r="43" spans="1:13" s="974" customFormat="1" ht="32.1" customHeight="1">
      <c r="A43" s="972"/>
      <c r="B43" s="978"/>
      <c r="C43" s="978"/>
      <c r="D43" s="978"/>
      <c r="E43" s="978"/>
      <c r="F43" s="978"/>
      <c r="G43" s="978"/>
      <c r="H43" s="978"/>
      <c r="I43" s="978"/>
      <c r="J43" s="978"/>
      <c r="K43" s="978"/>
      <c r="L43" s="978"/>
      <c r="M43" s="979"/>
    </row>
    <row r="44" spans="1:13" s="974" customFormat="1" ht="32.1" customHeight="1">
      <c r="A44" s="972"/>
      <c r="B44" s="978"/>
      <c r="C44" s="978"/>
      <c r="D44" s="978"/>
      <c r="E44" s="978"/>
      <c r="F44" s="978"/>
      <c r="G44" s="978"/>
      <c r="H44" s="978"/>
      <c r="I44" s="978"/>
      <c r="J44" s="978"/>
      <c r="K44" s="978"/>
      <c r="L44" s="978"/>
      <c r="M44" s="979"/>
    </row>
    <row r="45" spans="1:13" ht="32.1" customHeight="1">
      <c r="A45" s="964" t="s">
        <v>1277</v>
      </c>
      <c r="B45" s="965" t="s">
        <v>1278</v>
      </c>
      <c r="C45" s="966"/>
      <c r="D45" s="966"/>
      <c r="E45" s="966"/>
      <c r="F45" s="966"/>
      <c r="G45" s="966"/>
      <c r="H45" s="966"/>
      <c r="I45" s="966"/>
      <c r="J45" s="966"/>
      <c r="K45" s="966"/>
      <c r="L45" s="966"/>
      <c r="M45" s="962"/>
    </row>
    <row r="46" spans="1:13" s="974" customFormat="1" ht="32.1" customHeight="1">
      <c r="A46" s="972"/>
      <c r="B46" s="1239" t="s">
        <v>1317</v>
      </c>
      <c r="C46" s="1239"/>
      <c r="D46" s="1064" t="s">
        <v>1482</v>
      </c>
      <c r="E46" s="978"/>
      <c r="F46" s="978"/>
      <c r="G46" s="978"/>
      <c r="H46" s="978"/>
      <c r="I46" s="978"/>
      <c r="J46" s="978"/>
      <c r="K46" s="978"/>
      <c r="L46" s="978"/>
      <c r="M46" s="979"/>
    </row>
    <row r="47" spans="1:13" s="974" customFormat="1" ht="32.1" customHeight="1">
      <c r="A47" s="972"/>
      <c r="B47" s="1239" t="s">
        <v>1318</v>
      </c>
      <c r="C47" s="1239"/>
      <c r="D47" s="978" t="s">
        <v>1316</v>
      </c>
      <c r="E47" s="978"/>
      <c r="F47" s="978"/>
      <c r="G47" s="978"/>
      <c r="H47" s="978"/>
      <c r="I47" s="978"/>
      <c r="J47" s="978"/>
      <c r="K47" s="978"/>
      <c r="L47" s="978"/>
      <c r="M47" s="979"/>
    </row>
    <row r="48" spans="1:13" s="974" customFormat="1" ht="32.1" customHeight="1">
      <c r="A48" s="975"/>
      <c r="B48" s="1239" t="s">
        <v>1319</v>
      </c>
      <c r="C48" s="1239"/>
      <c r="D48" s="1064" t="s">
        <v>1481</v>
      </c>
      <c r="E48" s="978"/>
      <c r="F48" s="978"/>
      <c r="G48" s="978"/>
      <c r="H48" s="978"/>
      <c r="I48" s="978"/>
      <c r="J48" s="978"/>
      <c r="K48" s="978"/>
      <c r="L48" s="978"/>
      <c r="M48" s="984"/>
    </row>
    <row r="49" spans="1:13" ht="32.1" customHeight="1">
      <c r="A49" s="964" t="s">
        <v>1279</v>
      </c>
      <c r="B49" s="965" t="s">
        <v>1280</v>
      </c>
      <c r="C49" s="966"/>
      <c r="D49" s="966"/>
      <c r="E49" s="966"/>
      <c r="F49" s="966"/>
      <c r="G49" s="966"/>
      <c r="H49" s="966"/>
      <c r="I49" s="966"/>
      <c r="J49" s="966"/>
      <c r="K49" s="966"/>
      <c r="L49" s="966"/>
      <c r="M49" s="966"/>
    </row>
    <row r="50" spans="1:13" s="974" customFormat="1" ht="32.1" customHeight="1">
      <c r="A50" s="972"/>
      <c r="B50" s="978" t="s">
        <v>1281</v>
      </c>
      <c r="C50" s="978"/>
      <c r="D50" s="978"/>
      <c r="E50" s="978"/>
      <c r="F50" s="978"/>
      <c r="G50" s="978"/>
      <c r="H50" s="978"/>
      <c r="I50" s="978"/>
      <c r="J50" s="978"/>
      <c r="K50" s="978"/>
      <c r="L50" s="978"/>
      <c r="M50" s="979"/>
    </row>
    <row r="51" spans="1:13" s="974" customFormat="1" ht="32.1" customHeight="1">
      <c r="A51" s="972"/>
      <c r="B51" s="978" t="s">
        <v>1282</v>
      </c>
      <c r="C51" s="978"/>
      <c r="D51" s="978"/>
      <c r="E51" s="978"/>
      <c r="F51" s="978"/>
      <c r="G51" s="978"/>
      <c r="H51" s="978"/>
      <c r="I51" s="978"/>
      <c r="J51" s="978"/>
      <c r="K51" s="978"/>
      <c r="L51" s="978"/>
      <c r="M51" s="979"/>
    </row>
    <row r="52" spans="1:13" s="974" customFormat="1" ht="32.1" customHeight="1">
      <c r="A52" s="972"/>
      <c r="B52" s="978" t="s">
        <v>1283</v>
      </c>
      <c r="C52" s="978"/>
      <c r="D52" s="978"/>
      <c r="E52" s="978"/>
      <c r="F52" s="978"/>
      <c r="G52" s="978"/>
      <c r="H52" s="978"/>
      <c r="I52" s="978"/>
      <c r="J52" s="978"/>
      <c r="K52" s="978"/>
      <c r="L52" s="978"/>
      <c r="M52" s="979"/>
    </row>
    <row r="53" spans="1:13" s="974" customFormat="1" ht="32.1" customHeight="1">
      <c r="A53" s="972"/>
      <c r="B53" s="978" t="s">
        <v>1293</v>
      </c>
      <c r="C53" s="978"/>
      <c r="D53" s="978"/>
      <c r="E53" s="978"/>
      <c r="F53" s="978"/>
      <c r="G53" s="978"/>
      <c r="H53" s="978"/>
      <c r="I53" s="978"/>
      <c r="J53" s="978"/>
      <c r="K53" s="978"/>
      <c r="L53" s="978"/>
      <c r="M53" s="979"/>
    </row>
    <row r="54" spans="1:13" s="974" customFormat="1" ht="32.1" customHeight="1">
      <c r="A54" s="972"/>
      <c r="B54" s="978" t="s">
        <v>1294</v>
      </c>
      <c r="C54" s="978"/>
      <c r="D54" s="978"/>
      <c r="E54" s="978"/>
      <c r="F54" s="978"/>
      <c r="G54" s="978"/>
      <c r="H54" s="978"/>
      <c r="I54" s="978"/>
      <c r="J54" s="978"/>
      <c r="K54" s="978"/>
      <c r="L54" s="978"/>
      <c r="M54" s="979"/>
    </row>
    <row r="55" spans="1:13" ht="32.1" customHeight="1">
      <c r="A55" s="964" t="s">
        <v>1284</v>
      </c>
      <c r="B55" s="965" t="s">
        <v>1285</v>
      </c>
      <c r="C55" s="966"/>
      <c r="D55" s="966"/>
      <c r="E55" s="966"/>
      <c r="F55" s="966"/>
      <c r="G55" s="966"/>
      <c r="H55" s="966"/>
      <c r="I55" s="966"/>
      <c r="J55" s="966"/>
      <c r="K55" s="966"/>
      <c r="L55" s="966"/>
      <c r="M55" s="966"/>
    </row>
    <row r="56" spans="1:13" s="974" customFormat="1" ht="32.1" customHeight="1">
      <c r="A56" s="972"/>
      <c r="B56" s="978" t="s">
        <v>1286</v>
      </c>
      <c r="C56" s="978"/>
      <c r="D56" s="978"/>
      <c r="E56" s="978"/>
      <c r="F56" s="978"/>
      <c r="G56" s="978"/>
      <c r="H56" s="978"/>
      <c r="I56" s="978"/>
      <c r="J56" s="978"/>
      <c r="K56" s="978"/>
      <c r="L56" s="978"/>
      <c r="M56" s="979"/>
    </row>
    <row r="57" spans="1:13" ht="32.1" customHeight="1">
      <c r="B57" s="961"/>
      <c r="C57" s="961"/>
      <c r="D57" s="961"/>
      <c r="E57" s="961"/>
      <c r="F57" s="961"/>
      <c r="G57" s="961"/>
      <c r="H57" s="961"/>
      <c r="I57" s="961"/>
      <c r="J57" s="961"/>
      <c r="K57" s="961"/>
      <c r="L57" s="961"/>
      <c r="M57" s="962"/>
    </row>
    <row r="58" spans="1:13" ht="32.1" customHeight="1">
      <c r="B58" s="961"/>
      <c r="C58" s="961"/>
      <c r="D58" s="961"/>
      <c r="E58" s="961"/>
      <c r="F58" s="961"/>
      <c r="G58" s="961"/>
      <c r="H58" s="961"/>
      <c r="I58" s="961"/>
      <c r="J58" s="961"/>
      <c r="K58" s="961"/>
      <c r="L58" s="961"/>
      <c r="M58" s="962"/>
    </row>
    <row r="59" spans="1:13" ht="32.1" customHeight="1">
      <c r="B59" s="960"/>
      <c r="C59" s="960"/>
      <c r="D59" s="960"/>
      <c r="E59" s="960"/>
      <c r="F59" s="960"/>
      <c r="G59" s="960"/>
      <c r="H59" s="960"/>
      <c r="I59" s="960"/>
      <c r="J59" s="960"/>
      <c r="K59" s="960"/>
      <c r="L59" s="960"/>
      <c r="M59" s="960"/>
    </row>
    <row r="60" spans="1:13" ht="32.1" customHeight="1">
      <c r="B60" s="960"/>
      <c r="C60" s="960"/>
      <c r="D60" s="960"/>
      <c r="E60" s="960"/>
      <c r="F60" s="960"/>
      <c r="G60" s="960"/>
      <c r="H60" s="960"/>
      <c r="I60" s="960"/>
      <c r="J60" s="960"/>
      <c r="K60" s="960"/>
      <c r="L60" s="960"/>
      <c r="M60" s="960"/>
    </row>
    <row r="61" spans="1:13" ht="32.1" customHeight="1">
      <c r="B61" s="960"/>
      <c r="C61" s="960"/>
      <c r="D61" s="960"/>
      <c r="E61" s="960"/>
      <c r="F61" s="960"/>
      <c r="G61" s="960"/>
      <c r="H61" s="960"/>
      <c r="I61" s="960"/>
      <c r="J61" s="960"/>
      <c r="K61" s="960"/>
      <c r="L61" s="960"/>
      <c r="M61" s="960"/>
    </row>
    <row r="62" spans="1:13" ht="32.1" customHeight="1">
      <c r="B62" s="960"/>
      <c r="C62" s="960"/>
      <c r="D62" s="960"/>
      <c r="E62" s="960"/>
      <c r="F62" s="960"/>
      <c r="G62" s="960"/>
      <c r="H62" s="960"/>
      <c r="I62" s="960"/>
      <c r="J62" s="960"/>
      <c r="K62" s="960"/>
      <c r="L62" s="960"/>
      <c r="M62" s="960"/>
    </row>
    <row r="63" spans="1:13" ht="32.1" customHeight="1">
      <c r="B63" s="960"/>
      <c r="C63" s="960"/>
      <c r="D63" s="960"/>
      <c r="E63" s="960"/>
      <c r="F63" s="960"/>
      <c r="G63" s="960"/>
      <c r="H63" s="960"/>
      <c r="I63" s="960"/>
      <c r="J63" s="960"/>
      <c r="K63" s="960"/>
      <c r="L63" s="960"/>
      <c r="M63" s="960"/>
    </row>
    <row r="64" spans="1:13" ht="32.1" customHeight="1">
      <c r="B64" s="960"/>
      <c r="C64" s="960"/>
      <c r="D64" s="960"/>
      <c r="E64" s="960"/>
      <c r="F64" s="960"/>
      <c r="G64" s="960"/>
      <c r="H64" s="960"/>
      <c r="I64" s="960"/>
      <c r="J64" s="960"/>
      <c r="K64" s="960"/>
      <c r="L64" s="960"/>
      <c r="M64" s="960"/>
    </row>
    <row r="65" spans="2:13" ht="32.1" customHeight="1">
      <c r="B65" s="960"/>
      <c r="C65" s="960"/>
      <c r="D65" s="960"/>
      <c r="E65" s="960"/>
      <c r="F65" s="960"/>
      <c r="G65" s="960"/>
      <c r="H65" s="960"/>
      <c r="I65" s="960"/>
      <c r="J65" s="960"/>
      <c r="K65" s="960"/>
      <c r="L65" s="960"/>
      <c r="M65" s="960"/>
    </row>
    <row r="66" spans="2:13" ht="32.1" customHeight="1">
      <c r="B66" s="960"/>
      <c r="C66" s="960"/>
      <c r="D66" s="960"/>
      <c r="E66" s="960"/>
      <c r="F66" s="960"/>
      <c r="G66" s="960"/>
      <c r="H66" s="960"/>
      <c r="I66" s="960"/>
      <c r="J66" s="960"/>
      <c r="K66" s="960"/>
      <c r="L66" s="960"/>
      <c r="M66" s="960"/>
    </row>
    <row r="67" spans="2:13" ht="32.1" customHeight="1">
      <c r="B67" s="960"/>
      <c r="C67" s="960"/>
      <c r="D67" s="960"/>
      <c r="E67" s="960"/>
      <c r="F67" s="960"/>
      <c r="G67" s="960"/>
      <c r="H67" s="960"/>
      <c r="I67" s="960"/>
      <c r="J67" s="960"/>
      <c r="K67" s="960"/>
      <c r="L67" s="960"/>
      <c r="M67" s="960"/>
    </row>
    <row r="68" spans="2:13" ht="32.1" customHeight="1">
      <c r="B68" s="960"/>
      <c r="C68" s="960"/>
      <c r="D68" s="960"/>
      <c r="E68" s="960"/>
      <c r="F68" s="960"/>
      <c r="G68" s="960"/>
      <c r="H68" s="960"/>
      <c r="I68" s="960"/>
      <c r="J68" s="960"/>
      <c r="K68" s="960"/>
      <c r="L68" s="960"/>
      <c r="M68" s="960"/>
    </row>
    <row r="69" spans="2:13" ht="32.1" customHeight="1">
      <c r="B69" s="960"/>
      <c r="C69" s="960"/>
      <c r="D69" s="960"/>
      <c r="E69" s="960"/>
      <c r="F69" s="960"/>
      <c r="G69" s="960"/>
      <c r="H69" s="960"/>
      <c r="I69" s="960"/>
      <c r="J69" s="960"/>
      <c r="K69" s="960"/>
      <c r="L69" s="960"/>
      <c r="M69" s="960"/>
    </row>
    <row r="70" spans="2:13" ht="32.1" customHeight="1">
      <c r="B70" s="960"/>
      <c r="C70" s="960"/>
      <c r="D70" s="960"/>
      <c r="E70" s="960"/>
      <c r="F70" s="960"/>
      <c r="G70" s="960"/>
      <c r="H70" s="960"/>
      <c r="I70" s="960"/>
      <c r="J70" s="960"/>
      <c r="K70" s="960"/>
      <c r="L70" s="960"/>
      <c r="M70" s="960"/>
    </row>
    <row r="71" spans="2:13" ht="32.1" customHeight="1">
      <c r="B71" s="960"/>
      <c r="C71" s="960"/>
      <c r="D71" s="960"/>
      <c r="E71" s="960"/>
      <c r="F71" s="960"/>
      <c r="G71" s="960"/>
      <c r="H71" s="960"/>
      <c r="I71" s="960"/>
      <c r="J71" s="960"/>
      <c r="K71" s="960"/>
      <c r="L71" s="960"/>
      <c r="M71" s="960"/>
    </row>
    <row r="72" spans="2:13" ht="32.1" customHeight="1">
      <c r="B72" s="960"/>
      <c r="C72" s="960"/>
      <c r="D72" s="960"/>
      <c r="E72" s="960"/>
      <c r="F72" s="960"/>
      <c r="G72" s="960"/>
      <c r="H72" s="960"/>
      <c r="I72" s="960"/>
      <c r="J72" s="960"/>
      <c r="K72" s="960"/>
      <c r="L72" s="960"/>
      <c r="M72" s="960"/>
    </row>
    <row r="73" spans="2:13" ht="32.1" customHeight="1">
      <c r="B73" s="960"/>
      <c r="C73" s="960"/>
      <c r="D73" s="960"/>
      <c r="E73" s="960"/>
      <c r="F73" s="960"/>
      <c r="G73" s="960"/>
      <c r="H73" s="960"/>
      <c r="I73" s="960"/>
      <c r="J73" s="960"/>
      <c r="K73" s="960"/>
      <c r="L73" s="960"/>
      <c r="M73" s="960"/>
    </row>
    <row r="74" spans="2:13" ht="32.1" customHeight="1">
      <c r="B74" s="960"/>
      <c r="C74" s="960"/>
      <c r="D74" s="960"/>
      <c r="E74" s="960"/>
      <c r="F74" s="960"/>
      <c r="G74" s="960"/>
      <c r="H74" s="960"/>
      <c r="I74" s="960"/>
      <c r="J74" s="960"/>
      <c r="K74" s="960"/>
      <c r="L74" s="960"/>
      <c r="M74" s="960"/>
    </row>
    <row r="75" spans="2:13" ht="32.1" customHeight="1">
      <c r="B75" s="960"/>
      <c r="C75" s="960"/>
      <c r="D75" s="960"/>
      <c r="E75" s="960"/>
      <c r="F75" s="960"/>
      <c r="G75" s="960"/>
      <c r="H75" s="960"/>
      <c r="I75" s="960"/>
      <c r="J75" s="960"/>
      <c r="K75" s="960"/>
      <c r="L75" s="960"/>
      <c r="M75" s="960"/>
    </row>
    <row r="76" spans="2:13" ht="32.1" customHeight="1">
      <c r="B76" s="960"/>
      <c r="C76" s="960"/>
      <c r="D76" s="960"/>
      <c r="E76" s="960"/>
      <c r="F76" s="960"/>
      <c r="G76" s="960"/>
      <c r="H76" s="960"/>
      <c r="I76" s="960"/>
      <c r="J76" s="960"/>
      <c r="K76" s="960"/>
      <c r="L76" s="960"/>
      <c r="M76" s="960"/>
    </row>
    <row r="77" spans="2:13" ht="30.95" customHeight="1">
      <c r="B77" s="960"/>
      <c r="C77" s="960"/>
      <c r="D77" s="960"/>
      <c r="E77" s="960"/>
      <c r="F77" s="960"/>
      <c r="G77" s="960"/>
      <c r="H77" s="960"/>
      <c r="I77" s="960"/>
      <c r="J77" s="960"/>
      <c r="K77" s="960"/>
      <c r="L77" s="960"/>
      <c r="M77" s="960"/>
    </row>
    <row r="78" spans="2:13" ht="30.95" customHeight="1">
      <c r="B78" s="960"/>
      <c r="C78" s="960"/>
      <c r="D78" s="960"/>
      <c r="E78" s="960"/>
      <c r="F78" s="960"/>
      <c r="G78" s="960"/>
      <c r="H78" s="960"/>
      <c r="I78" s="960"/>
      <c r="J78" s="960"/>
      <c r="K78" s="960"/>
      <c r="L78" s="960"/>
      <c r="M78" s="960"/>
    </row>
    <row r="79" spans="2:13" ht="32.1" customHeight="1">
      <c r="B79" s="960"/>
      <c r="C79" s="960"/>
      <c r="D79" s="960"/>
      <c r="E79" s="960"/>
      <c r="F79" s="960"/>
      <c r="G79" s="960"/>
      <c r="H79" s="960"/>
      <c r="I79" s="960"/>
      <c r="J79" s="960"/>
      <c r="K79" s="960"/>
      <c r="L79" s="960"/>
      <c r="M79" s="960"/>
    </row>
    <row r="80" spans="2:13" ht="32.1" customHeight="1">
      <c r="B80" s="960"/>
      <c r="C80" s="960"/>
      <c r="D80" s="960"/>
      <c r="E80" s="960"/>
      <c r="F80" s="960"/>
      <c r="G80" s="960"/>
      <c r="H80" s="960"/>
      <c r="I80" s="960"/>
      <c r="J80" s="960"/>
      <c r="K80" s="960"/>
      <c r="L80" s="960"/>
      <c r="M80" s="960"/>
    </row>
    <row r="81" spans="2:13" ht="32.1" customHeight="1">
      <c r="B81" s="960"/>
      <c r="C81" s="960"/>
      <c r="D81" s="960"/>
      <c r="E81" s="960"/>
      <c r="F81" s="960"/>
      <c r="G81" s="960"/>
      <c r="H81" s="960"/>
      <c r="I81" s="960"/>
      <c r="J81" s="960"/>
      <c r="K81" s="960"/>
      <c r="L81" s="960"/>
      <c r="M81" s="960"/>
    </row>
    <row r="82" spans="2:13" ht="32.1" customHeight="1">
      <c r="B82" s="960"/>
      <c r="C82" s="960"/>
      <c r="D82" s="960"/>
      <c r="E82" s="960"/>
      <c r="F82" s="960"/>
      <c r="G82" s="960"/>
      <c r="H82" s="960"/>
      <c r="I82" s="960"/>
      <c r="J82" s="960"/>
      <c r="K82" s="960"/>
      <c r="L82" s="960"/>
      <c r="M82" s="960"/>
    </row>
    <row r="83" spans="2:13" ht="32.1" customHeight="1">
      <c r="B83" s="960"/>
      <c r="C83" s="960"/>
      <c r="D83" s="960"/>
      <c r="E83" s="960"/>
      <c r="F83" s="960"/>
      <c r="G83" s="960"/>
      <c r="H83" s="960"/>
      <c r="I83" s="960"/>
      <c r="J83" s="960"/>
      <c r="K83" s="960"/>
      <c r="L83" s="960"/>
      <c r="M83" s="960"/>
    </row>
    <row r="84" spans="2:13" ht="32.1" customHeight="1">
      <c r="B84" s="960"/>
      <c r="C84" s="960"/>
      <c r="D84" s="960"/>
      <c r="E84" s="960"/>
      <c r="F84" s="960"/>
      <c r="G84" s="960"/>
      <c r="H84" s="960"/>
      <c r="I84" s="960"/>
      <c r="J84" s="960"/>
      <c r="K84" s="960"/>
      <c r="L84" s="960"/>
      <c r="M84" s="960"/>
    </row>
    <row r="85" spans="2:13" ht="32.1" customHeight="1">
      <c r="B85" s="960"/>
      <c r="C85" s="960"/>
      <c r="D85" s="960"/>
      <c r="E85" s="960"/>
      <c r="F85" s="960"/>
      <c r="G85" s="960"/>
      <c r="H85" s="960"/>
      <c r="I85" s="960"/>
      <c r="J85" s="960"/>
      <c r="K85" s="960"/>
      <c r="L85" s="960"/>
      <c r="M85" s="960"/>
    </row>
    <row r="86" spans="2:13" ht="32.1" customHeight="1">
      <c r="B86" s="960"/>
      <c r="C86" s="960"/>
      <c r="D86" s="960"/>
      <c r="E86" s="960"/>
      <c r="F86" s="960"/>
      <c r="G86" s="960"/>
      <c r="H86" s="960"/>
      <c r="I86" s="960"/>
      <c r="J86" s="960"/>
      <c r="K86" s="960"/>
      <c r="L86" s="960"/>
      <c r="M86" s="960"/>
    </row>
    <row r="87" spans="2:13" ht="32.1" customHeight="1">
      <c r="B87" s="960"/>
      <c r="C87" s="960"/>
      <c r="D87" s="960"/>
      <c r="E87" s="960"/>
      <c r="F87" s="960"/>
      <c r="G87" s="960"/>
      <c r="H87" s="960"/>
      <c r="I87" s="960"/>
      <c r="J87" s="960"/>
      <c r="K87" s="960"/>
      <c r="L87" s="960"/>
      <c r="M87" s="960"/>
    </row>
    <row r="88" spans="2:13" ht="32.1" customHeight="1">
      <c r="B88" s="960"/>
      <c r="C88" s="960"/>
      <c r="D88" s="960"/>
      <c r="E88" s="960"/>
      <c r="F88" s="960"/>
      <c r="G88" s="960"/>
      <c r="H88" s="960"/>
      <c r="I88" s="960"/>
      <c r="J88" s="960"/>
      <c r="K88" s="960"/>
      <c r="L88" s="960"/>
      <c r="M88" s="960"/>
    </row>
    <row r="89" spans="2:13" ht="32.1" customHeight="1">
      <c r="B89" s="960"/>
      <c r="C89" s="960"/>
      <c r="D89" s="960"/>
      <c r="E89" s="960"/>
      <c r="F89" s="960"/>
      <c r="G89" s="960"/>
      <c r="H89" s="960"/>
      <c r="I89" s="960"/>
      <c r="J89" s="960"/>
      <c r="K89" s="960"/>
      <c r="L89" s="960"/>
      <c r="M89" s="960"/>
    </row>
    <row r="90" spans="2:13" ht="32.1" customHeight="1">
      <c r="B90" s="960"/>
      <c r="C90" s="960"/>
      <c r="D90" s="960"/>
      <c r="E90" s="960"/>
      <c r="F90" s="960"/>
      <c r="G90" s="960"/>
      <c r="H90" s="960"/>
      <c r="I90" s="960"/>
      <c r="J90" s="960"/>
      <c r="K90" s="960"/>
      <c r="L90" s="960"/>
      <c r="M90" s="960"/>
    </row>
    <row r="91" spans="2:13" ht="32.1" customHeight="1">
      <c r="B91" s="960"/>
      <c r="C91" s="960"/>
      <c r="D91" s="960"/>
      <c r="E91" s="960"/>
      <c r="F91" s="960"/>
      <c r="G91" s="960"/>
      <c r="H91" s="960"/>
      <c r="I91" s="960"/>
      <c r="J91" s="960"/>
      <c r="K91" s="960"/>
      <c r="L91" s="960"/>
      <c r="M91" s="960"/>
    </row>
    <row r="92" spans="2:13" ht="32.1" customHeight="1">
      <c r="B92" s="960"/>
      <c r="C92" s="960"/>
      <c r="D92" s="960"/>
      <c r="E92" s="960"/>
      <c r="F92" s="960"/>
      <c r="G92" s="960"/>
      <c r="H92" s="960"/>
      <c r="I92" s="960"/>
      <c r="J92" s="960"/>
      <c r="K92" s="960"/>
      <c r="L92" s="960"/>
      <c r="M92" s="960"/>
    </row>
    <row r="93" spans="2:13" ht="32.1" customHeight="1">
      <c r="B93" s="960"/>
      <c r="C93" s="960"/>
      <c r="D93" s="960"/>
      <c r="E93" s="960"/>
      <c r="F93" s="960"/>
      <c r="G93" s="960"/>
      <c r="H93" s="960"/>
      <c r="I93" s="960"/>
      <c r="J93" s="960"/>
      <c r="K93" s="960"/>
      <c r="L93" s="960"/>
      <c r="M93" s="960"/>
    </row>
    <row r="94" spans="2:13" ht="32.1" customHeight="1">
      <c r="B94" s="960"/>
      <c r="C94" s="960"/>
      <c r="D94" s="960"/>
      <c r="E94" s="960"/>
      <c r="F94" s="960"/>
      <c r="G94" s="960"/>
      <c r="H94" s="960"/>
      <c r="I94" s="960"/>
      <c r="J94" s="960"/>
      <c r="K94" s="960"/>
      <c r="L94" s="960"/>
      <c r="M94" s="960"/>
    </row>
    <row r="95" spans="2:13" ht="32.1" customHeight="1">
      <c r="B95" s="960"/>
      <c r="C95" s="960"/>
      <c r="D95" s="960"/>
      <c r="E95" s="960"/>
      <c r="F95" s="960"/>
      <c r="G95" s="960"/>
      <c r="H95" s="960"/>
      <c r="I95" s="960"/>
      <c r="J95" s="960"/>
      <c r="K95" s="960"/>
      <c r="L95" s="960"/>
      <c r="M95" s="960"/>
    </row>
    <row r="96" spans="2:13" ht="32.1" customHeight="1">
      <c r="B96" s="960"/>
      <c r="C96" s="960"/>
      <c r="D96" s="960"/>
      <c r="E96" s="960"/>
      <c r="F96" s="960"/>
      <c r="G96" s="960"/>
      <c r="H96" s="960"/>
      <c r="I96" s="960"/>
      <c r="J96" s="960"/>
      <c r="K96" s="960"/>
      <c r="L96" s="960"/>
      <c r="M96" s="960"/>
    </row>
    <row r="97" spans="2:13" ht="32.1" customHeight="1">
      <c r="B97" s="960"/>
      <c r="C97" s="960"/>
      <c r="D97" s="960"/>
      <c r="E97" s="960"/>
      <c r="F97" s="960"/>
      <c r="G97" s="960"/>
      <c r="H97" s="960"/>
      <c r="I97" s="960"/>
      <c r="J97" s="960"/>
      <c r="K97" s="960"/>
      <c r="L97" s="960"/>
      <c r="M97" s="960"/>
    </row>
    <row r="98" spans="2:13" ht="32.1" customHeight="1">
      <c r="B98" s="960"/>
      <c r="C98" s="960"/>
      <c r="D98" s="960"/>
      <c r="E98" s="960"/>
      <c r="F98" s="960"/>
      <c r="G98" s="960"/>
      <c r="H98" s="960"/>
      <c r="I98" s="960"/>
      <c r="J98" s="960"/>
      <c r="K98" s="960"/>
      <c r="L98" s="960"/>
      <c r="M98" s="960"/>
    </row>
    <row r="99" spans="2:13" ht="32.1" customHeight="1">
      <c r="B99" s="960"/>
      <c r="C99" s="960"/>
      <c r="D99" s="960"/>
      <c r="E99" s="960"/>
      <c r="F99" s="960"/>
      <c r="G99" s="960"/>
      <c r="H99" s="960"/>
      <c r="I99" s="960"/>
      <c r="J99" s="960"/>
      <c r="K99" s="960"/>
      <c r="L99" s="960"/>
      <c r="M99" s="960"/>
    </row>
    <row r="100" spans="2:13" ht="32.1" customHeight="1">
      <c r="B100" s="960"/>
      <c r="C100" s="960"/>
      <c r="D100" s="960"/>
      <c r="E100" s="960"/>
      <c r="F100" s="960"/>
      <c r="G100" s="960"/>
      <c r="H100" s="960"/>
      <c r="I100" s="960"/>
      <c r="J100" s="960"/>
      <c r="K100" s="960"/>
      <c r="L100" s="960"/>
      <c r="M100" s="960"/>
    </row>
    <row r="101" spans="2:13" ht="32.1" customHeight="1">
      <c r="B101" s="960"/>
      <c r="C101" s="960"/>
      <c r="D101" s="960"/>
      <c r="E101" s="960"/>
      <c r="F101" s="960"/>
      <c r="G101" s="960"/>
      <c r="H101" s="960"/>
      <c r="I101" s="960"/>
      <c r="J101" s="960"/>
      <c r="K101" s="960"/>
      <c r="L101" s="960"/>
      <c r="M101" s="960"/>
    </row>
    <row r="102" spans="2:13" ht="32.1" customHeight="1">
      <c r="B102" s="960"/>
      <c r="C102" s="960"/>
      <c r="D102" s="960"/>
      <c r="E102" s="960"/>
      <c r="F102" s="960"/>
      <c r="G102" s="960"/>
      <c r="H102" s="960"/>
      <c r="I102" s="960"/>
      <c r="J102" s="960"/>
      <c r="K102" s="960"/>
      <c r="L102" s="960"/>
      <c r="M102" s="960"/>
    </row>
    <row r="103" spans="2:13" ht="32.1" customHeight="1">
      <c r="B103" s="960"/>
      <c r="C103" s="960"/>
      <c r="D103" s="960"/>
      <c r="E103" s="960"/>
      <c r="F103" s="960"/>
      <c r="G103" s="960"/>
      <c r="H103" s="960"/>
      <c r="I103" s="960"/>
      <c r="J103" s="960"/>
      <c r="K103" s="960"/>
      <c r="L103" s="960"/>
      <c r="M103" s="960"/>
    </row>
    <row r="104" spans="2:13" ht="32.1" customHeight="1">
      <c r="B104" s="960"/>
      <c r="C104" s="960"/>
      <c r="D104" s="960"/>
      <c r="E104" s="960"/>
      <c r="F104" s="960"/>
      <c r="G104" s="960"/>
      <c r="H104" s="960"/>
      <c r="I104" s="960"/>
      <c r="J104" s="960"/>
      <c r="K104" s="960"/>
      <c r="L104" s="960"/>
      <c r="M104" s="960"/>
    </row>
    <row r="105" spans="2:13" ht="32.1" customHeight="1">
      <c r="B105" s="960"/>
      <c r="C105" s="960"/>
      <c r="D105" s="960"/>
      <c r="E105" s="960"/>
      <c r="F105" s="960"/>
      <c r="G105" s="960"/>
      <c r="H105" s="960"/>
      <c r="I105" s="960"/>
      <c r="J105" s="960"/>
      <c r="K105" s="960"/>
      <c r="L105" s="960"/>
      <c r="M105" s="960"/>
    </row>
    <row r="106" spans="2:13" ht="32.1" customHeight="1">
      <c r="B106" s="960"/>
      <c r="C106" s="960"/>
      <c r="D106" s="960"/>
      <c r="E106" s="960"/>
      <c r="F106" s="960"/>
      <c r="G106" s="960"/>
      <c r="H106" s="960"/>
      <c r="I106" s="960"/>
      <c r="J106" s="960"/>
      <c r="K106" s="960"/>
      <c r="L106" s="960"/>
      <c r="M106" s="960"/>
    </row>
    <row r="107" spans="2:13" ht="32.1" customHeight="1">
      <c r="B107" s="960"/>
      <c r="C107" s="960"/>
      <c r="D107" s="960"/>
      <c r="E107" s="960"/>
      <c r="F107" s="960"/>
      <c r="G107" s="960"/>
      <c r="H107" s="960"/>
      <c r="I107" s="960"/>
      <c r="J107" s="960"/>
      <c r="K107" s="960"/>
      <c r="L107" s="960"/>
      <c r="M107" s="960"/>
    </row>
    <row r="108" spans="2:13" ht="32.1" customHeight="1">
      <c r="B108" s="960"/>
      <c r="C108" s="960"/>
      <c r="D108" s="960"/>
      <c r="E108" s="960"/>
      <c r="F108" s="960"/>
      <c r="G108" s="960"/>
      <c r="H108" s="960"/>
      <c r="I108" s="960"/>
      <c r="J108" s="960"/>
      <c r="K108" s="960"/>
      <c r="L108" s="960"/>
      <c r="M108" s="960"/>
    </row>
    <row r="109" spans="2:13" ht="32.1" customHeight="1">
      <c r="B109" s="960"/>
      <c r="C109" s="960"/>
      <c r="D109" s="960"/>
      <c r="E109" s="960"/>
      <c r="F109" s="960"/>
      <c r="G109" s="960"/>
      <c r="H109" s="960"/>
      <c r="I109" s="960"/>
      <c r="J109" s="960"/>
      <c r="K109" s="960"/>
      <c r="L109" s="960"/>
      <c r="M109" s="960"/>
    </row>
    <row r="110" spans="2:13" ht="32.1" customHeight="1">
      <c r="B110" s="960"/>
      <c r="C110" s="960"/>
      <c r="D110" s="960"/>
      <c r="E110" s="960"/>
      <c r="F110" s="960"/>
      <c r="G110" s="960"/>
      <c r="H110" s="960"/>
      <c r="I110" s="960"/>
      <c r="J110" s="960"/>
      <c r="K110" s="960"/>
      <c r="L110" s="960"/>
      <c r="M110" s="960"/>
    </row>
    <row r="111" spans="2:13" ht="32.1" customHeight="1">
      <c r="B111" s="960"/>
      <c r="C111" s="960"/>
      <c r="D111" s="960"/>
      <c r="E111" s="960"/>
      <c r="F111" s="960"/>
      <c r="G111" s="960"/>
      <c r="H111" s="960"/>
      <c r="I111" s="960"/>
      <c r="J111" s="960"/>
      <c r="K111" s="960"/>
      <c r="L111" s="960"/>
      <c r="M111" s="960"/>
    </row>
    <row r="112" spans="2:13" ht="32.1" customHeight="1">
      <c r="B112" s="960"/>
      <c r="C112" s="960"/>
      <c r="D112" s="960"/>
      <c r="E112" s="960"/>
      <c r="F112" s="960"/>
      <c r="G112" s="960"/>
      <c r="H112" s="960"/>
      <c r="I112" s="960"/>
      <c r="J112" s="960"/>
      <c r="K112" s="960"/>
      <c r="L112" s="960"/>
      <c r="M112" s="960"/>
    </row>
    <row r="113" spans="2:13" ht="32.1" customHeight="1">
      <c r="B113" s="960"/>
      <c r="C113" s="960"/>
      <c r="D113" s="960"/>
      <c r="E113" s="960"/>
      <c r="F113" s="960"/>
      <c r="G113" s="960"/>
      <c r="H113" s="960"/>
      <c r="I113" s="960"/>
      <c r="J113" s="960"/>
      <c r="K113" s="960"/>
      <c r="L113" s="960"/>
      <c r="M113" s="960"/>
    </row>
    <row r="114" spans="2:13" ht="32.1" customHeight="1">
      <c r="B114" s="960"/>
      <c r="C114" s="960"/>
      <c r="D114" s="960"/>
      <c r="E114" s="960"/>
      <c r="F114" s="960"/>
      <c r="G114" s="960"/>
      <c r="H114" s="960"/>
      <c r="I114" s="960"/>
      <c r="J114" s="960"/>
      <c r="K114" s="960"/>
      <c r="L114" s="960"/>
      <c r="M114" s="960"/>
    </row>
    <row r="115" spans="2:13" ht="32.1" customHeight="1">
      <c r="B115" s="960"/>
      <c r="C115" s="960"/>
      <c r="D115" s="960"/>
      <c r="E115" s="960"/>
      <c r="F115" s="960"/>
      <c r="G115" s="960"/>
      <c r="H115" s="960"/>
      <c r="I115" s="960"/>
      <c r="J115" s="960"/>
      <c r="K115" s="960"/>
      <c r="L115" s="960"/>
      <c r="M115" s="960"/>
    </row>
    <row r="116" spans="2:13" ht="32.1" customHeight="1">
      <c r="B116" s="960"/>
      <c r="C116" s="960"/>
      <c r="D116" s="960"/>
      <c r="E116" s="960"/>
      <c r="F116" s="960"/>
      <c r="G116" s="960"/>
      <c r="H116" s="960"/>
      <c r="I116" s="960"/>
      <c r="J116" s="960"/>
      <c r="K116" s="960"/>
      <c r="L116" s="960"/>
      <c r="M116" s="960"/>
    </row>
    <row r="117" spans="2:13" ht="32.1" customHeight="1">
      <c r="B117" s="960"/>
      <c r="C117" s="960"/>
      <c r="D117" s="960"/>
      <c r="E117" s="960"/>
      <c r="F117" s="960"/>
      <c r="G117" s="960"/>
      <c r="H117" s="960"/>
      <c r="I117" s="960"/>
      <c r="J117" s="960"/>
      <c r="K117" s="960"/>
      <c r="L117" s="960"/>
      <c r="M117" s="960"/>
    </row>
    <row r="118" spans="2:13" ht="32.1" customHeight="1">
      <c r="B118" s="960"/>
      <c r="C118" s="960"/>
      <c r="D118" s="960"/>
      <c r="E118" s="960"/>
      <c r="F118" s="960"/>
      <c r="G118" s="960"/>
      <c r="H118" s="960"/>
      <c r="I118" s="960"/>
      <c r="J118" s="960"/>
      <c r="K118" s="960"/>
      <c r="L118" s="960"/>
      <c r="M118" s="960"/>
    </row>
    <row r="119" spans="2:13" ht="32.1" customHeight="1">
      <c r="B119" s="960"/>
      <c r="C119" s="960"/>
      <c r="D119" s="960"/>
      <c r="E119" s="960"/>
      <c r="F119" s="960"/>
      <c r="G119" s="960"/>
      <c r="H119" s="960"/>
      <c r="I119" s="960"/>
      <c r="J119" s="960"/>
      <c r="K119" s="960"/>
      <c r="L119" s="960"/>
      <c r="M119" s="960"/>
    </row>
    <row r="120" spans="2:13" ht="32.1" customHeight="1">
      <c r="B120" s="960"/>
      <c r="C120" s="960"/>
      <c r="D120" s="960"/>
      <c r="E120" s="960"/>
      <c r="F120" s="960"/>
      <c r="G120" s="960"/>
      <c r="H120" s="960"/>
      <c r="I120" s="960"/>
      <c r="J120" s="960"/>
      <c r="K120" s="960"/>
      <c r="L120" s="960"/>
      <c r="M120" s="960"/>
    </row>
    <row r="121" spans="2:13" ht="32.1" customHeight="1">
      <c r="B121" s="960"/>
      <c r="C121" s="960"/>
      <c r="D121" s="960"/>
      <c r="E121" s="960"/>
      <c r="F121" s="960"/>
      <c r="G121" s="960"/>
      <c r="H121" s="960"/>
      <c r="I121" s="960"/>
      <c r="J121" s="960"/>
      <c r="K121" s="960"/>
      <c r="L121" s="960"/>
      <c r="M121" s="960"/>
    </row>
    <row r="122" spans="2:13" ht="32.1" customHeight="1">
      <c r="B122" s="960"/>
      <c r="C122" s="960"/>
      <c r="D122" s="960"/>
      <c r="E122" s="960"/>
      <c r="F122" s="960"/>
      <c r="G122" s="960"/>
      <c r="H122" s="960"/>
      <c r="I122" s="960"/>
      <c r="J122" s="960"/>
      <c r="K122" s="960"/>
      <c r="L122" s="960"/>
      <c r="M122" s="960"/>
    </row>
    <row r="123" spans="2:13" ht="32.1" customHeight="1">
      <c r="B123" s="960"/>
      <c r="C123" s="960"/>
      <c r="D123" s="960"/>
      <c r="E123" s="960"/>
      <c r="F123" s="960"/>
      <c r="G123" s="960"/>
      <c r="H123" s="960"/>
      <c r="I123" s="960"/>
      <c r="J123" s="960"/>
      <c r="K123" s="960"/>
      <c r="L123" s="960"/>
      <c r="M123" s="960"/>
    </row>
    <row r="124" spans="2:13" ht="32.1" customHeight="1">
      <c r="B124" s="960"/>
      <c r="C124" s="960"/>
      <c r="D124" s="960"/>
      <c r="E124" s="960"/>
      <c r="F124" s="960"/>
      <c r="G124" s="960"/>
      <c r="H124" s="960"/>
      <c r="I124" s="960"/>
      <c r="J124" s="960"/>
      <c r="K124" s="960"/>
      <c r="L124" s="960"/>
      <c r="M124" s="960"/>
    </row>
    <row r="125" spans="2:13" ht="32.1" customHeight="1">
      <c r="B125" s="960"/>
      <c r="C125" s="960"/>
      <c r="D125" s="960"/>
      <c r="E125" s="960"/>
      <c r="F125" s="960"/>
      <c r="G125" s="960"/>
      <c r="H125" s="960"/>
      <c r="I125" s="960"/>
      <c r="J125" s="960"/>
      <c r="K125" s="960"/>
      <c r="L125" s="960"/>
      <c r="M125" s="960"/>
    </row>
    <row r="126" spans="2:13" ht="32.1" customHeight="1">
      <c r="B126" s="960"/>
      <c r="C126" s="960"/>
      <c r="D126" s="960"/>
      <c r="E126" s="960"/>
      <c r="F126" s="960"/>
      <c r="G126" s="960"/>
      <c r="H126" s="960"/>
      <c r="I126" s="960"/>
      <c r="J126" s="960"/>
      <c r="K126" s="960"/>
      <c r="L126" s="960"/>
      <c r="M126" s="960"/>
    </row>
    <row r="127" spans="2:13" ht="32.1" customHeight="1">
      <c r="B127" s="960"/>
      <c r="C127" s="960"/>
      <c r="D127" s="960"/>
      <c r="E127" s="960"/>
      <c r="F127" s="960"/>
      <c r="G127" s="960"/>
      <c r="H127" s="960"/>
      <c r="I127" s="960"/>
      <c r="J127" s="960"/>
      <c r="K127" s="960"/>
      <c r="L127" s="960"/>
      <c r="M127" s="960"/>
    </row>
    <row r="128" spans="2:13" ht="32.1" customHeight="1">
      <c r="B128" s="960"/>
      <c r="C128" s="960"/>
      <c r="D128" s="960"/>
      <c r="E128" s="960"/>
      <c r="F128" s="960"/>
      <c r="G128" s="960"/>
      <c r="H128" s="960"/>
      <c r="I128" s="960"/>
      <c r="J128" s="960"/>
      <c r="K128" s="960"/>
      <c r="L128" s="960"/>
      <c r="M128" s="960"/>
    </row>
    <row r="129" spans="2:13" ht="32.1" customHeight="1">
      <c r="B129" s="960"/>
      <c r="C129" s="960"/>
      <c r="D129" s="960"/>
      <c r="E129" s="960"/>
      <c r="F129" s="960"/>
      <c r="G129" s="960"/>
      <c r="H129" s="960"/>
      <c r="I129" s="960"/>
      <c r="J129" s="960"/>
      <c r="K129" s="960"/>
      <c r="L129" s="960"/>
      <c r="M129" s="960"/>
    </row>
    <row r="130" spans="2:13" ht="32.1" customHeight="1">
      <c r="B130" s="960"/>
      <c r="C130" s="960"/>
      <c r="D130" s="960"/>
      <c r="E130" s="960"/>
      <c r="F130" s="960"/>
      <c r="G130" s="960"/>
      <c r="H130" s="960"/>
      <c r="I130" s="960"/>
      <c r="J130" s="960"/>
      <c r="K130" s="960"/>
      <c r="L130" s="960"/>
      <c r="M130" s="960"/>
    </row>
    <row r="131" spans="2:13" ht="32.1" customHeight="1">
      <c r="B131" s="960"/>
      <c r="C131" s="960"/>
      <c r="D131" s="960"/>
      <c r="E131" s="960"/>
      <c r="F131" s="960"/>
      <c r="G131" s="960"/>
      <c r="H131" s="960"/>
      <c r="I131" s="960"/>
      <c r="J131" s="960"/>
      <c r="K131" s="960"/>
      <c r="L131" s="960"/>
      <c r="M131" s="960"/>
    </row>
    <row r="132" spans="2:13" ht="32.1" customHeight="1">
      <c r="B132" s="960"/>
      <c r="C132" s="960"/>
      <c r="D132" s="960"/>
      <c r="E132" s="960"/>
      <c r="F132" s="960"/>
      <c r="G132" s="960"/>
      <c r="H132" s="960"/>
      <c r="I132" s="960"/>
      <c r="J132" s="960"/>
      <c r="K132" s="960"/>
      <c r="L132" s="960"/>
      <c r="M132" s="960"/>
    </row>
    <row r="133" spans="2:13" ht="32.1" customHeight="1">
      <c r="B133" s="960"/>
      <c r="C133" s="960"/>
      <c r="D133" s="960"/>
      <c r="E133" s="960"/>
      <c r="F133" s="960"/>
      <c r="G133" s="960"/>
      <c r="H133" s="960"/>
      <c r="I133" s="960"/>
      <c r="J133" s="960"/>
      <c r="K133" s="960"/>
      <c r="L133" s="960"/>
      <c r="M133" s="960"/>
    </row>
    <row r="134" spans="2:13" ht="32.1" customHeight="1">
      <c r="B134" s="960"/>
      <c r="C134" s="960"/>
      <c r="D134" s="960"/>
      <c r="E134" s="960"/>
      <c r="F134" s="960"/>
      <c r="G134" s="960"/>
      <c r="H134" s="960"/>
      <c r="I134" s="960"/>
      <c r="J134" s="960"/>
      <c r="K134" s="960"/>
      <c r="L134" s="960"/>
      <c r="M134" s="960"/>
    </row>
    <row r="135" spans="2:13" ht="32.1" customHeight="1">
      <c r="B135" s="960"/>
      <c r="C135" s="960"/>
      <c r="D135" s="960"/>
      <c r="E135" s="960"/>
      <c r="F135" s="960"/>
      <c r="G135" s="960"/>
      <c r="H135" s="960"/>
      <c r="I135" s="960"/>
      <c r="J135" s="960"/>
      <c r="K135" s="960"/>
      <c r="L135" s="960"/>
      <c r="M135" s="960"/>
    </row>
    <row r="136" spans="2:13" ht="32.1" customHeight="1">
      <c r="B136" s="960"/>
      <c r="C136" s="960"/>
      <c r="D136" s="960"/>
      <c r="E136" s="960"/>
      <c r="F136" s="960"/>
      <c r="G136" s="960"/>
      <c r="H136" s="960"/>
      <c r="I136" s="960"/>
      <c r="J136" s="960"/>
      <c r="K136" s="960"/>
      <c r="L136" s="960"/>
      <c r="M136" s="960"/>
    </row>
    <row r="137" spans="2:13" ht="32.1" customHeight="1">
      <c r="B137" s="960"/>
      <c r="C137" s="960"/>
      <c r="D137" s="960"/>
      <c r="E137" s="960"/>
      <c r="F137" s="960"/>
      <c r="G137" s="960"/>
      <c r="H137" s="960"/>
      <c r="I137" s="960"/>
      <c r="J137" s="960"/>
      <c r="K137" s="960"/>
      <c r="L137" s="960"/>
      <c r="M137" s="960"/>
    </row>
    <row r="138" spans="2:13" ht="32.1" customHeight="1">
      <c r="B138" s="960"/>
      <c r="C138" s="960"/>
      <c r="D138" s="960"/>
      <c r="E138" s="960"/>
      <c r="F138" s="960"/>
      <c r="G138" s="960"/>
      <c r="H138" s="960"/>
      <c r="I138" s="960"/>
      <c r="J138" s="960"/>
      <c r="K138" s="960"/>
      <c r="L138" s="960"/>
      <c r="M138" s="960"/>
    </row>
    <row r="139" spans="2:13" ht="32.1" customHeight="1">
      <c r="B139" s="960"/>
      <c r="C139" s="960"/>
      <c r="D139" s="960"/>
      <c r="E139" s="960"/>
      <c r="F139" s="960"/>
      <c r="G139" s="960"/>
      <c r="H139" s="960"/>
      <c r="I139" s="960"/>
      <c r="J139" s="960"/>
      <c r="K139" s="960"/>
      <c r="L139" s="960"/>
      <c r="M139" s="960"/>
    </row>
    <row r="140" spans="2:13" ht="32.1" customHeight="1">
      <c r="B140" s="960"/>
      <c r="C140" s="960"/>
      <c r="D140" s="960"/>
      <c r="E140" s="960"/>
      <c r="F140" s="960"/>
      <c r="G140" s="960"/>
      <c r="H140" s="960"/>
      <c r="I140" s="960"/>
      <c r="J140" s="960"/>
      <c r="K140" s="960"/>
      <c r="L140" s="960"/>
      <c r="M140" s="960"/>
    </row>
    <row r="141" spans="2:13" ht="32.1" customHeight="1">
      <c r="B141" s="960"/>
      <c r="C141" s="960"/>
      <c r="D141" s="960"/>
      <c r="E141" s="960"/>
      <c r="F141" s="960"/>
      <c r="G141" s="960"/>
      <c r="H141" s="960"/>
      <c r="I141" s="960"/>
      <c r="J141" s="960"/>
      <c r="K141" s="960"/>
      <c r="L141" s="960"/>
      <c r="M141" s="960"/>
    </row>
    <row r="142" spans="2:13" ht="32.1" customHeight="1">
      <c r="B142" s="960"/>
      <c r="C142" s="960"/>
      <c r="D142" s="960"/>
      <c r="E142" s="960"/>
      <c r="F142" s="960"/>
      <c r="G142" s="960"/>
      <c r="H142" s="960"/>
      <c r="I142" s="960"/>
      <c r="J142" s="960"/>
      <c r="K142" s="960"/>
      <c r="L142" s="960"/>
      <c r="M142" s="960"/>
    </row>
    <row r="143" spans="2:13" ht="32.1" customHeight="1">
      <c r="B143" s="960"/>
      <c r="C143" s="960"/>
      <c r="D143" s="960"/>
      <c r="E143" s="960"/>
      <c r="F143" s="960"/>
      <c r="G143" s="960"/>
      <c r="H143" s="960"/>
      <c r="I143" s="960"/>
      <c r="J143" s="960"/>
      <c r="K143" s="960"/>
      <c r="L143" s="960"/>
      <c r="M143" s="960"/>
    </row>
    <row r="144" spans="2:13" ht="32.1" customHeight="1">
      <c r="B144" s="960"/>
      <c r="C144" s="960"/>
      <c r="D144" s="960"/>
      <c r="E144" s="960"/>
      <c r="F144" s="960"/>
      <c r="G144" s="960"/>
      <c r="H144" s="960"/>
      <c r="I144" s="960"/>
      <c r="J144" s="960"/>
      <c r="K144" s="960"/>
      <c r="L144" s="960"/>
      <c r="M144" s="960"/>
    </row>
    <row r="145" spans="2:13" ht="32.1" customHeight="1">
      <c r="B145" s="960"/>
      <c r="C145" s="960"/>
      <c r="D145" s="960"/>
      <c r="E145" s="960"/>
      <c r="F145" s="960"/>
      <c r="G145" s="960"/>
      <c r="H145" s="960"/>
      <c r="I145" s="960"/>
      <c r="J145" s="960"/>
      <c r="K145" s="960"/>
      <c r="L145" s="960"/>
      <c r="M145" s="960"/>
    </row>
    <row r="146" spans="2:13" ht="32.1" customHeight="1">
      <c r="B146" s="960"/>
      <c r="C146" s="960"/>
      <c r="D146" s="960"/>
      <c r="E146" s="960"/>
      <c r="F146" s="960"/>
      <c r="G146" s="960"/>
      <c r="H146" s="960"/>
      <c r="I146" s="960"/>
      <c r="J146" s="960"/>
      <c r="K146" s="960"/>
      <c r="L146" s="960"/>
      <c r="M146" s="960"/>
    </row>
    <row r="147" spans="2:13" ht="32.1" customHeight="1">
      <c r="B147" s="960"/>
      <c r="C147" s="960"/>
      <c r="D147" s="960"/>
      <c r="E147" s="960"/>
      <c r="F147" s="960"/>
      <c r="G147" s="960"/>
      <c r="H147" s="960"/>
      <c r="I147" s="960"/>
      <c r="J147" s="960"/>
      <c r="K147" s="960"/>
      <c r="L147" s="960"/>
      <c r="M147" s="960"/>
    </row>
    <row r="148" spans="2:13" ht="32.1" customHeight="1">
      <c r="B148" s="960"/>
      <c r="C148" s="960"/>
      <c r="D148" s="960"/>
      <c r="E148" s="960"/>
      <c r="F148" s="960"/>
      <c r="G148" s="960"/>
      <c r="H148" s="960"/>
      <c r="I148" s="960"/>
      <c r="J148" s="960"/>
      <c r="K148" s="960"/>
      <c r="L148" s="960"/>
      <c r="M148" s="960"/>
    </row>
    <row r="149" spans="2:13" ht="32.1" customHeight="1">
      <c r="B149" s="960"/>
      <c r="C149" s="960"/>
      <c r="D149" s="960"/>
      <c r="E149" s="960"/>
      <c r="F149" s="960"/>
      <c r="G149" s="960"/>
      <c r="H149" s="960"/>
      <c r="I149" s="960"/>
      <c r="J149" s="960"/>
      <c r="K149" s="960"/>
      <c r="L149" s="960"/>
      <c r="M149" s="960"/>
    </row>
    <row r="150" spans="2:13" ht="32.1" customHeight="1">
      <c r="B150" s="960"/>
      <c r="C150" s="960"/>
      <c r="D150" s="960"/>
      <c r="E150" s="960"/>
      <c r="F150" s="960"/>
      <c r="G150" s="960"/>
      <c r="H150" s="960"/>
      <c r="I150" s="960"/>
      <c r="J150" s="960"/>
      <c r="K150" s="960"/>
      <c r="L150" s="960"/>
      <c r="M150" s="960"/>
    </row>
    <row r="151" spans="2:13" ht="32.1" customHeight="1">
      <c r="B151" s="960"/>
      <c r="C151" s="960"/>
      <c r="D151" s="960"/>
      <c r="E151" s="960"/>
      <c r="F151" s="960"/>
      <c r="G151" s="960"/>
      <c r="H151" s="960"/>
      <c r="I151" s="960"/>
      <c r="J151" s="960"/>
      <c r="K151" s="960"/>
      <c r="L151" s="960"/>
      <c r="M151" s="960"/>
    </row>
    <row r="152" spans="2:13" ht="32.1" customHeight="1">
      <c r="B152" s="960"/>
      <c r="C152" s="960"/>
      <c r="D152" s="960"/>
      <c r="E152" s="960"/>
      <c r="F152" s="960"/>
      <c r="G152" s="960"/>
      <c r="H152" s="960"/>
      <c r="I152" s="960"/>
      <c r="J152" s="960"/>
      <c r="K152" s="960"/>
      <c r="L152" s="960"/>
      <c r="M152" s="960"/>
    </row>
    <row r="153" spans="2:13" ht="32.1" customHeight="1">
      <c r="B153" s="960"/>
      <c r="C153" s="960"/>
      <c r="D153" s="960"/>
      <c r="E153" s="960"/>
      <c r="F153" s="960"/>
      <c r="G153" s="960"/>
      <c r="H153" s="960"/>
      <c r="I153" s="960"/>
      <c r="J153" s="960"/>
      <c r="K153" s="960"/>
      <c r="L153" s="960"/>
      <c r="M153" s="960"/>
    </row>
    <row r="154" spans="2:13" ht="32.1" customHeight="1">
      <c r="B154" s="960"/>
      <c r="C154" s="960"/>
      <c r="D154" s="960"/>
      <c r="E154" s="960"/>
      <c r="F154" s="960"/>
      <c r="G154" s="960"/>
      <c r="H154" s="960"/>
      <c r="I154" s="960"/>
      <c r="J154" s="960"/>
      <c r="K154" s="960"/>
      <c r="L154" s="960"/>
      <c r="M154" s="960"/>
    </row>
    <row r="155" spans="2:13" ht="32.1" customHeight="1">
      <c r="B155" s="960"/>
      <c r="C155" s="960"/>
      <c r="D155" s="960"/>
      <c r="E155" s="960"/>
      <c r="F155" s="960"/>
      <c r="G155" s="960"/>
      <c r="H155" s="960"/>
      <c r="I155" s="960"/>
      <c r="J155" s="960"/>
      <c r="K155" s="960"/>
      <c r="L155" s="960"/>
      <c r="M155" s="960"/>
    </row>
    <row r="156" spans="2:13" ht="32.1" customHeight="1">
      <c r="B156" s="960"/>
      <c r="C156" s="960"/>
      <c r="D156" s="960"/>
      <c r="E156" s="960"/>
      <c r="F156" s="960"/>
      <c r="G156" s="960"/>
      <c r="H156" s="960"/>
      <c r="I156" s="960"/>
      <c r="J156" s="960"/>
      <c r="K156" s="960"/>
      <c r="L156" s="960"/>
      <c r="M156" s="960"/>
    </row>
    <row r="157" spans="2:13" ht="32.1" customHeight="1">
      <c r="B157" s="960"/>
      <c r="C157" s="960"/>
      <c r="D157" s="960"/>
      <c r="E157" s="960"/>
      <c r="F157" s="960"/>
      <c r="G157" s="960"/>
      <c r="H157" s="960"/>
      <c r="I157" s="960"/>
      <c r="J157" s="960"/>
      <c r="K157" s="960"/>
      <c r="L157" s="960"/>
      <c r="M157" s="960"/>
    </row>
    <row r="158" spans="2:13" ht="32.1" customHeight="1">
      <c r="B158" s="960"/>
      <c r="C158" s="960"/>
      <c r="D158" s="960"/>
      <c r="E158" s="960"/>
      <c r="F158" s="960"/>
      <c r="G158" s="960"/>
      <c r="H158" s="960"/>
      <c r="I158" s="960"/>
      <c r="J158" s="960"/>
      <c r="K158" s="960"/>
      <c r="L158" s="960"/>
      <c r="M158" s="960"/>
    </row>
    <row r="159" spans="2:13" ht="32.1" customHeight="1">
      <c r="B159" s="960"/>
      <c r="C159" s="960"/>
      <c r="D159" s="960"/>
      <c r="E159" s="960"/>
      <c r="F159" s="960"/>
      <c r="G159" s="960"/>
      <c r="H159" s="960"/>
      <c r="I159" s="960"/>
      <c r="J159" s="960"/>
      <c r="K159" s="960"/>
      <c r="L159" s="960"/>
      <c r="M159" s="960"/>
    </row>
    <row r="160" spans="2:13" ht="32.1" customHeight="1">
      <c r="B160" s="960"/>
      <c r="C160" s="960"/>
      <c r="D160" s="960"/>
      <c r="E160" s="960"/>
      <c r="F160" s="960"/>
      <c r="G160" s="960"/>
      <c r="H160" s="960"/>
      <c r="I160" s="960"/>
      <c r="J160" s="960"/>
      <c r="K160" s="960"/>
      <c r="L160" s="960"/>
      <c r="M160" s="960"/>
    </row>
    <row r="161" spans="2:13" ht="32.1" customHeight="1">
      <c r="B161" s="960"/>
      <c r="C161" s="960"/>
      <c r="D161" s="960"/>
      <c r="E161" s="960"/>
      <c r="F161" s="960"/>
      <c r="G161" s="960"/>
      <c r="H161" s="960"/>
      <c r="I161" s="960"/>
      <c r="J161" s="960"/>
      <c r="K161" s="960"/>
      <c r="L161" s="960"/>
      <c r="M161" s="960"/>
    </row>
    <row r="162" spans="2:13" ht="32.1" customHeight="1">
      <c r="B162" s="960"/>
      <c r="C162" s="960"/>
      <c r="D162" s="960"/>
      <c r="E162" s="960"/>
      <c r="F162" s="960"/>
      <c r="G162" s="960"/>
      <c r="H162" s="960"/>
      <c r="I162" s="960"/>
      <c r="J162" s="960"/>
      <c r="K162" s="960"/>
      <c r="L162" s="960"/>
      <c r="M162" s="960"/>
    </row>
    <row r="163" spans="2:13" ht="32.1" customHeight="1">
      <c r="B163" s="960"/>
      <c r="C163" s="960"/>
      <c r="D163" s="960"/>
      <c r="E163" s="960"/>
      <c r="F163" s="960"/>
      <c r="G163" s="960"/>
      <c r="H163" s="960"/>
      <c r="I163" s="960"/>
      <c r="J163" s="960"/>
      <c r="K163" s="960"/>
      <c r="L163" s="960"/>
      <c r="M163" s="960"/>
    </row>
    <row r="164" spans="2:13" ht="32.1" customHeight="1">
      <c r="B164" s="960"/>
      <c r="C164" s="960"/>
      <c r="D164" s="960"/>
      <c r="E164" s="960"/>
      <c r="F164" s="960"/>
      <c r="G164" s="960"/>
      <c r="H164" s="960"/>
      <c r="I164" s="960"/>
      <c r="J164" s="960"/>
      <c r="K164" s="960"/>
      <c r="L164" s="960"/>
      <c r="M164" s="960"/>
    </row>
    <row r="165" spans="2:13" ht="32.1" customHeight="1">
      <c r="B165" s="960"/>
      <c r="C165" s="960"/>
      <c r="D165" s="960"/>
      <c r="E165" s="960"/>
      <c r="F165" s="960"/>
      <c r="G165" s="960"/>
      <c r="H165" s="960"/>
      <c r="I165" s="960"/>
      <c r="J165" s="960"/>
      <c r="K165" s="960"/>
      <c r="L165" s="960"/>
      <c r="M165" s="960"/>
    </row>
    <row r="166" spans="2:13" ht="32.1" customHeight="1">
      <c r="B166" s="960"/>
      <c r="C166" s="960"/>
      <c r="D166" s="960"/>
      <c r="E166" s="960"/>
      <c r="F166" s="960"/>
      <c r="G166" s="960"/>
      <c r="H166" s="960"/>
      <c r="I166" s="960"/>
      <c r="J166" s="960"/>
      <c r="K166" s="960"/>
      <c r="L166" s="960"/>
      <c r="M166" s="960"/>
    </row>
    <row r="167" spans="2:13" ht="32.1" customHeight="1">
      <c r="B167" s="960"/>
      <c r="C167" s="960"/>
      <c r="D167" s="960"/>
      <c r="E167" s="960"/>
      <c r="F167" s="960"/>
      <c r="G167" s="960"/>
      <c r="H167" s="960"/>
      <c r="I167" s="960"/>
      <c r="J167" s="960"/>
      <c r="K167" s="960"/>
      <c r="L167" s="960"/>
      <c r="M167" s="960"/>
    </row>
    <row r="168" spans="2:13" ht="32.1" customHeight="1">
      <c r="B168" s="960"/>
      <c r="C168" s="960"/>
      <c r="D168" s="960"/>
      <c r="E168" s="960"/>
      <c r="F168" s="960"/>
      <c r="G168" s="960"/>
      <c r="H168" s="960"/>
      <c r="I168" s="960"/>
      <c r="J168" s="960"/>
      <c r="K168" s="960"/>
      <c r="L168" s="960"/>
      <c r="M168" s="960"/>
    </row>
    <row r="169" spans="2:13" ht="32.1" customHeight="1">
      <c r="B169" s="960"/>
      <c r="C169" s="960"/>
      <c r="D169" s="960"/>
      <c r="E169" s="960"/>
      <c r="F169" s="960"/>
      <c r="G169" s="960"/>
      <c r="H169" s="960"/>
      <c r="I169" s="960"/>
      <c r="J169" s="960"/>
      <c r="K169" s="960"/>
      <c r="L169" s="960"/>
      <c r="M169" s="960"/>
    </row>
    <row r="170" spans="2:13" ht="32.1" customHeight="1">
      <c r="B170" s="960"/>
      <c r="C170" s="960"/>
      <c r="D170" s="960"/>
      <c r="E170" s="960"/>
      <c r="F170" s="960"/>
      <c r="G170" s="960"/>
      <c r="H170" s="960"/>
      <c r="I170" s="960"/>
      <c r="J170" s="960"/>
      <c r="K170" s="960"/>
      <c r="L170" s="960"/>
      <c r="M170" s="960"/>
    </row>
    <row r="171" spans="2:13" ht="32.1" customHeight="1">
      <c r="B171" s="960"/>
      <c r="C171" s="960"/>
      <c r="D171" s="960"/>
      <c r="E171" s="960"/>
      <c r="F171" s="960"/>
      <c r="G171" s="960"/>
      <c r="H171" s="960"/>
      <c r="I171" s="960"/>
      <c r="J171" s="960"/>
      <c r="K171" s="960"/>
      <c r="L171" s="960"/>
      <c r="M171" s="960"/>
    </row>
    <row r="172" spans="2:13" ht="32.1" customHeight="1">
      <c r="B172" s="960"/>
      <c r="C172" s="960"/>
      <c r="D172" s="960"/>
      <c r="E172" s="960"/>
      <c r="F172" s="960"/>
      <c r="G172" s="960"/>
      <c r="H172" s="960"/>
      <c r="I172" s="960"/>
      <c r="J172" s="960"/>
      <c r="K172" s="960"/>
      <c r="L172" s="960"/>
      <c r="M172" s="960"/>
    </row>
    <row r="173" spans="2:13" ht="32.1" customHeight="1">
      <c r="B173" s="960"/>
      <c r="C173" s="960"/>
      <c r="D173" s="960"/>
      <c r="E173" s="960"/>
      <c r="F173" s="960"/>
      <c r="G173" s="960"/>
      <c r="H173" s="960"/>
      <c r="I173" s="960"/>
      <c r="J173" s="960"/>
      <c r="K173" s="960"/>
      <c r="L173" s="960"/>
      <c r="M173" s="960"/>
    </row>
    <row r="174" spans="2:13" ht="32.1" customHeight="1">
      <c r="B174" s="960"/>
      <c r="C174" s="960"/>
      <c r="D174" s="960"/>
      <c r="E174" s="960"/>
      <c r="F174" s="960"/>
      <c r="G174" s="960"/>
      <c r="H174" s="960"/>
      <c r="I174" s="960"/>
      <c r="J174" s="960"/>
      <c r="K174" s="960"/>
      <c r="L174" s="960"/>
      <c r="M174" s="960"/>
    </row>
    <row r="175" spans="2:13" ht="32.1" customHeight="1">
      <c r="B175" s="960"/>
      <c r="C175" s="960"/>
      <c r="D175" s="960"/>
      <c r="E175" s="960"/>
      <c r="F175" s="960"/>
      <c r="G175" s="960"/>
      <c r="H175" s="960"/>
      <c r="I175" s="960"/>
      <c r="J175" s="960"/>
      <c r="K175" s="960"/>
      <c r="L175" s="960"/>
      <c r="M175" s="960"/>
    </row>
    <row r="176" spans="2:13" ht="32.1" customHeight="1">
      <c r="B176" s="960"/>
      <c r="C176" s="960"/>
      <c r="D176" s="960"/>
      <c r="E176" s="960"/>
      <c r="F176" s="960"/>
      <c r="G176" s="960"/>
      <c r="H176" s="960"/>
      <c r="I176" s="960"/>
      <c r="J176" s="960"/>
      <c r="K176" s="960"/>
      <c r="L176" s="960"/>
      <c r="M176" s="960"/>
    </row>
    <row r="177" spans="2:13" ht="32.1" customHeight="1">
      <c r="B177" s="960"/>
      <c r="C177" s="960"/>
      <c r="D177" s="960"/>
      <c r="E177" s="960"/>
      <c r="F177" s="960"/>
      <c r="G177" s="960"/>
      <c r="H177" s="960"/>
      <c r="I177" s="960"/>
      <c r="J177" s="960"/>
      <c r="K177" s="960"/>
      <c r="L177" s="960"/>
      <c r="M177" s="960"/>
    </row>
    <row r="178" spans="2:13" ht="32.1" customHeight="1">
      <c r="B178" s="960"/>
      <c r="C178" s="960"/>
      <c r="D178" s="960"/>
      <c r="E178" s="960"/>
      <c r="F178" s="960"/>
      <c r="G178" s="960"/>
      <c r="H178" s="960"/>
      <c r="I178" s="960"/>
      <c r="J178" s="960"/>
      <c r="K178" s="960"/>
      <c r="L178" s="960"/>
      <c r="M178" s="960"/>
    </row>
    <row r="179" spans="2:13" ht="32.1" customHeight="1">
      <c r="B179" s="960"/>
      <c r="C179" s="960"/>
      <c r="D179" s="960"/>
      <c r="E179" s="960"/>
      <c r="F179" s="960"/>
      <c r="G179" s="960"/>
      <c r="H179" s="960"/>
      <c r="I179" s="960"/>
      <c r="J179" s="960"/>
      <c r="K179" s="960"/>
      <c r="L179" s="960"/>
      <c r="M179" s="960"/>
    </row>
    <row r="180" spans="2:13" ht="32.1" customHeight="1">
      <c r="B180" s="960"/>
      <c r="C180" s="960"/>
      <c r="D180" s="960"/>
      <c r="E180" s="960"/>
      <c r="F180" s="960"/>
      <c r="G180" s="960"/>
      <c r="H180" s="960"/>
      <c r="I180" s="960"/>
      <c r="J180" s="960"/>
      <c r="K180" s="960"/>
      <c r="L180" s="960"/>
      <c r="M180" s="960"/>
    </row>
    <row r="181" spans="2:13" ht="32.1" customHeight="1">
      <c r="B181" s="960"/>
      <c r="C181" s="960"/>
      <c r="D181" s="960"/>
      <c r="E181" s="960"/>
      <c r="F181" s="960"/>
      <c r="G181" s="960"/>
      <c r="H181" s="960"/>
      <c r="I181" s="960"/>
      <c r="J181" s="960"/>
      <c r="K181" s="960"/>
      <c r="L181" s="960"/>
      <c r="M181" s="960"/>
    </row>
    <row r="182" spans="2:13" ht="32.1" customHeight="1">
      <c r="B182" s="960"/>
      <c r="C182" s="960"/>
      <c r="D182" s="960"/>
      <c r="E182" s="960"/>
      <c r="F182" s="960"/>
      <c r="G182" s="960"/>
      <c r="H182" s="960"/>
      <c r="I182" s="960"/>
      <c r="J182" s="960"/>
      <c r="K182" s="960"/>
      <c r="L182" s="960"/>
      <c r="M182" s="960"/>
    </row>
    <row r="183" spans="2:13" ht="32.1" customHeight="1">
      <c r="B183" s="960"/>
      <c r="C183" s="960"/>
      <c r="D183" s="960"/>
      <c r="E183" s="960"/>
      <c r="F183" s="960"/>
      <c r="G183" s="960"/>
      <c r="H183" s="960"/>
      <c r="I183" s="960"/>
      <c r="J183" s="960"/>
      <c r="K183" s="960"/>
      <c r="L183" s="960"/>
      <c r="M183" s="960"/>
    </row>
    <row r="184" spans="2:13" ht="32.1" customHeight="1">
      <c r="B184" s="960"/>
      <c r="C184" s="960"/>
      <c r="D184" s="960"/>
      <c r="E184" s="960"/>
      <c r="F184" s="960"/>
      <c r="G184" s="960"/>
      <c r="H184" s="960"/>
      <c r="I184" s="960"/>
      <c r="J184" s="960"/>
      <c r="K184" s="960"/>
      <c r="L184" s="960"/>
      <c r="M184" s="960"/>
    </row>
    <row r="185" spans="2:13" ht="32.1" customHeight="1">
      <c r="B185" s="960"/>
      <c r="C185" s="960"/>
      <c r="D185" s="960"/>
      <c r="E185" s="960"/>
      <c r="F185" s="960"/>
      <c r="G185" s="960"/>
      <c r="H185" s="960"/>
      <c r="I185" s="960"/>
      <c r="J185" s="960"/>
      <c r="K185" s="960"/>
      <c r="L185" s="960"/>
      <c r="M185" s="960"/>
    </row>
    <row r="186" spans="2:13" ht="32.1" customHeight="1">
      <c r="B186" s="960"/>
      <c r="C186" s="960"/>
      <c r="D186" s="960"/>
      <c r="E186" s="960"/>
      <c r="F186" s="960"/>
      <c r="G186" s="960"/>
      <c r="H186" s="960"/>
      <c r="I186" s="960"/>
      <c r="J186" s="960"/>
      <c r="K186" s="960"/>
      <c r="L186" s="960"/>
      <c r="M186" s="960"/>
    </row>
    <row r="187" spans="2:13" ht="32.1" customHeight="1">
      <c r="B187" s="960"/>
      <c r="C187" s="960"/>
      <c r="D187" s="960"/>
      <c r="E187" s="960"/>
      <c r="F187" s="960"/>
      <c r="G187" s="960"/>
      <c r="H187" s="960"/>
      <c r="I187" s="960"/>
      <c r="J187" s="960"/>
      <c r="K187" s="960"/>
      <c r="L187" s="960"/>
      <c r="M187" s="960"/>
    </row>
    <row r="188" spans="2:13" ht="32.1" customHeight="1">
      <c r="B188" s="960"/>
      <c r="C188" s="960"/>
      <c r="D188" s="960"/>
      <c r="E188" s="960"/>
      <c r="F188" s="960"/>
      <c r="G188" s="960"/>
      <c r="H188" s="960"/>
      <c r="I188" s="960"/>
      <c r="J188" s="960"/>
      <c r="K188" s="960"/>
      <c r="L188" s="960"/>
      <c r="M188" s="960"/>
    </row>
    <row r="189" spans="2:13" ht="32.1" customHeight="1">
      <c r="B189" s="960"/>
      <c r="C189" s="960"/>
      <c r="D189" s="960"/>
      <c r="E189" s="960"/>
      <c r="F189" s="960"/>
      <c r="G189" s="960"/>
      <c r="H189" s="960"/>
      <c r="I189" s="960"/>
      <c r="J189" s="960"/>
      <c r="K189" s="960"/>
      <c r="L189" s="960"/>
      <c r="M189" s="960"/>
    </row>
    <row r="190" spans="2:13" ht="32.1" customHeight="1">
      <c r="B190" s="960"/>
      <c r="C190" s="960"/>
      <c r="D190" s="960"/>
      <c r="E190" s="960"/>
      <c r="F190" s="960"/>
      <c r="G190" s="960"/>
      <c r="H190" s="960"/>
      <c r="I190" s="960"/>
      <c r="J190" s="960"/>
      <c r="K190" s="960"/>
      <c r="L190" s="960"/>
      <c r="M190" s="960"/>
    </row>
    <row r="191" spans="2:13" ht="32.1" customHeight="1">
      <c r="B191" s="960"/>
      <c r="C191" s="960"/>
      <c r="D191" s="960"/>
      <c r="E191" s="960"/>
      <c r="F191" s="960"/>
      <c r="G191" s="960"/>
      <c r="H191" s="960"/>
      <c r="I191" s="960"/>
      <c r="J191" s="960"/>
      <c r="K191" s="960"/>
      <c r="L191" s="960"/>
      <c r="M191" s="960"/>
    </row>
    <row r="192" spans="2:13" ht="32.1" customHeight="1">
      <c r="B192" s="960"/>
      <c r="C192" s="960"/>
      <c r="D192" s="960"/>
      <c r="E192" s="960"/>
      <c r="F192" s="960"/>
      <c r="G192" s="960"/>
      <c r="H192" s="960"/>
      <c r="I192" s="960"/>
      <c r="J192" s="960"/>
      <c r="K192" s="960"/>
      <c r="L192" s="960"/>
      <c r="M192" s="960"/>
    </row>
    <row r="193" spans="2:13" ht="32.1" customHeight="1">
      <c r="B193" s="960"/>
      <c r="C193" s="960"/>
      <c r="D193" s="960"/>
      <c r="E193" s="960"/>
      <c r="F193" s="960"/>
      <c r="G193" s="960"/>
      <c r="H193" s="960"/>
      <c r="I193" s="960"/>
      <c r="J193" s="960"/>
      <c r="K193" s="960"/>
      <c r="L193" s="960"/>
      <c r="M193" s="960"/>
    </row>
    <row r="194" spans="2:13" ht="32.1" customHeight="1">
      <c r="B194" s="960"/>
      <c r="C194" s="960"/>
      <c r="D194" s="960"/>
      <c r="E194" s="960"/>
      <c r="F194" s="960"/>
      <c r="G194" s="960"/>
      <c r="H194" s="960"/>
      <c r="I194" s="960"/>
      <c r="J194" s="960"/>
      <c r="K194" s="960"/>
      <c r="L194" s="960"/>
      <c r="M194" s="960"/>
    </row>
    <row r="195" spans="2:13" ht="32.1" customHeight="1">
      <c r="B195" s="960"/>
      <c r="C195" s="960"/>
      <c r="D195" s="960"/>
      <c r="E195" s="960"/>
      <c r="F195" s="960"/>
      <c r="G195" s="960"/>
      <c r="H195" s="960"/>
      <c r="I195" s="960"/>
      <c r="J195" s="960"/>
      <c r="K195" s="960"/>
      <c r="L195" s="960"/>
      <c r="M195" s="960"/>
    </row>
    <row r="196" spans="2:13" ht="32.1" customHeight="1">
      <c r="B196" s="960"/>
      <c r="C196" s="960"/>
      <c r="D196" s="960"/>
      <c r="E196" s="960"/>
      <c r="F196" s="960"/>
      <c r="G196" s="960"/>
      <c r="H196" s="960"/>
      <c r="I196" s="960"/>
      <c r="J196" s="960"/>
      <c r="K196" s="960"/>
      <c r="L196" s="960"/>
      <c r="M196" s="960"/>
    </row>
    <row r="197" spans="2:13" ht="32.1" customHeight="1">
      <c r="B197" s="960"/>
      <c r="C197" s="960"/>
      <c r="D197" s="960"/>
      <c r="E197" s="960"/>
      <c r="F197" s="960"/>
      <c r="G197" s="960"/>
      <c r="H197" s="960"/>
      <c r="I197" s="960"/>
      <c r="J197" s="960"/>
      <c r="K197" s="960"/>
      <c r="L197" s="960"/>
      <c r="M197" s="960"/>
    </row>
    <row r="198" spans="2:13" ht="32.1" customHeight="1">
      <c r="B198" s="960"/>
      <c r="C198" s="960"/>
      <c r="D198" s="960"/>
      <c r="E198" s="960"/>
      <c r="F198" s="960"/>
      <c r="G198" s="960"/>
      <c r="H198" s="960"/>
      <c r="I198" s="960"/>
      <c r="J198" s="960"/>
      <c r="K198" s="960"/>
      <c r="L198" s="960"/>
      <c r="M198" s="960"/>
    </row>
    <row r="199" spans="2:13" ht="32.1" customHeight="1">
      <c r="B199" s="960"/>
      <c r="C199" s="960"/>
      <c r="D199" s="960"/>
      <c r="E199" s="960"/>
      <c r="F199" s="960"/>
      <c r="G199" s="960"/>
      <c r="H199" s="960"/>
      <c r="I199" s="960"/>
      <c r="J199" s="960"/>
      <c r="K199" s="960"/>
      <c r="L199" s="960"/>
      <c r="M199" s="960"/>
    </row>
    <row r="200" spans="2:13" ht="32.1" customHeight="1">
      <c r="B200" s="960"/>
      <c r="C200" s="960"/>
      <c r="D200" s="960"/>
      <c r="E200" s="960"/>
      <c r="F200" s="960"/>
      <c r="G200" s="960"/>
      <c r="H200" s="960"/>
      <c r="I200" s="960"/>
      <c r="J200" s="960"/>
      <c r="K200" s="960"/>
      <c r="L200" s="960"/>
      <c r="M200" s="960"/>
    </row>
    <row r="201" spans="2:13" ht="32.1" customHeight="1">
      <c r="B201" s="960"/>
      <c r="C201" s="960"/>
      <c r="D201" s="960"/>
      <c r="E201" s="960"/>
      <c r="F201" s="960"/>
      <c r="G201" s="960"/>
      <c r="H201" s="960"/>
      <c r="I201" s="960"/>
      <c r="J201" s="960"/>
      <c r="K201" s="960"/>
      <c r="L201" s="960"/>
      <c r="M201" s="960"/>
    </row>
    <row r="202" spans="2:13" ht="32.1" customHeight="1">
      <c r="B202" s="960"/>
      <c r="C202" s="960"/>
      <c r="D202" s="960"/>
      <c r="E202" s="960"/>
      <c r="F202" s="960"/>
      <c r="G202" s="960"/>
      <c r="H202" s="960"/>
      <c r="I202" s="960"/>
      <c r="J202" s="960"/>
      <c r="K202" s="960"/>
      <c r="L202" s="960"/>
      <c r="M202" s="960"/>
    </row>
    <row r="203" spans="2:13" ht="32.1" customHeight="1">
      <c r="B203" s="960"/>
      <c r="C203" s="960"/>
      <c r="D203" s="960"/>
      <c r="E203" s="960"/>
      <c r="F203" s="960"/>
      <c r="G203" s="960"/>
      <c r="H203" s="960"/>
      <c r="I203" s="960"/>
      <c r="J203" s="960"/>
      <c r="K203" s="960"/>
      <c r="L203" s="960"/>
      <c r="M203" s="960"/>
    </row>
    <row r="204" spans="2:13" ht="32.1" customHeight="1">
      <c r="B204" s="960"/>
      <c r="C204" s="960"/>
      <c r="D204" s="960"/>
      <c r="E204" s="960"/>
      <c r="F204" s="960"/>
      <c r="G204" s="960"/>
      <c r="H204" s="960"/>
      <c r="I204" s="960"/>
      <c r="J204" s="960"/>
      <c r="K204" s="960"/>
      <c r="L204" s="960"/>
      <c r="M204" s="960"/>
    </row>
    <row r="205" spans="2:13" ht="32.1" customHeight="1">
      <c r="B205" s="960"/>
      <c r="C205" s="960"/>
      <c r="D205" s="960"/>
      <c r="E205" s="960"/>
      <c r="F205" s="960"/>
      <c r="G205" s="960"/>
      <c r="H205" s="960"/>
      <c r="I205" s="960"/>
      <c r="J205" s="960"/>
      <c r="K205" s="960"/>
      <c r="L205" s="960"/>
      <c r="M205" s="960"/>
    </row>
    <row r="206" spans="2:13" ht="32.1" customHeight="1">
      <c r="B206" s="960"/>
      <c r="C206" s="960"/>
      <c r="D206" s="960"/>
      <c r="E206" s="960"/>
      <c r="F206" s="960"/>
      <c r="G206" s="960"/>
      <c r="H206" s="960"/>
      <c r="I206" s="960"/>
      <c r="J206" s="960"/>
      <c r="K206" s="960"/>
      <c r="L206" s="960"/>
      <c r="M206" s="960"/>
    </row>
    <row r="207" spans="2:13" ht="32.1" customHeight="1">
      <c r="B207" s="960"/>
      <c r="C207" s="960"/>
      <c r="D207" s="960"/>
      <c r="E207" s="960"/>
      <c r="F207" s="960"/>
      <c r="G207" s="960"/>
      <c r="H207" s="960"/>
      <c r="I207" s="960"/>
      <c r="J207" s="960"/>
      <c r="K207" s="960"/>
      <c r="L207" s="960"/>
      <c r="M207" s="960"/>
    </row>
    <row r="208" spans="2:13" ht="32.1" customHeight="1">
      <c r="B208" s="960"/>
      <c r="C208" s="960"/>
      <c r="D208" s="960"/>
      <c r="E208" s="960"/>
      <c r="F208" s="960"/>
      <c r="G208" s="960"/>
      <c r="H208" s="960"/>
      <c r="I208" s="960"/>
      <c r="J208" s="960"/>
      <c r="K208" s="960"/>
      <c r="L208" s="960"/>
      <c r="M208" s="960"/>
    </row>
    <row r="209" spans="2:13" ht="32.1" customHeight="1">
      <c r="B209" s="960"/>
      <c r="C209" s="960"/>
      <c r="D209" s="960"/>
      <c r="E209" s="960"/>
      <c r="F209" s="960"/>
      <c r="G209" s="960"/>
      <c r="H209" s="960"/>
      <c r="I209" s="960"/>
      <c r="J209" s="960"/>
      <c r="K209" s="960"/>
      <c r="L209" s="960"/>
      <c r="M209" s="960"/>
    </row>
    <row r="210" spans="2:13" ht="32.1" customHeight="1">
      <c r="B210" s="960"/>
      <c r="C210" s="960"/>
      <c r="D210" s="960"/>
      <c r="E210" s="960"/>
      <c r="F210" s="960"/>
      <c r="G210" s="960"/>
      <c r="H210" s="960"/>
      <c r="I210" s="960"/>
      <c r="J210" s="960"/>
      <c r="K210" s="960"/>
      <c r="L210" s="960"/>
      <c r="M210" s="960"/>
    </row>
    <row r="211" spans="2:13" ht="32.1" customHeight="1">
      <c r="B211" s="960"/>
      <c r="C211" s="960"/>
      <c r="D211" s="960"/>
      <c r="E211" s="960"/>
      <c r="F211" s="960"/>
      <c r="G211" s="960"/>
      <c r="H211" s="960"/>
      <c r="I211" s="960"/>
      <c r="J211" s="960"/>
      <c r="K211" s="960"/>
      <c r="L211" s="960"/>
      <c r="M211" s="960"/>
    </row>
    <row r="212" spans="2:13" ht="32.1" customHeight="1">
      <c r="B212" s="960"/>
      <c r="C212" s="960"/>
      <c r="D212" s="960"/>
      <c r="E212" s="960"/>
      <c r="F212" s="960"/>
      <c r="G212" s="960"/>
      <c r="H212" s="960"/>
      <c r="I212" s="960"/>
      <c r="J212" s="960"/>
      <c r="K212" s="960"/>
      <c r="L212" s="960"/>
      <c r="M212" s="960"/>
    </row>
    <row r="213" spans="2:13" ht="32.1" customHeight="1">
      <c r="B213" s="960"/>
      <c r="C213" s="960"/>
      <c r="D213" s="960"/>
      <c r="E213" s="960"/>
      <c r="F213" s="960"/>
      <c r="G213" s="960"/>
      <c r="H213" s="960"/>
      <c r="I213" s="960"/>
      <c r="J213" s="960"/>
      <c r="K213" s="960"/>
      <c r="L213" s="960"/>
      <c r="M213" s="960"/>
    </row>
    <row r="214" spans="2:13" ht="32.1" customHeight="1">
      <c r="B214" s="960"/>
      <c r="C214" s="960"/>
      <c r="D214" s="960"/>
      <c r="E214" s="960"/>
      <c r="F214" s="960"/>
      <c r="G214" s="960"/>
      <c r="H214" s="960"/>
      <c r="I214" s="960"/>
      <c r="J214" s="960"/>
      <c r="K214" s="960"/>
      <c r="L214" s="960"/>
      <c r="M214" s="960"/>
    </row>
    <row r="215" spans="2:13" ht="32.1" customHeight="1">
      <c r="B215" s="960"/>
      <c r="C215" s="960"/>
      <c r="D215" s="960"/>
      <c r="E215" s="960"/>
      <c r="F215" s="960"/>
      <c r="G215" s="960"/>
      <c r="H215" s="960"/>
      <c r="I215" s="960"/>
      <c r="J215" s="960"/>
      <c r="K215" s="960"/>
      <c r="L215" s="960"/>
      <c r="M215" s="960"/>
    </row>
    <row r="216" spans="2:13" ht="32.1" customHeight="1">
      <c r="B216" s="960"/>
      <c r="C216" s="960"/>
      <c r="D216" s="960"/>
      <c r="E216" s="960"/>
      <c r="F216" s="960"/>
      <c r="G216" s="960"/>
      <c r="H216" s="960"/>
      <c r="I216" s="960"/>
      <c r="J216" s="960"/>
      <c r="K216" s="960"/>
      <c r="L216" s="960"/>
      <c r="M216" s="960"/>
    </row>
    <row r="217" spans="2:13" ht="32.1" customHeight="1">
      <c r="B217" s="960"/>
      <c r="C217" s="960"/>
      <c r="D217" s="960"/>
      <c r="E217" s="960"/>
      <c r="F217" s="960"/>
      <c r="G217" s="960"/>
      <c r="H217" s="960"/>
      <c r="I217" s="960"/>
      <c r="J217" s="960"/>
      <c r="K217" s="960"/>
      <c r="L217" s="960"/>
      <c r="M217" s="960"/>
    </row>
    <row r="218" spans="2:13" ht="32.1" customHeight="1">
      <c r="B218" s="960"/>
      <c r="C218" s="960"/>
      <c r="D218" s="960"/>
      <c r="E218" s="960"/>
      <c r="F218" s="960"/>
      <c r="G218" s="960"/>
      <c r="H218" s="960"/>
      <c r="I218" s="960"/>
      <c r="J218" s="960"/>
      <c r="K218" s="960"/>
      <c r="L218" s="960"/>
      <c r="M218" s="960"/>
    </row>
    <row r="219" spans="2:13" ht="32.1" customHeight="1">
      <c r="B219" s="960"/>
      <c r="C219" s="960"/>
      <c r="D219" s="960"/>
      <c r="E219" s="960"/>
      <c r="F219" s="960"/>
      <c r="G219" s="960"/>
      <c r="H219" s="960"/>
      <c r="I219" s="960"/>
      <c r="J219" s="960"/>
      <c r="K219" s="960"/>
      <c r="L219" s="960"/>
      <c r="M219" s="960"/>
    </row>
    <row r="220" spans="2:13" ht="32.1" customHeight="1">
      <c r="B220" s="960"/>
      <c r="C220" s="960"/>
      <c r="D220" s="960"/>
      <c r="E220" s="960"/>
      <c r="F220" s="960"/>
      <c r="G220" s="960"/>
      <c r="H220" s="960"/>
      <c r="I220" s="960"/>
      <c r="J220" s="960"/>
      <c r="K220" s="960"/>
      <c r="L220" s="960"/>
      <c r="M220" s="960"/>
    </row>
    <row r="221" spans="2:13" ht="32.1" customHeight="1">
      <c r="B221" s="960"/>
      <c r="C221" s="960"/>
      <c r="D221" s="960"/>
      <c r="E221" s="960"/>
      <c r="F221" s="960"/>
      <c r="G221" s="960"/>
      <c r="H221" s="960"/>
      <c r="I221" s="960"/>
      <c r="J221" s="960"/>
      <c r="K221" s="960"/>
      <c r="L221" s="960"/>
      <c r="M221" s="960"/>
    </row>
    <row r="222" spans="2:13" ht="32.1" customHeight="1">
      <c r="B222" s="960"/>
      <c r="C222" s="960"/>
      <c r="D222" s="960"/>
      <c r="E222" s="960"/>
      <c r="F222" s="960"/>
      <c r="G222" s="960"/>
      <c r="H222" s="960"/>
      <c r="I222" s="960"/>
      <c r="J222" s="960"/>
      <c r="K222" s="960"/>
      <c r="L222" s="960"/>
      <c r="M222" s="960"/>
    </row>
    <row r="223" spans="2:13" ht="32.1" customHeight="1">
      <c r="B223" s="960"/>
      <c r="C223" s="960"/>
      <c r="D223" s="960"/>
      <c r="E223" s="960"/>
      <c r="F223" s="960"/>
      <c r="G223" s="960"/>
      <c r="H223" s="960"/>
      <c r="I223" s="960"/>
      <c r="J223" s="960"/>
      <c r="K223" s="960"/>
      <c r="L223" s="960"/>
      <c r="M223" s="960"/>
    </row>
    <row r="224" spans="2:13" ht="32.1" customHeight="1">
      <c r="B224" s="960"/>
      <c r="C224" s="960"/>
      <c r="D224" s="960"/>
      <c r="E224" s="960"/>
      <c r="F224" s="960"/>
      <c r="G224" s="960"/>
      <c r="H224" s="960"/>
      <c r="I224" s="960"/>
      <c r="J224" s="960"/>
      <c r="K224" s="960"/>
      <c r="L224" s="960"/>
      <c r="M224" s="960"/>
    </row>
    <row r="225" spans="2:13" ht="32.1" customHeight="1">
      <c r="B225" s="960"/>
      <c r="C225" s="960"/>
      <c r="D225" s="960"/>
      <c r="E225" s="960"/>
      <c r="F225" s="960"/>
      <c r="G225" s="960"/>
      <c r="H225" s="960"/>
      <c r="I225" s="960"/>
      <c r="J225" s="960"/>
      <c r="K225" s="960"/>
      <c r="L225" s="960"/>
      <c r="M225" s="960"/>
    </row>
    <row r="226" spans="2:13" ht="32.1" customHeight="1">
      <c r="B226" s="960"/>
      <c r="C226" s="960"/>
      <c r="D226" s="960"/>
      <c r="E226" s="960"/>
      <c r="F226" s="960"/>
      <c r="G226" s="960"/>
      <c r="H226" s="960"/>
      <c r="I226" s="960"/>
      <c r="J226" s="960"/>
      <c r="K226" s="960"/>
      <c r="L226" s="960"/>
      <c r="M226" s="960"/>
    </row>
    <row r="227" spans="2:13" ht="32.1" customHeight="1">
      <c r="B227" s="960"/>
      <c r="C227" s="960"/>
      <c r="D227" s="960"/>
      <c r="E227" s="960"/>
      <c r="F227" s="960"/>
      <c r="G227" s="960"/>
      <c r="H227" s="960"/>
      <c r="I227" s="960"/>
      <c r="J227" s="960"/>
      <c r="K227" s="960"/>
      <c r="L227" s="960"/>
      <c r="M227" s="960"/>
    </row>
    <row r="228" spans="2:13" ht="32.1" customHeight="1">
      <c r="B228" s="960"/>
      <c r="C228" s="960"/>
      <c r="D228" s="960"/>
      <c r="E228" s="960"/>
      <c r="F228" s="960"/>
      <c r="G228" s="960"/>
      <c r="H228" s="960"/>
      <c r="I228" s="960"/>
      <c r="J228" s="960"/>
      <c r="K228" s="960"/>
      <c r="L228" s="960"/>
      <c r="M228" s="960"/>
    </row>
    <row r="229" spans="2:13" ht="32.1" customHeight="1">
      <c r="B229" s="960"/>
      <c r="C229" s="960"/>
      <c r="D229" s="960"/>
      <c r="E229" s="960"/>
      <c r="F229" s="960"/>
      <c r="G229" s="960"/>
      <c r="H229" s="960"/>
      <c r="I229" s="960"/>
      <c r="J229" s="960"/>
      <c r="K229" s="960"/>
      <c r="L229" s="960"/>
      <c r="M229" s="960"/>
    </row>
    <row r="230" spans="2:13" ht="32.1" customHeight="1">
      <c r="B230" s="960"/>
      <c r="C230" s="960"/>
      <c r="D230" s="960"/>
      <c r="E230" s="960"/>
      <c r="F230" s="960"/>
      <c r="G230" s="960"/>
      <c r="H230" s="960"/>
      <c r="I230" s="960"/>
      <c r="J230" s="960"/>
      <c r="K230" s="960"/>
      <c r="L230" s="960"/>
      <c r="M230" s="960"/>
    </row>
    <row r="231" spans="2:13" ht="32.1" customHeight="1">
      <c r="B231" s="960"/>
      <c r="C231" s="960"/>
      <c r="D231" s="960"/>
      <c r="E231" s="960"/>
      <c r="F231" s="960"/>
      <c r="G231" s="960"/>
      <c r="H231" s="960"/>
      <c r="I231" s="960"/>
      <c r="J231" s="960"/>
      <c r="K231" s="960"/>
      <c r="L231" s="960"/>
      <c r="M231" s="960"/>
    </row>
    <row r="232" spans="2:13" ht="32.1" customHeight="1">
      <c r="B232" s="960"/>
      <c r="C232" s="960"/>
      <c r="D232" s="960"/>
      <c r="E232" s="960"/>
      <c r="F232" s="960"/>
      <c r="G232" s="960"/>
      <c r="H232" s="960"/>
      <c r="I232" s="960"/>
      <c r="J232" s="960"/>
      <c r="K232" s="960"/>
      <c r="L232" s="960"/>
      <c r="M232" s="960"/>
    </row>
    <row r="233" spans="2:13" ht="32.1" customHeight="1">
      <c r="B233" s="960"/>
      <c r="C233" s="960"/>
      <c r="D233" s="960"/>
      <c r="E233" s="960"/>
      <c r="F233" s="960"/>
      <c r="G233" s="960"/>
      <c r="H233" s="960"/>
      <c r="I233" s="960"/>
      <c r="J233" s="960"/>
      <c r="K233" s="960"/>
      <c r="L233" s="960"/>
      <c r="M233" s="960"/>
    </row>
    <row r="234" spans="2:13" ht="32.1" customHeight="1">
      <c r="B234" s="960"/>
      <c r="C234" s="960"/>
      <c r="D234" s="960"/>
      <c r="E234" s="960"/>
      <c r="F234" s="960"/>
      <c r="G234" s="960"/>
      <c r="H234" s="960"/>
      <c r="I234" s="960"/>
      <c r="J234" s="960"/>
      <c r="K234" s="960"/>
      <c r="L234" s="960"/>
      <c r="M234" s="960"/>
    </row>
    <row r="235" spans="2:13" ht="32.1" customHeight="1">
      <c r="B235" s="960"/>
      <c r="C235" s="960"/>
      <c r="D235" s="960"/>
      <c r="E235" s="960"/>
      <c r="F235" s="960"/>
      <c r="G235" s="960"/>
      <c r="H235" s="960"/>
      <c r="I235" s="960"/>
      <c r="J235" s="960"/>
      <c r="K235" s="960"/>
      <c r="L235" s="960"/>
      <c r="M235" s="960"/>
    </row>
    <row r="236" spans="2:13" ht="32.1" customHeight="1">
      <c r="B236" s="960"/>
      <c r="C236" s="960"/>
      <c r="D236" s="960"/>
      <c r="E236" s="960"/>
      <c r="F236" s="960"/>
      <c r="G236" s="960"/>
      <c r="H236" s="960"/>
      <c r="I236" s="960"/>
      <c r="J236" s="960"/>
      <c r="K236" s="960"/>
      <c r="L236" s="960"/>
      <c r="M236" s="960"/>
    </row>
    <row r="237" spans="2:13" ht="32.1" customHeight="1">
      <c r="B237" s="960"/>
      <c r="C237" s="960"/>
      <c r="D237" s="960"/>
      <c r="E237" s="960"/>
      <c r="F237" s="960"/>
      <c r="G237" s="960"/>
      <c r="H237" s="960"/>
      <c r="I237" s="960"/>
      <c r="J237" s="960"/>
      <c r="K237" s="960"/>
      <c r="L237" s="960"/>
      <c r="M237" s="960"/>
    </row>
    <row r="238" spans="2:13" ht="32.1" customHeight="1">
      <c r="B238" s="960"/>
      <c r="C238" s="960"/>
      <c r="D238" s="960"/>
      <c r="E238" s="960"/>
      <c r="F238" s="960"/>
      <c r="G238" s="960"/>
      <c r="H238" s="960"/>
      <c r="I238" s="960"/>
      <c r="J238" s="960"/>
      <c r="K238" s="960"/>
      <c r="L238" s="960"/>
      <c r="M238" s="960"/>
    </row>
    <row r="239" spans="2:13" ht="32.1" customHeight="1">
      <c r="B239" s="960"/>
      <c r="C239" s="960"/>
      <c r="D239" s="960"/>
      <c r="E239" s="960"/>
      <c r="F239" s="960"/>
      <c r="G239" s="960"/>
      <c r="H239" s="960"/>
      <c r="I239" s="960"/>
      <c r="J239" s="960"/>
      <c r="K239" s="960"/>
      <c r="L239" s="960"/>
      <c r="M239" s="960"/>
    </row>
    <row r="240" spans="2:13" ht="32.1" customHeight="1">
      <c r="B240" s="960"/>
      <c r="C240" s="960"/>
      <c r="D240" s="960"/>
      <c r="E240" s="960"/>
      <c r="F240" s="960"/>
      <c r="G240" s="960"/>
      <c r="H240" s="960"/>
      <c r="I240" s="960"/>
      <c r="J240" s="960"/>
      <c r="K240" s="960"/>
      <c r="L240" s="960"/>
      <c r="M240" s="960"/>
    </row>
    <row r="241" spans="2:13" ht="32.1" customHeight="1">
      <c r="B241" s="960"/>
      <c r="C241" s="960"/>
      <c r="D241" s="960"/>
      <c r="E241" s="960"/>
      <c r="F241" s="960"/>
      <c r="G241" s="960"/>
      <c r="H241" s="960"/>
      <c r="I241" s="960"/>
      <c r="J241" s="960"/>
      <c r="K241" s="960"/>
      <c r="L241" s="960"/>
      <c r="M241" s="960"/>
    </row>
    <row r="242" spans="2:13" ht="32.1" customHeight="1">
      <c r="B242" s="960"/>
      <c r="C242" s="960"/>
      <c r="D242" s="960"/>
      <c r="E242" s="960"/>
      <c r="F242" s="960"/>
      <c r="G242" s="960"/>
      <c r="H242" s="960"/>
      <c r="I242" s="960"/>
      <c r="J242" s="960"/>
      <c r="K242" s="960"/>
      <c r="L242" s="960"/>
      <c r="M242" s="960"/>
    </row>
    <row r="243" spans="2:13" ht="32.1" customHeight="1">
      <c r="B243" s="960"/>
      <c r="C243" s="960"/>
      <c r="D243" s="960"/>
      <c r="E243" s="960"/>
      <c r="F243" s="960"/>
      <c r="G243" s="960"/>
      <c r="H243" s="960"/>
      <c r="I243" s="960"/>
      <c r="J243" s="960"/>
      <c r="K243" s="960"/>
      <c r="L243" s="960"/>
      <c r="M243" s="960"/>
    </row>
    <row r="244" spans="2:13" ht="32.1" customHeight="1">
      <c r="B244" s="960"/>
      <c r="C244" s="960"/>
      <c r="D244" s="960"/>
      <c r="E244" s="960"/>
      <c r="F244" s="960"/>
      <c r="G244" s="960"/>
      <c r="H244" s="960"/>
      <c r="I244" s="960"/>
      <c r="J244" s="960"/>
      <c r="K244" s="960"/>
      <c r="L244" s="960"/>
      <c r="M244" s="960"/>
    </row>
    <row r="245" spans="2:13" ht="32.1" customHeight="1">
      <c r="B245" s="960"/>
      <c r="C245" s="960"/>
      <c r="D245" s="960"/>
      <c r="E245" s="960"/>
      <c r="F245" s="960"/>
      <c r="G245" s="960"/>
      <c r="H245" s="960"/>
      <c r="I245" s="960"/>
      <c r="J245" s="960"/>
      <c r="K245" s="960"/>
      <c r="L245" s="960"/>
      <c r="M245" s="960"/>
    </row>
    <row r="246" spans="2:13" ht="32.1" customHeight="1">
      <c r="B246" s="960"/>
      <c r="C246" s="960"/>
      <c r="D246" s="960"/>
      <c r="E246" s="960"/>
      <c r="F246" s="960"/>
      <c r="G246" s="960"/>
      <c r="H246" s="960"/>
      <c r="I246" s="960"/>
      <c r="J246" s="960"/>
      <c r="K246" s="960"/>
      <c r="L246" s="960"/>
      <c r="M246" s="960"/>
    </row>
    <row r="247" spans="2:13" ht="32.1" customHeight="1">
      <c r="B247" s="960"/>
      <c r="C247" s="960"/>
      <c r="D247" s="960"/>
      <c r="E247" s="960"/>
      <c r="F247" s="960"/>
      <c r="G247" s="960"/>
      <c r="H247" s="960"/>
      <c r="I247" s="960"/>
      <c r="J247" s="960"/>
      <c r="K247" s="960"/>
      <c r="L247" s="960"/>
      <c r="M247" s="960"/>
    </row>
    <row r="248" spans="2:13" ht="32.1" customHeight="1">
      <c r="B248" s="960"/>
      <c r="C248" s="960"/>
      <c r="D248" s="960"/>
      <c r="E248" s="960"/>
      <c r="F248" s="960"/>
      <c r="G248" s="960"/>
      <c r="H248" s="960"/>
      <c r="I248" s="960"/>
      <c r="J248" s="960"/>
      <c r="K248" s="960"/>
      <c r="L248" s="960"/>
      <c r="M248" s="960"/>
    </row>
    <row r="249" spans="2:13" ht="32.1" customHeight="1">
      <c r="B249" s="960"/>
      <c r="C249" s="960"/>
      <c r="D249" s="960"/>
      <c r="E249" s="960"/>
      <c r="F249" s="960"/>
      <c r="G249" s="960"/>
      <c r="H249" s="960"/>
      <c r="I249" s="960"/>
      <c r="J249" s="960"/>
      <c r="K249" s="960"/>
      <c r="L249" s="960"/>
      <c r="M249" s="960"/>
    </row>
    <row r="250" spans="2:13" ht="32.1" customHeight="1">
      <c r="B250" s="960"/>
      <c r="C250" s="960"/>
      <c r="D250" s="960"/>
      <c r="E250" s="960"/>
      <c r="F250" s="960"/>
      <c r="G250" s="960"/>
      <c r="H250" s="960"/>
      <c r="I250" s="960"/>
      <c r="J250" s="960"/>
      <c r="K250" s="960"/>
      <c r="L250" s="960"/>
      <c r="M250" s="960"/>
    </row>
    <row r="251" spans="2:13" ht="32.1" customHeight="1">
      <c r="B251" s="960"/>
      <c r="C251" s="960"/>
      <c r="D251" s="960"/>
      <c r="E251" s="960"/>
      <c r="F251" s="960"/>
      <c r="G251" s="960"/>
      <c r="H251" s="960"/>
      <c r="I251" s="960"/>
      <c r="J251" s="960"/>
      <c r="K251" s="960"/>
      <c r="L251" s="960"/>
      <c r="M251" s="960"/>
    </row>
    <row r="252" spans="2:13" ht="32.1" customHeight="1">
      <c r="B252" s="960"/>
      <c r="C252" s="960"/>
      <c r="D252" s="960"/>
      <c r="E252" s="960"/>
      <c r="F252" s="960"/>
      <c r="G252" s="960"/>
      <c r="H252" s="960"/>
      <c r="I252" s="960"/>
      <c r="J252" s="960"/>
      <c r="K252" s="960"/>
      <c r="L252" s="960"/>
      <c r="M252" s="960"/>
    </row>
    <row r="253" spans="2:13" ht="32.1" customHeight="1">
      <c r="B253" s="960"/>
      <c r="C253" s="960"/>
      <c r="D253" s="960"/>
      <c r="E253" s="960"/>
      <c r="F253" s="960"/>
      <c r="G253" s="960"/>
      <c r="H253" s="960"/>
      <c r="I253" s="960"/>
      <c r="J253" s="960"/>
      <c r="K253" s="960"/>
      <c r="L253" s="960"/>
      <c r="M253" s="960"/>
    </row>
    <row r="254" spans="2:13" ht="32.1" customHeight="1">
      <c r="B254" s="960"/>
      <c r="C254" s="960"/>
      <c r="D254" s="960"/>
      <c r="E254" s="960"/>
      <c r="F254" s="960"/>
      <c r="G254" s="960"/>
      <c r="H254" s="960"/>
      <c r="I254" s="960"/>
      <c r="J254" s="960"/>
      <c r="K254" s="960"/>
      <c r="L254" s="960"/>
      <c r="M254" s="960"/>
    </row>
    <row r="255" spans="2:13" ht="32.1" customHeight="1">
      <c r="B255" s="960"/>
      <c r="C255" s="960"/>
      <c r="D255" s="960"/>
      <c r="E255" s="960"/>
      <c r="F255" s="960"/>
      <c r="G255" s="960"/>
      <c r="H255" s="960"/>
      <c r="I255" s="960"/>
      <c r="J255" s="960"/>
      <c r="K255" s="960"/>
      <c r="L255" s="960"/>
      <c r="M255" s="960"/>
    </row>
    <row r="256" spans="2:13" ht="32.1" customHeight="1">
      <c r="B256" s="960"/>
      <c r="C256" s="960"/>
      <c r="D256" s="960"/>
      <c r="E256" s="960"/>
      <c r="F256" s="960"/>
      <c r="G256" s="960"/>
      <c r="H256" s="960"/>
      <c r="I256" s="960"/>
      <c r="J256" s="960"/>
      <c r="K256" s="960"/>
      <c r="L256" s="960"/>
      <c r="M256" s="960"/>
    </row>
    <row r="257" spans="2:13" ht="32.1" customHeight="1">
      <c r="B257" s="960"/>
      <c r="C257" s="960"/>
      <c r="D257" s="960"/>
      <c r="E257" s="960"/>
      <c r="F257" s="960"/>
      <c r="G257" s="960"/>
      <c r="H257" s="960"/>
      <c r="I257" s="960"/>
      <c r="J257" s="960"/>
      <c r="K257" s="960"/>
      <c r="L257" s="960"/>
      <c r="M257" s="960"/>
    </row>
    <row r="258" spans="2:13" ht="32.1" customHeight="1">
      <c r="B258" s="960"/>
      <c r="C258" s="960"/>
      <c r="D258" s="960"/>
      <c r="E258" s="960"/>
      <c r="F258" s="960"/>
      <c r="G258" s="960"/>
      <c r="H258" s="960"/>
      <c r="I258" s="960"/>
      <c r="J258" s="960"/>
      <c r="K258" s="960"/>
      <c r="L258" s="960"/>
      <c r="M258" s="960"/>
    </row>
    <row r="259" spans="2:13" ht="32.1" customHeight="1">
      <c r="B259" s="960"/>
      <c r="C259" s="960"/>
      <c r="D259" s="960"/>
      <c r="E259" s="960"/>
      <c r="F259" s="960"/>
      <c r="G259" s="960"/>
      <c r="H259" s="960"/>
      <c r="I259" s="960"/>
      <c r="J259" s="960"/>
      <c r="K259" s="960"/>
      <c r="L259" s="960"/>
      <c r="M259" s="960"/>
    </row>
    <row r="260" spans="2:13" ht="32.1" customHeight="1">
      <c r="B260" s="960"/>
      <c r="C260" s="960"/>
      <c r="D260" s="960"/>
      <c r="E260" s="960"/>
      <c r="F260" s="960"/>
      <c r="G260" s="960"/>
      <c r="H260" s="960"/>
      <c r="I260" s="960"/>
      <c r="J260" s="960"/>
      <c r="K260" s="960"/>
      <c r="L260" s="960"/>
      <c r="M260" s="960"/>
    </row>
    <row r="261" spans="2:13" ht="32.1" customHeight="1">
      <c r="B261" s="960"/>
      <c r="C261" s="960"/>
      <c r="D261" s="960"/>
      <c r="E261" s="960"/>
      <c r="F261" s="960"/>
      <c r="G261" s="960"/>
      <c r="H261" s="960"/>
      <c r="I261" s="960"/>
      <c r="J261" s="960"/>
      <c r="K261" s="960"/>
      <c r="L261" s="960"/>
      <c r="M261" s="960"/>
    </row>
    <row r="262" spans="2:13" ht="32.1" customHeight="1">
      <c r="B262" s="960"/>
      <c r="C262" s="960"/>
      <c r="D262" s="960"/>
      <c r="E262" s="960"/>
      <c r="F262" s="960"/>
      <c r="G262" s="960"/>
      <c r="H262" s="960"/>
      <c r="I262" s="960"/>
      <c r="J262" s="960"/>
      <c r="K262" s="960"/>
      <c r="L262" s="960"/>
      <c r="M262" s="960"/>
    </row>
    <row r="263" spans="2:13" ht="32.1" customHeight="1">
      <c r="B263" s="960"/>
      <c r="C263" s="960"/>
      <c r="D263" s="960"/>
      <c r="E263" s="960"/>
      <c r="F263" s="960"/>
      <c r="G263" s="960"/>
      <c r="H263" s="960"/>
      <c r="I263" s="960"/>
      <c r="J263" s="960"/>
      <c r="K263" s="960"/>
      <c r="L263" s="960"/>
      <c r="M263" s="960"/>
    </row>
    <row r="264" spans="2:13" ht="32.1" customHeight="1">
      <c r="B264" s="960"/>
      <c r="C264" s="960"/>
      <c r="D264" s="960"/>
      <c r="E264" s="960"/>
      <c r="F264" s="960"/>
      <c r="G264" s="960"/>
      <c r="H264" s="960"/>
      <c r="I264" s="960"/>
      <c r="J264" s="960"/>
      <c r="K264" s="960"/>
      <c r="L264" s="960"/>
      <c r="M264" s="960"/>
    </row>
    <row r="265" spans="2:13" ht="32.1" customHeight="1">
      <c r="B265" s="960"/>
      <c r="C265" s="960"/>
      <c r="D265" s="960"/>
      <c r="E265" s="960"/>
      <c r="F265" s="960"/>
      <c r="G265" s="960"/>
      <c r="H265" s="960"/>
      <c r="I265" s="960"/>
      <c r="J265" s="960"/>
      <c r="K265" s="960"/>
      <c r="L265" s="960"/>
      <c r="M265" s="960"/>
    </row>
    <row r="266" spans="2:13" ht="32.1" customHeight="1">
      <c r="B266" s="960"/>
      <c r="C266" s="960"/>
      <c r="D266" s="960"/>
      <c r="E266" s="960"/>
      <c r="F266" s="960"/>
      <c r="G266" s="960"/>
      <c r="H266" s="960"/>
      <c r="I266" s="960"/>
      <c r="J266" s="960"/>
      <c r="K266" s="960"/>
      <c r="L266" s="960"/>
      <c r="M266" s="960"/>
    </row>
    <row r="267" spans="2:13" ht="32.1" customHeight="1">
      <c r="B267" s="960"/>
      <c r="C267" s="960"/>
      <c r="D267" s="960"/>
      <c r="E267" s="960"/>
      <c r="F267" s="960"/>
      <c r="G267" s="960"/>
      <c r="H267" s="960"/>
      <c r="I267" s="960"/>
      <c r="J267" s="960"/>
      <c r="K267" s="960"/>
      <c r="L267" s="960"/>
      <c r="M267" s="960"/>
    </row>
    <row r="268" spans="2:13" ht="32.1" customHeight="1">
      <c r="B268" s="960"/>
      <c r="C268" s="960"/>
      <c r="D268" s="960"/>
      <c r="E268" s="960"/>
      <c r="F268" s="960"/>
      <c r="G268" s="960"/>
      <c r="H268" s="960"/>
      <c r="I268" s="960"/>
      <c r="J268" s="960"/>
      <c r="K268" s="960"/>
      <c r="L268" s="960"/>
      <c r="M268" s="960"/>
    </row>
    <row r="269" spans="2:13" ht="32.1" customHeight="1">
      <c r="B269" s="960"/>
      <c r="C269" s="960"/>
      <c r="D269" s="960"/>
      <c r="E269" s="960"/>
      <c r="F269" s="960"/>
      <c r="G269" s="960"/>
      <c r="H269" s="960"/>
      <c r="I269" s="960"/>
      <c r="J269" s="960"/>
      <c r="K269" s="960"/>
      <c r="L269" s="960"/>
      <c r="M269" s="960"/>
    </row>
    <row r="270" spans="2:13" ht="32.1" customHeight="1">
      <c r="B270" s="960"/>
      <c r="C270" s="960"/>
      <c r="D270" s="960"/>
      <c r="E270" s="960"/>
      <c r="F270" s="960"/>
      <c r="G270" s="960"/>
      <c r="H270" s="960"/>
      <c r="I270" s="960"/>
      <c r="J270" s="960"/>
      <c r="K270" s="960"/>
      <c r="L270" s="960"/>
      <c r="M270" s="960"/>
    </row>
    <row r="271" spans="2:13" ht="32.1" customHeight="1">
      <c r="B271" s="960"/>
      <c r="C271" s="960"/>
      <c r="D271" s="960"/>
      <c r="E271" s="960"/>
      <c r="F271" s="960"/>
      <c r="G271" s="960"/>
      <c r="H271" s="960"/>
      <c r="I271" s="960"/>
      <c r="J271" s="960"/>
      <c r="K271" s="960"/>
      <c r="L271" s="960"/>
      <c r="M271" s="960"/>
    </row>
    <row r="272" spans="2:13" ht="32.1" customHeight="1">
      <c r="B272" s="960"/>
      <c r="C272" s="960"/>
      <c r="D272" s="960"/>
      <c r="E272" s="960"/>
      <c r="F272" s="960"/>
      <c r="G272" s="960"/>
      <c r="H272" s="960"/>
      <c r="I272" s="960"/>
      <c r="J272" s="960"/>
      <c r="K272" s="960"/>
      <c r="L272" s="960"/>
      <c r="M272" s="960"/>
    </row>
    <row r="273" spans="2:13" ht="32.1" customHeight="1">
      <c r="B273" s="960"/>
      <c r="C273" s="960"/>
      <c r="D273" s="960"/>
      <c r="E273" s="960"/>
      <c r="F273" s="960"/>
      <c r="G273" s="960"/>
      <c r="H273" s="960"/>
      <c r="I273" s="960"/>
      <c r="J273" s="960"/>
      <c r="K273" s="960"/>
      <c r="L273" s="960"/>
      <c r="M273" s="960"/>
    </row>
    <row r="274" spans="2:13" ht="32.1" customHeight="1">
      <c r="B274" s="960"/>
      <c r="C274" s="960"/>
      <c r="D274" s="960"/>
      <c r="E274" s="960"/>
      <c r="F274" s="960"/>
      <c r="G274" s="960"/>
      <c r="H274" s="960"/>
      <c r="I274" s="960"/>
      <c r="J274" s="960"/>
      <c r="K274" s="960"/>
      <c r="L274" s="960"/>
      <c r="M274" s="960"/>
    </row>
    <row r="275" spans="2:13" ht="32.1" customHeight="1">
      <c r="B275" s="960"/>
      <c r="C275" s="960"/>
      <c r="D275" s="960"/>
      <c r="E275" s="960"/>
      <c r="F275" s="960"/>
      <c r="G275" s="960"/>
      <c r="H275" s="960"/>
      <c r="I275" s="960"/>
      <c r="J275" s="960"/>
      <c r="K275" s="960"/>
      <c r="L275" s="960"/>
      <c r="M275" s="960"/>
    </row>
    <row r="276" spans="2:13" ht="32.1" customHeight="1">
      <c r="B276" s="960"/>
      <c r="C276" s="960"/>
      <c r="D276" s="960"/>
      <c r="E276" s="960"/>
      <c r="F276" s="960"/>
      <c r="G276" s="960"/>
      <c r="H276" s="960"/>
      <c r="I276" s="960"/>
      <c r="J276" s="960"/>
      <c r="K276" s="960"/>
      <c r="L276" s="960"/>
      <c r="M276" s="960"/>
    </row>
    <row r="277" spans="2:13" ht="32.1" customHeight="1">
      <c r="B277" s="960"/>
      <c r="C277" s="960"/>
      <c r="D277" s="960"/>
      <c r="E277" s="960"/>
      <c r="F277" s="960"/>
      <c r="G277" s="960"/>
      <c r="H277" s="960"/>
      <c r="I277" s="960"/>
      <c r="J277" s="960"/>
      <c r="K277" s="960"/>
      <c r="L277" s="960"/>
      <c r="M277" s="960"/>
    </row>
    <row r="278" spans="2:13" ht="32.1" customHeight="1">
      <c r="B278" s="960"/>
      <c r="C278" s="960"/>
      <c r="D278" s="960"/>
      <c r="E278" s="960"/>
      <c r="F278" s="960"/>
      <c r="G278" s="960"/>
      <c r="H278" s="960"/>
      <c r="I278" s="960"/>
      <c r="J278" s="960"/>
      <c r="K278" s="960"/>
      <c r="L278" s="960"/>
      <c r="M278" s="960"/>
    </row>
    <row r="279" spans="2:13" ht="32.1" customHeight="1">
      <c r="B279" s="960"/>
      <c r="C279" s="960"/>
      <c r="D279" s="960"/>
      <c r="E279" s="960"/>
      <c r="F279" s="960"/>
      <c r="G279" s="960"/>
      <c r="H279" s="960"/>
      <c r="I279" s="960"/>
      <c r="J279" s="960"/>
      <c r="K279" s="960"/>
      <c r="L279" s="960"/>
      <c r="M279" s="960"/>
    </row>
    <row r="280" spans="2:13" ht="32.1" customHeight="1">
      <c r="B280" s="960"/>
      <c r="C280" s="960"/>
      <c r="D280" s="960"/>
      <c r="E280" s="960"/>
      <c r="F280" s="960"/>
      <c r="G280" s="960"/>
      <c r="H280" s="960"/>
      <c r="I280" s="960"/>
      <c r="J280" s="960"/>
      <c r="K280" s="960"/>
      <c r="L280" s="960"/>
      <c r="M280" s="960"/>
    </row>
    <row r="281" spans="2:13" ht="32.1" customHeight="1">
      <c r="B281" s="960"/>
      <c r="C281" s="960"/>
      <c r="D281" s="960"/>
      <c r="E281" s="960"/>
      <c r="F281" s="960"/>
      <c r="G281" s="960"/>
      <c r="H281" s="960"/>
      <c r="I281" s="960"/>
      <c r="J281" s="960"/>
      <c r="K281" s="960"/>
      <c r="L281" s="960"/>
      <c r="M281" s="960"/>
    </row>
    <row r="282" spans="2:13">
      <c r="B282" s="960"/>
      <c r="C282" s="960"/>
      <c r="D282" s="960"/>
      <c r="E282" s="960"/>
      <c r="F282" s="960"/>
      <c r="G282" s="960"/>
      <c r="H282" s="960"/>
      <c r="I282" s="960"/>
      <c r="J282" s="960"/>
      <c r="K282" s="960"/>
      <c r="L282" s="960"/>
      <c r="M282" s="960"/>
    </row>
    <row r="283" spans="2:13">
      <c r="B283" s="960"/>
      <c r="C283" s="960"/>
      <c r="D283" s="960"/>
      <c r="E283" s="960"/>
      <c r="F283" s="960"/>
      <c r="G283" s="960"/>
      <c r="H283" s="960"/>
      <c r="I283" s="960"/>
      <c r="J283" s="960"/>
      <c r="K283" s="960"/>
      <c r="L283" s="960"/>
      <c r="M283" s="960"/>
    </row>
    <row r="284" spans="2:13">
      <c r="B284" s="960"/>
      <c r="C284" s="960"/>
      <c r="D284" s="960"/>
      <c r="E284" s="960"/>
      <c r="F284" s="960"/>
      <c r="G284" s="960"/>
      <c r="H284" s="960"/>
      <c r="I284" s="960"/>
      <c r="J284" s="960"/>
      <c r="K284" s="960"/>
      <c r="L284" s="960"/>
      <c r="M284" s="960"/>
    </row>
    <row r="285" spans="2:13">
      <c r="B285" s="960"/>
      <c r="C285" s="960"/>
      <c r="D285" s="960"/>
      <c r="E285" s="960"/>
      <c r="F285" s="960"/>
      <c r="G285" s="960"/>
      <c r="H285" s="960"/>
      <c r="I285" s="960"/>
      <c r="J285" s="960"/>
      <c r="K285" s="960"/>
      <c r="L285" s="960"/>
      <c r="M285" s="960"/>
    </row>
    <row r="286" spans="2:13">
      <c r="B286" s="960"/>
      <c r="C286" s="960"/>
      <c r="D286" s="960"/>
      <c r="E286" s="960"/>
      <c r="F286" s="960"/>
      <c r="G286" s="960"/>
      <c r="H286" s="960"/>
      <c r="I286" s="960"/>
      <c r="J286" s="960"/>
      <c r="K286" s="960"/>
      <c r="L286" s="960"/>
      <c r="M286" s="960"/>
    </row>
    <row r="287" spans="2:13">
      <c r="B287" s="960"/>
      <c r="C287" s="960"/>
      <c r="D287" s="960"/>
      <c r="E287" s="960"/>
      <c r="F287" s="960"/>
      <c r="G287" s="960"/>
      <c r="H287" s="960"/>
      <c r="I287" s="960"/>
      <c r="J287" s="960"/>
      <c r="K287" s="960"/>
      <c r="L287" s="960"/>
      <c r="M287" s="960"/>
    </row>
    <row r="288" spans="2:13">
      <c r="B288" s="960"/>
      <c r="C288" s="960"/>
      <c r="D288" s="960"/>
      <c r="E288" s="960"/>
      <c r="F288" s="960"/>
      <c r="G288" s="960"/>
      <c r="H288" s="960"/>
      <c r="I288" s="960"/>
      <c r="J288" s="960"/>
      <c r="K288" s="960"/>
      <c r="L288" s="960"/>
      <c r="M288" s="960"/>
    </row>
    <row r="289" spans="2:13">
      <c r="B289" s="960"/>
      <c r="C289" s="960"/>
      <c r="D289" s="960"/>
      <c r="E289" s="960"/>
      <c r="F289" s="960"/>
      <c r="G289" s="960"/>
      <c r="H289" s="960"/>
      <c r="I289" s="960"/>
      <c r="J289" s="960"/>
      <c r="K289" s="960"/>
      <c r="L289" s="960"/>
      <c r="M289" s="960"/>
    </row>
    <row r="290" spans="2:13">
      <c r="B290" s="960"/>
      <c r="C290" s="960"/>
      <c r="D290" s="960"/>
      <c r="E290" s="960"/>
      <c r="F290" s="960"/>
      <c r="G290" s="960"/>
      <c r="H290" s="960"/>
      <c r="I290" s="960"/>
      <c r="J290" s="960"/>
      <c r="K290" s="960"/>
      <c r="L290" s="960"/>
      <c r="M290" s="960"/>
    </row>
    <row r="291" spans="2:13">
      <c r="B291" s="960"/>
      <c r="C291" s="960"/>
      <c r="D291" s="960"/>
      <c r="E291" s="960"/>
      <c r="F291" s="960"/>
      <c r="G291" s="960"/>
      <c r="H291" s="960"/>
      <c r="I291" s="960"/>
      <c r="J291" s="960"/>
      <c r="K291" s="960"/>
      <c r="L291" s="960"/>
      <c r="M291" s="960"/>
    </row>
    <row r="292" spans="2:13">
      <c r="B292" s="960"/>
      <c r="C292" s="960"/>
      <c r="D292" s="960"/>
      <c r="E292" s="960"/>
      <c r="F292" s="960"/>
      <c r="G292" s="960"/>
      <c r="H292" s="960"/>
      <c r="I292" s="960"/>
      <c r="J292" s="960"/>
      <c r="K292" s="960"/>
      <c r="L292" s="960"/>
      <c r="M292" s="960"/>
    </row>
    <row r="293" spans="2:13">
      <c r="B293" s="960"/>
      <c r="C293" s="960"/>
      <c r="D293" s="960"/>
      <c r="E293" s="960"/>
      <c r="F293" s="960"/>
      <c r="G293" s="960"/>
      <c r="H293" s="960"/>
      <c r="I293" s="960"/>
      <c r="J293" s="960"/>
      <c r="K293" s="960"/>
      <c r="L293" s="960"/>
      <c r="M293" s="960"/>
    </row>
    <row r="294" spans="2:13">
      <c r="B294" s="960"/>
      <c r="C294" s="960"/>
      <c r="D294" s="960"/>
      <c r="E294" s="960"/>
      <c r="F294" s="960"/>
      <c r="G294" s="960"/>
      <c r="H294" s="960"/>
      <c r="I294" s="960"/>
      <c r="J294" s="960"/>
      <c r="K294" s="960"/>
      <c r="L294" s="960"/>
      <c r="M294" s="960"/>
    </row>
    <row r="295" spans="2:13">
      <c r="B295" s="960"/>
      <c r="C295" s="960"/>
      <c r="D295" s="960"/>
      <c r="E295" s="960"/>
      <c r="F295" s="960"/>
      <c r="G295" s="960"/>
      <c r="H295" s="960"/>
      <c r="I295" s="960"/>
      <c r="J295" s="960"/>
      <c r="K295" s="960"/>
      <c r="L295" s="960"/>
      <c r="M295" s="960"/>
    </row>
    <row r="296" spans="2:13">
      <c r="B296" s="960"/>
      <c r="C296" s="960"/>
      <c r="D296" s="960"/>
      <c r="E296" s="960"/>
      <c r="F296" s="960"/>
      <c r="G296" s="960"/>
      <c r="H296" s="960"/>
      <c r="I296" s="960"/>
      <c r="J296" s="960"/>
      <c r="K296" s="960"/>
      <c r="L296" s="960"/>
      <c r="M296" s="960"/>
    </row>
    <row r="297" spans="2:13">
      <c r="B297" s="960"/>
      <c r="C297" s="960"/>
      <c r="D297" s="960"/>
      <c r="E297" s="960"/>
      <c r="F297" s="960"/>
      <c r="G297" s="960"/>
      <c r="H297" s="960"/>
      <c r="I297" s="960"/>
      <c r="J297" s="960"/>
      <c r="K297" s="960"/>
      <c r="L297" s="960"/>
      <c r="M297" s="960"/>
    </row>
    <row r="298" spans="2:13">
      <c r="B298" s="960"/>
      <c r="C298" s="960"/>
      <c r="D298" s="960"/>
      <c r="E298" s="960"/>
      <c r="F298" s="960"/>
      <c r="G298" s="960"/>
      <c r="H298" s="960"/>
      <c r="I298" s="960"/>
      <c r="J298" s="960"/>
      <c r="K298" s="960"/>
      <c r="L298" s="960"/>
      <c r="M298" s="960"/>
    </row>
    <row r="299" spans="2:13">
      <c r="B299" s="960"/>
      <c r="C299" s="960"/>
      <c r="D299" s="960"/>
      <c r="E299" s="960"/>
      <c r="F299" s="960"/>
      <c r="G299" s="960"/>
      <c r="H299" s="960"/>
      <c r="I299" s="960"/>
      <c r="J299" s="960"/>
      <c r="K299" s="960"/>
      <c r="L299" s="960"/>
      <c r="M299" s="960"/>
    </row>
    <row r="300" spans="2:13">
      <c r="B300" s="960"/>
      <c r="C300" s="960"/>
      <c r="D300" s="960"/>
      <c r="E300" s="960"/>
      <c r="F300" s="960"/>
      <c r="G300" s="960"/>
      <c r="H300" s="960"/>
      <c r="I300" s="960"/>
      <c r="J300" s="960"/>
      <c r="K300" s="960"/>
      <c r="L300" s="960"/>
      <c r="M300" s="960"/>
    </row>
    <row r="301" spans="2:13">
      <c r="B301" s="960"/>
      <c r="C301" s="960"/>
      <c r="D301" s="960"/>
      <c r="E301" s="960"/>
      <c r="F301" s="960"/>
      <c r="G301" s="960"/>
      <c r="H301" s="960"/>
      <c r="I301" s="960"/>
      <c r="J301" s="960"/>
      <c r="K301" s="960"/>
      <c r="L301" s="960"/>
      <c r="M301" s="960"/>
    </row>
    <row r="302" spans="2:13">
      <c r="B302" s="960"/>
      <c r="C302" s="960"/>
      <c r="D302" s="960"/>
      <c r="E302" s="960"/>
      <c r="F302" s="960"/>
      <c r="G302" s="960"/>
      <c r="H302" s="960"/>
      <c r="I302" s="960"/>
      <c r="J302" s="960"/>
      <c r="K302" s="960"/>
      <c r="L302" s="960"/>
      <c r="M302" s="960"/>
    </row>
    <row r="303" spans="2:13">
      <c r="B303" s="960"/>
      <c r="C303" s="960"/>
      <c r="D303" s="960"/>
      <c r="E303" s="960"/>
      <c r="F303" s="960"/>
      <c r="G303" s="960"/>
      <c r="H303" s="960"/>
      <c r="I303" s="960"/>
      <c r="J303" s="960"/>
      <c r="K303" s="960"/>
      <c r="L303" s="960"/>
      <c r="M303" s="960"/>
    </row>
    <row r="304" spans="2:13">
      <c r="B304" s="960"/>
      <c r="C304" s="960"/>
      <c r="D304" s="960"/>
      <c r="E304" s="960"/>
      <c r="F304" s="960"/>
      <c r="G304" s="960"/>
      <c r="H304" s="960"/>
      <c r="I304" s="960"/>
      <c r="J304" s="960"/>
      <c r="K304" s="960"/>
      <c r="L304" s="960"/>
      <c r="M304" s="960"/>
    </row>
    <row r="305" spans="2:13">
      <c r="B305" s="960"/>
      <c r="C305" s="960"/>
      <c r="D305" s="960"/>
      <c r="E305" s="960"/>
      <c r="F305" s="960"/>
      <c r="G305" s="960"/>
      <c r="H305" s="960"/>
      <c r="I305" s="960"/>
      <c r="J305" s="960"/>
      <c r="K305" s="960"/>
      <c r="L305" s="960"/>
      <c r="M305" s="960"/>
    </row>
    <row r="306" spans="2:13">
      <c r="B306" s="960"/>
      <c r="C306" s="960"/>
      <c r="D306" s="960"/>
      <c r="E306" s="960"/>
      <c r="F306" s="960"/>
      <c r="G306" s="960"/>
      <c r="H306" s="960"/>
      <c r="I306" s="960"/>
      <c r="J306" s="960"/>
      <c r="K306" s="960"/>
      <c r="L306" s="960"/>
      <c r="M306" s="960"/>
    </row>
    <row r="307" spans="2:13">
      <c r="B307" s="960"/>
      <c r="C307" s="960"/>
      <c r="D307" s="960"/>
      <c r="E307" s="960"/>
      <c r="F307" s="960"/>
      <c r="G307" s="960"/>
      <c r="H307" s="960"/>
      <c r="I307" s="960"/>
      <c r="J307" s="960"/>
      <c r="K307" s="960"/>
      <c r="L307" s="960"/>
      <c r="M307" s="960"/>
    </row>
    <row r="308" spans="2:13">
      <c r="B308" s="960"/>
      <c r="C308" s="960"/>
      <c r="D308" s="960"/>
      <c r="E308" s="960"/>
      <c r="F308" s="960"/>
      <c r="G308" s="960"/>
      <c r="H308" s="960"/>
      <c r="I308" s="960"/>
      <c r="J308" s="960"/>
      <c r="K308" s="960"/>
      <c r="L308" s="960"/>
      <c r="M308" s="960"/>
    </row>
    <row r="309" spans="2:13">
      <c r="B309" s="960"/>
      <c r="C309" s="960"/>
      <c r="D309" s="960"/>
      <c r="E309" s="960"/>
      <c r="F309" s="960"/>
      <c r="G309" s="960"/>
      <c r="H309" s="960"/>
      <c r="I309" s="960"/>
      <c r="J309" s="960"/>
      <c r="K309" s="960"/>
      <c r="L309" s="960"/>
      <c r="M309" s="960"/>
    </row>
    <row r="310" spans="2:13">
      <c r="B310" s="960"/>
      <c r="C310" s="960"/>
      <c r="D310" s="960"/>
      <c r="E310" s="960"/>
      <c r="F310" s="960"/>
      <c r="G310" s="960"/>
      <c r="H310" s="960"/>
      <c r="I310" s="960"/>
      <c r="J310" s="960"/>
      <c r="K310" s="960"/>
      <c r="L310" s="960"/>
      <c r="M310" s="960"/>
    </row>
    <row r="311" spans="2:13">
      <c r="B311" s="960"/>
      <c r="C311" s="960"/>
      <c r="D311" s="960"/>
      <c r="E311" s="960"/>
      <c r="F311" s="960"/>
      <c r="G311" s="960"/>
      <c r="H311" s="960"/>
      <c r="I311" s="960"/>
      <c r="J311" s="960"/>
      <c r="K311" s="960"/>
      <c r="L311" s="960"/>
      <c r="M311" s="960"/>
    </row>
    <row r="312" spans="2:13">
      <c r="B312" s="960"/>
      <c r="C312" s="960"/>
      <c r="D312" s="960"/>
      <c r="E312" s="960"/>
      <c r="F312" s="960"/>
      <c r="G312" s="960"/>
      <c r="H312" s="960"/>
      <c r="I312" s="960"/>
      <c r="J312" s="960"/>
      <c r="K312" s="960"/>
      <c r="L312" s="960"/>
      <c r="M312" s="960"/>
    </row>
    <row r="313" spans="2:13">
      <c r="B313" s="960"/>
      <c r="C313" s="960"/>
      <c r="D313" s="960"/>
      <c r="E313" s="960"/>
      <c r="F313" s="960"/>
      <c r="G313" s="960"/>
      <c r="H313" s="960"/>
      <c r="I313" s="960"/>
      <c r="J313" s="960"/>
      <c r="K313" s="960"/>
      <c r="L313" s="960"/>
      <c r="M313" s="960"/>
    </row>
    <row r="314" spans="2:13">
      <c r="B314" s="960"/>
      <c r="C314" s="960"/>
      <c r="D314" s="960"/>
      <c r="E314" s="960"/>
      <c r="F314" s="960"/>
      <c r="G314" s="960"/>
      <c r="H314" s="960"/>
      <c r="I314" s="960"/>
      <c r="J314" s="960"/>
      <c r="K314" s="960"/>
      <c r="L314" s="960"/>
      <c r="M314" s="960"/>
    </row>
    <row r="315" spans="2:13">
      <c r="B315" s="960"/>
      <c r="C315" s="960"/>
      <c r="D315" s="960"/>
      <c r="E315" s="960"/>
      <c r="F315" s="960"/>
      <c r="G315" s="960"/>
      <c r="H315" s="960"/>
      <c r="I315" s="960"/>
      <c r="J315" s="960"/>
      <c r="K315" s="960"/>
      <c r="L315" s="960"/>
      <c r="M315" s="960"/>
    </row>
    <row r="316" spans="2:13">
      <c r="B316" s="960"/>
      <c r="C316" s="960"/>
      <c r="D316" s="960"/>
      <c r="E316" s="960"/>
      <c r="F316" s="960"/>
      <c r="G316" s="960"/>
      <c r="H316" s="960"/>
      <c r="I316" s="960"/>
      <c r="J316" s="960"/>
      <c r="K316" s="960"/>
      <c r="L316" s="960"/>
      <c r="M316" s="960"/>
    </row>
    <row r="317" spans="2:13">
      <c r="B317" s="960"/>
      <c r="C317" s="960"/>
      <c r="D317" s="960"/>
      <c r="E317" s="960"/>
      <c r="F317" s="960"/>
      <c r="G317" s="960"/>
      <c r="H317" s="960"/>
      <c r="I317" s="960"/>
      <c r="J317" s="960"/>
      <c r="K317" s="960"/>
      <c r="L317" s="960"/>
      <c r="M317" s="960"/>
    </row>
    <row r="318" spans="2:13">
      <c r="B318" s="960"/>
      <c r="C318" s="960"/>
      <c r="D318" s="960"/>
      <c r="E318" s="960"/>
      <c r="F318" s="960"/>
      <c r="G318" s="960"/>
      <c r="H318" s="960"/>
      <c r="I318" s="960"/>
      <c r="J318" s="960"/>
      <c r="K318" s="960"/>
      <c r="L318" s="960"/>
      <c r="M318" s="960"/>
    </row>
    <row r="319" spans="2:13">
      <c r="B319" s="960"/>
      <c r="C319" s="960"/>
      <c r="D319" s="960"/>
      <c r="E319" s="960"/>
      <c r="F319" s="960"/>
      <c r="G319" s="960"/>
      <c r="H319" s="960"/>
      <c r="I319" s="960"/>
      <c r="J319" s="960"/>
      <c r="K319" s="960"/>
      <c r="L319" s="960"/>
      <c r="M319" s="960"/>
    </row>
    <row r="320" spans="2:13">
      <c r="B320" s="960"/>
      <c r="C320" s="960"/>
      <c r="D320" s="960"/>
      <c r="E320" s="960"/>
      <c r="F320" s="960"/>
      <c r="G320" s="960"/>
      <c r="H320" s="960"/>
      <c r="I320" s="960"/>
      <c r="J320" s="960"/>
      <c r="K320" s="960"/>
      <c r="L320" s="960"/>
      <c r="M320" s="960"/>
    </row>
    <row r="321" spans="2:13">
      <c r="B321" s="960"/>
      <c r="C321" s="960"/>
      <c r="D321" s="960"/>
      <c r="E321" s="960"/>
      <c r="F321" s="960"/>
      <c r="G321" s="960"/>
      <c r="H321" s="960"/>
      <c r="I321" s="960"/>
      <c r="J321" s="960"/>
      <c r="K321" s="960"/>
      <c r="L321" s="960"/>
      <c r="M321" s="960"/>
    </row>
    <row r="322" spans="2:13">
      <c r="B322" s="960"/>
      <c r="C322" s="960"/>
      <c r="D322" s="960"/>
      <c r="E322" s="960"/>
      <c r="F322" s="960"/>
      <c r="G322" s="960"/>
      <c r="H322" s="960"/>
      <c r="I322" s="960"/>
      <c r="J322" s="960"/>
      <c r="K322" s="960"/>
      <c r="L322" s="960"/>
      <c r="M322" s="960"/>
    </row>
    <row r="323" spans="2:13">
      <c r="B323" s="960"/>
      <c r="C323" s="960"/>
      <c r="D323" s="960"/>
      <c r="E323" s="960"/>
      <c r="F323" s="960"/>
      <c r="G323" s="960"/>
      <c r="H323" s="960"/>
      <c r="I323" s="960"/>
      <c r="J323" s="960"/>
      <c r="K323" s="960"/>
      <c r="L323" s="960"/>
      <c r="M323" s="960"/>
    </row>
    <row r="324" spans="2:13">
      <c r="B324" s="960"/>
      <c r="C324" s="960"/>
      <c r="D324" s="960"/>
      <c r="E324" s="960"/>
      <c r="F324" s="960"/>
      <c r="G324" s="960"/>
      <c r="H324" s="960"/>
      <c r="I324" s="960"/>
      <c r="J324" s="960"/>
      <c r="K324" s="960"/>
      <c r="L324" s="960"/>
      <c r="M324" s="960"/>
    </row>
    <row r="325" spans="2:13">
      <c r="B325" s="960"/>
      <c r="C325" s="960"/>
      <c r="D325" s="960"/>
      <c r="E325" s="960"/>
      <c r="F325" s="960"/>
      <c r="G325" s="960"/>
      <c r="H325" s="960"/>
      <c r="I325" s="960"/>
      <c r="J325" s="960"/>
      <c r="K325" s="960"/>
      <c r="L325" s="960"/>
      <c r="M325" s="960"/>
    </row>
    <row r="326" spans="2:13">
      <c r="B326" s="960"/>
      <c r="C326" s="960"/>
      <c r="D326" s="960"/>
      <c r="E326" s="960"/>
      <c r="F326" s="960"/>
      <c r="G326" s="960"/>
      <c r="H326" s="960"/>
      <c r="I326" s="960"/>
      <c r="J326" s="960"/>
      <c r="K326" s="960"/>
      <c r="L326" s="960"/>
      <c r="M326" s="960"/>
    </row>
    <row r="327" spans="2:13">
      <c r="B327" s="960"/>
      <c r="C327" s="960"/>
      <c r="D327" s="960"/>
      <c r="E327" s="960"/>
      <c r="F327" s="960"/>
      <c r="G327" s="960"/>
      <c r="H327" s="960"/>
      <c r="I327" s="960"/>
      <c r="J327" s="960"/>
      <c r="K327" s="960"/>
      <c r="L327" s="960"/>
      <c r="M327" s="960"/>
    </row>
    <row r="328" spans="2:13">
      <c r="B328" s="960"/>
      <c r="C328" s="960"/>
      <c r="D328" s="960"/>
      <c r="E328" s="960"/>
      <c r="F328" s="960"/>
      <c r="G328" s="960"/>
      <c r="H328" s="960"/>
      <c r="I328" s="960"/>
      <c r="J328" s="960"/>
      <c r="K328" s="960"/>
      <c r="L328" s="960"/>
      <c r="M328" s="960"/>
    </row>
    <row r="329" spans="2:13">
      <c r="B329" s="960"/>
      <c r="C329" s="960"/>
      <c r="D329" s="960"/>
      <c r="E329" s="960"/>
      <c r="F329" s="960"/>
      <c r="G329" s="960"/>
      <c r="H329" s="960"/>
      <c r="I329" s="960"/>
      <c r="J329" s="960"/>
      <c r="K329" s="960"/>
      <c r="L329" s="960"/>
      <c r="M329" s="960"/>
    </row>
    <row r="330" spans="2:13">
      <c r="B330" s="960"/>
      <c r="C330" s="960"/>
      <c r="D330" s="960"/>
      <c r="E330" s="960"/>
      <c r="F330" s="960"/>
      <c r="G330" s="960"/>
      <c r="H330" s="960"/>
      <c r="I330" s="960"/>
      <c r="J330" s="960"/>
      <c r="K330" s="960"/>
      <c r="L330" s="960"/>
      <c r="M330" s="960"/>
    </row>
    <row r="331" spans="2:13">
      <c r="B331" s="960"/>
      <c r="C331" s="960"/>
      <c r="D331" s="960"/>
      <c r="E331" s="960"/>
      <c r="F331" s="960"/>
      <c r="G331" s="960"/>
      <c r="H331" s="960"/>
      <c r="I331" s="960"/>
      <c r="J331" s="960"/>
      <c r="K331" s="960"/>
      <c r="L331" s="960"/>
      <c r="M331" s="960"/>
    </row>
    <row r="332" spans="2:13">
      <c r="B332" s="960"/>
      <c r="C332" s="960"/>
      <c r="D332" s="960"/>
      <c r="E332" s="960"/>
      <c r="F332" s="960"/>
      <c r="G332" s="960"/>
      <c r="H332" s="960"/>
      <c r="I332" s="960"/>
      <c r="J332" s="960"/>
      <c r="K332" s="960"/>
      <c r="L332" s="960"/>
      <c r="M332" s="960"/>
    </row>
    <row r="333" spans="2:13">
      <c r="B333" s="960"/>
      <c r="C333" s="960"/>
      <c r="D333" s="960"/>
      <c r="E333" s="960"/>
      <c r="F333" s="960"/>
      <c r="G333" s="960"/>
      <c r="H333" s="960"/>
      <c r="I333" s="960"/>
      <c r="J333" s="960"/>
      <c r="K333" s="960"/>
      <c r="L333" s="960"/>
      <c r="M333" s="960"/>
    </row>
    <row r="334" spans="2:13">
      <c r="B334" s="960"/>
      <c r="C334" s="960"/>
      <c r="D334" s="960"/>
      <c r="E334" s="960"/>
      <c r="F334" s="960"/>
      <c r="G334" s="960"/>
      <c r="H334" s="960"/>
      <c r="I334" s="960"/>
      <c r="J334" s="960"/>
      <c r="K334" s="960"/>
      <c r="L334" s="960"/>
      <c r="M334" s="960"/>
    </row>
    <row r="335" spans="2:13">
      <c r="B335" s="960"/>
      <c r="C335" s="960"/>
      <c r="D335" s="960"/>
      <c r="E335" s="960"/>
      <c r="F335" s="960"/>
      <c r="G335" s="960"/>
      <c r="H335" s="960"/>
      <c r="I335" s="960"/>
      <c r="J335" s="960"/>
      <c r="K335" s="960"/>
      <c r="L335" s="960"/>
      <c r="M335" s="960"/>
    </row>
    <row r="336" spans="2:13">
      <c r="B336" s="960"/>
      <c r="C336" s="960"/>
      <c r="D336" s="960"/>
      <c r="E336" s="960"/>
      <c r="F336" s="960"/>
      <c r="G336" s="960"/>
      <c r="H336" s="960"/>
      <c r="I336" s="960"/>
      <c r="J336" s="960"/>
      <c r="K336" s="960"/>
      <c r="L336" s="960"/>
      <c r="M336" s="960"/>
    </row>
    <row r="337" spans="2:13">
      <c r="B337" s="960"/>
      <c r="C337" s="960"/>
      <c r="D337" s="960"/>
      <c r="E337" s="960"/>
      <c r="F337" s="960"/>
      <c r="G337" s="960"/>
      <c r="H337" s="960"/>
      <c r="I337" s="960"/>
      <c r="J337" s="960"/>
      <c r="K337" s="960"/>
      <c r="L337" s="960"/>
      <c r="M337" s="960"/>
    </row>
    <row r="338" spans="2:13">
      <c r="B338" s="960"/>
      <c r="C338" s="960"/>
      <c r="D338" s="960"/>
      <c r="E338" s="960"/>
      <c r="F338" s="960"/>
      <c r="G338" s="960"/>
      <c r="H338" s="960"/>
      <c r="I338" s="960"/>
      <c r="J338" s="960"/>
      <c r="K338" s="960"/>
      <c r="L338" s="960"/>
      <c r="M338" s="960"/>
    </row>
    <row r="339" spans="2:13">
      <c r="B339" s="960"/>
      <c r="C339" s="960"/>
      <c r="D339" s="960"/>
      <c r="E339" s="960"/>
      <c r="F339" s="960"/>
      <c r="G339" s="960"/>
      <c r="H339" s="960"/>
      <c r="I339" s="960"/>
      <c r="J339" s="960"/>
      <c r="K339" s="960"/>
      <c r="L339" s="960"/>
      <c r="M339" s="960"/>
    </row>
    <row r="340" spans="2:13">
      <c r="B340" s="960"/>
      <c r="C340" s="960"/>
      <c r="D340" s="960"/>
      <c r="E340" s="960"/>
      <c r="F340" s="960"/>
      <c r="G340" s="960"/>
      <c r="H340" s="960"/>
      <c r="I340" s="960"/>
      <c r="J340" s="960"/>
      <c r="K340" s="960"/>
      <c r="L340" s="960"/>
      <c r="M340" s="960"/>
    </row>
    <row r="341" spans="2:13">
      <c r="B341" s="960"/>
      <c r="C341" s="960"/>
      <c r="D341" s="960"/>
      <c r="E341" s="960"/>
      <c r="F341" s="960"/>
      <c r="G341" s="960"/>
      <c r="H341" s="960"/>
      <c r="I341" s="960"/>
      <c r="J341" s="960"/>
      <c r="K341" s="960"/>
      <c r="L341" s="960"/>
      <c r="M341" s="960"/>
    </row>
    <row r="342" spans="2:13">
      <c r="B342" s="960"/>
      <c r="C342" s="960"/>
      <c r="D342" s="960"/>
      <c r="E342" s="960"/>
      <c r="F342" s="960"/>
      <c r="G342" s="960"/>
      <c r="H342" s="960"/>
      <c r="I342" s="960"/>
      <c r="J342" s="960"/>
      <c r="K342" s="960"/>
      <c r="L342" s="960"/>
      <c r="M342" s="960"/>
    </row>
    <row r="343" spans="2:13">
      <c r="B343" s="960"/>
      <c r="C343" s="960"/>
      <c r="D343" s="960"/>
      <c r="E343" s="960"/>
      <c r="F343" s="960"/>
      <c r="G343" s="960"/>
      <c r="H343" s="960"/>
      <c r="I343" s="960"/>
      <c r="J343" s="960"/>
      <c r="K343" s="960"/>
      <c r="L343" s="960"/>
      <c r="M343" s="960"/>
    </row>
    <row r="344" spans="2:13">
      <c r="B344" s="960"/>
      <c r="C344" s="960"/>
      <c r="D344" s="960"/>
      <c r="E344" s="960"/>
      <c r="F344" s="960"/>
      <c r="G344" s="960"/>
      <c r="H344" s="960"/>
      <c r="I344" s="960"/>
      <c r="J344" s="960"/>
      <c r="K344" s="960"/>
      <c r="L344" s="960"/>
      <c r="M344" s="960"/>
    </row>
    <row r="345" spans="2:13">
      <c r="B345" s="960"/>
      <c r="C345" s="960"/>
      <c r="D345" s="960"/>
      <c r="E345" s="960"/>
      <c r="F345" s="960"/>
      <c r="G345" s="960"/>
      <c r="H345" s="960"/>
      <c r="I345" s="960"/>
      <c r="J345" s="960"/>
      <c r="K345" s="960"/>
      <c r="L345" s="960"/>
      <c r="M345" s="960"/>
    </row>
    <row r="346" spans="2:13">
      <c r="B346" s="960"/>
      <c r="C346" s="960"/>
      <c r="D346" s="960"/>
      <c r="E346" s="960"/>
      <c r="F346" s="960"/>
      <c r="G346" s="960"/>
      <c r="H346" s="960"/>
      <c r="I346" s="960"/>
      <c r="J346" s="960"/>
      <c r="K346" s="960"/>
      <c r="L346" s="960"/>
      <c r="M346" s="960"/>
    </row>
    <row r="347" spans="2:13">
      <c r="B347" s="960"/>
      <c r="C347" s="960"/>
      <c r="D347" s="960"/>
      <c r="E347" s="960"/>
      <c r="F347" s="960"/>
      <c r="G347" s="960"/>
      <c r="H347" s="960"/>
      <c r="I347" s="960"/>
      <c r="J347" s="960"/>
      <c r="K347" s="960"/>
      <c r="L347" s="960"/>
      <c r="M347" s="960"/>
    </row>
    <row r="348" spans="2:13">
      <c r="B348" s="960"/>
      <c r="C348" s="960"/>
      <c r="D348" s="960"/>
      <c r="E348" s="960"/>
      <c r="F348" s="960"/>
      <c r="G348" s="960"/>
      <c r="H348" s="960"/>
      <c r="I348" s="960"/>
      <c r="J348" s="960"/>
      <c r="K348" s="960"/>
      <c r="L348" s="960"/>
      <c r="M348" s="960"/>
    </row>
    <row r="349" spans="2:13">
      <c r="B349" s="960"/>
      <c r="C349" s="960"/>
      <c r="D349" s="960"/>
      <c r="E349" s="960"/>
      <c r="F349" s="960"/>
      <c r="G349" s="960"/>
      <c r="H349" s="960"/>
      <c r="I349" s="960"/>
      <c r="J349" s="960"/>
      <c r="K349" s="960"/>
      <c r="L349" s="960"/>
      <c r="M349" s="960"/>
    </row>
    <row r="350" spans="2:13">
      <c r="B350" s="960"/>
      <c r="C350" s="960"/>
      <c r="D350" s="960"/>
      <c r="E350" s="960"/>
      <c r="F350" s="960"/>
      <c r="G350" s="960"/>
      <c r="H350" s="960"/>
      <c r="I350" s="960"/>
      <c r="J350" s="960"/>
      <c r="K350" s="960"/>
      <c r="L350" s="960"/>
      <c r="M350" s="960"/>
    </row>
    <row r="351" spans="2:13">
      <c r="B351" s="960"/>
      <c r="C351" s="960"/>
      <c r="D351" s="960"/>
      <c r="E351" s="960"/>
      <c r="F351" s="960"/>
      <c r="G351" s="960"/>
      <c r="H351" s="960"/>
      <c r="I351" s="960"/>
      <c r="J351" s="960"/>
      <c r="K351" s="960"/>
      <c r="L351" s="960"/>
      <c r="M351" s="960"/>
    </row>
    <row r="352" spans="2:13">
      <c r="B352" s="960"/>
      <c r="C352" s="960"/>
      <c r="D352" s="960"/>
      <c r="E352" s="960"/>
      <c r="F352" s="960"/>
      <c r="G352" s="960"/>
      <c r="H352" s="960"/>
      <c r="I352" s="960"/>
      <c r="J352" s="960"/>
      <c r="K352" s="960"/>
      <c r="L352" s="960"/>
      <c r="M352" s="960"/>
    </row>
    <row r="353" spans="2:13">
      <c r="B353" s="960"/>
      <c r="C353" s="960"/>
      <c r="D353" s="960"/>
      <c r="E353" s="960"/>
      <c r="F353" s="960"/>
      <c r="G353" s="960"/>
      <c r="H353" s="960"/>
      <c r="I353" s="960"/>
      <c r="J353" s="960"/>
      <c r="K353" s="960"/>
      <c r="L353" s="960"/>
      <c r="M353" s="960"/>
    </row>
    <row r="354" spans="2:13">
      <c r="B354" s="960"/>
      <c r="C354" s="960"/>
      <c r="D354" s="960"/>
      <c r="E354" s="960"/>
      <c r="F354" s="960"/>
      <c r="G354" s="960"/>
      <c r="H354" s="960"/>
      <c r="I354" s="960"/>
      <c r="J354" s="960"/>
      <c r="K354" s="960"/>
      <c r="L354" s="960"/>
      <c r="M354" s="960"/>
    </row>
    <row r="355" spans="2:13">
      <c r="B355" s="960"/>
      <c r="C355" s="960"/>
      <c r="D355" s="960"/>
      <c r="E355" s="960"/>
      <c r="F355" s="960"/>
      <c r="G355" s="960"/>
      <c r="H355" s="960"/>
      <c r="I355" s="960"/>
      <c r="J355" s="960"/>
      <c r="K355" s="960"/>
      <c r="L355" s="960"/>
      <c r="M355" s="960"/>
    </row>
    <row r="356" spans="2:13">
      <c r="B356" s="960"/>
      <c r="C356" s="960"/>
      <c r="D356" s="960"/>
      <c r="E356" s="960"/>
      <c r="F356" s="960"/>
      <c r="G356" s="960"/>
      <c r="H356" s="960"/>
      <c r="I356" s="960"/>
      <c r="J356" s="960"/>
      <c r="K356" s="960"/>
      <c r="L356" s="960"/>
      <c r="M356" s="960"/>
    </row>
    <row r="357" spans="2:13">
      <c r="B357" s="960"/>
      <c r="C357" s="960"/>
      <c r="D357" s="960"/>
      <c r="E357" s="960"/>
      <c r="F357" s="960"/>
      <c r="G357" s="960"/>
      <c r="H357" s="960"/>
      <c r="I357" s="960"/>
      <c r="J357" s="960"/>
      <c r="K357" s="960"/>
      <c r="L357" s="960"/>
      <c r="M357" s="960"/>
    </row>
    <row r="358" spans="2:13">
      <c r="B358" s="960"/>
      <c r="C358" s="960"/>
      <c r="D358" s="960"/>
      <c r="E358" s="960"/>
      <c r="F358" s="960"/>
      <c r="G358" s="960"/>
      <c r="H358" s="960"/>
      <c r="I358" s="960"/>
      <c r="J358" s="960"/>
      <c r="K358" s="960"/>
      <c r="L358" s="960"/>
      <c r="M358" s="960"/>
    </row>
    <row r="359" spans="2:13">
      <c r="B359" s="960"/>
      <c r="C359" s="960"/>
      <c r="D359" s="960"/>
      <c r="E359" s="960"/>
      <c r="F359" s="960"/>
      <c r="G359" s="960"/>
      <c r="H359" s="960"/>
      <c r="I359" s="960"/>
      <c r="J359" s="960"/>
      <c r="K359" s="960"/>
      <c r="L359" s="960"/>
      <c r="M359" s="960"/>
    </row>
    <row r="360" spans="2:13">
      <c r="B360" s="960"/>
      <c r="C360" s="960"/>
      <c r="D360" s="960"/>
      <c r="E360" s="960"/>
      <c r="F360" s="960"/>
      <c r="G360" s="960"/>
      <c r="H360" s="960"/>
      <c r="I360" s="960"/>
      <c r="J360" s="960"/>
      <c r="K360" s="960"/>
      <c r="L360" s="960"/>
      <c r="M360" s="960"/>
    </row>
    <row r="361" spans="2:13">
      <c r="B361" s="960"/>
      <c r="C361" s="960"/>
      <c r="D361" s="960"/>
      <c r="E361" s="960"/>
      <c r="F361" s="960"/>
      <c r="G361" s="960"/>
      <c r="H361" s="960"/>
      <c r="I361" s="960"/>
      <c r="J361" s="960"/>
      <c r="K361" s="960"/>
      <c r="L361" s="960"/>
      <c r="M361" s="960"/>
    </row>
    <row r="362" spans="2:13">
      <c r="B362" s="960"/>
      <c r="C362" s="960"/>
      <c r="D362" s="960"/>
      <c r="E362" s="960"/>
      <c r="F362" s="960"/>
      <c r="G362" s="960"/>
      <c r="H362" s="960"/>
      <c r="I362" s="960"/>
      <c r="J362" s="960"/>
      <c r="K362" s="960"/>
      <c r="L362" s="960"/>
      <c r="M362" s="960"/>
    </row>
    <row r="363" spans="2:13">
      <c r="B363" s="960"/>
      <c r="C363" s="960"/>
      <c r="D363" s="960"/>
      <c r="E363" s="960"/>
      <c r="F363" s="960"/>
      <c r="G363" s="960"/>
      <c r="H363" s="960"/>
      <c r="I363" s="960"/>
      <c r="J363" s="960"/>
      <c r="K363" s="960"/>
      <c r="L363" s="960"/>
      <c r="M363" s="960"/>
    </row>
    <row r="364" spans="2:13">
      <c r="B364" s="960"/>
      <c r="C364" s="960"/>
      <c r="D364" s="960"/>
      <c r="E364" s="960"/>
      <c r="F364" s="960"/>
      <c r="G364" s="960"/>
      <c r="H364" s="960"/>
      <c r="I364" s="960"/>
      <c r="J364" s="960"/>
      <c r="K364" s="960"/>
      <c r="L364" s="960"/>
      <c r="M364" s="960"/>
    </row>
    <row r="365" spans="2:13">
      <c r="B365" s="960"/>
      <c r="C365" s="960"/>
      <c r="D365" s="960"/>
      <c r="E365" s="960"/>
      <c r="F365" s="960"/>
      <c r="G365" s="960"/>
      <c r="H365" s="960"/>
      <c r="I365" s="960"/>
      <c r="J365" s="960"/>
      <c r="K365" s="960"/>
      <c r="L365" s="960"/>
      <c r="M365" s="960"/>
    </row>
    <row r="366" spans="2:13">
      <c r="B366" s="960"/>
      <c r="C366" s="960"/>
      <c r="D366" s="960"/>
      <c r="E366" s="960"/>
      <c r="F366" s="960"/>
      <c r="G366" s="960"/>
      <c r="H366" s="960"/>
      <c r="I366" s="960"/>
      <c r="J366" s="960"/>
      <c r="K366" s="960"/>
      <c r="L366" s="960"/>
      <c r="M366" s="960"/>
    </row>
    <row r="367" spans="2:13">
      <c r="B367" s="960"/>
      <c r="C367" s="960"/>
      <c r="D367" s="960"/>
      <c r="E367" s="960"/>
      <c r="F367" s="960"/>
      <c r="G367" s="960"/>
      <c r="H367" s="960"/>
      <c r="I367" s="960"/>
      <c r="J367" s="960"/>
      <c r="K367" s="960"/>
      <c r="L367" s="960"/>
      <c r="M367" s="960"/>
    </row>
    <row r="368" spans="2:13">
      <c r="B368" s="960"/>
      <c r="C368" s="960"/>
      <c r="D368" s="960"/>
      <c r="E368" s="960"/>
      <c r="F368" s="960"/>
      <c r="G368" s="960"/>
      <c r="H368" s="960"/>
      <c r="I368" s="960"/>
      <c r="J368" s="960"/>
      <c r="K368" s="960"/>
      <c r="L368" s="960"/>
      <c r="M368" s="960"/>
    </row>
    <row r="369" spans="2:13">
      <c r="B369" s="960"/>
      <c r="C369" s="960"/>
      <c r="D369" s="960"/>
      <c r="E369" s="960"/>
      <c r="F369" s="960"/>
      <c r="G369" s="960"/>
      <c r="H369" s="960"/>
      <c r="I369" s="960"/>
      <c r="J369" s="960"/>
      <c r="K369" s="960"/>
      <c r="L369" s="960"/>
      <c r="M369" s="960"/>
    </row>
    <row r="370" spans="2:13">
      <c r="B370" s="960"/>
      <c r="C370" s="960"/>
      <c r="D370" s="960"/>
      <c r="E370" s="960"/>
      <c r="F370" s="960"/>
      <c r="G370" s="960"/>
      <c r="H370" s="960"/>
      <c r="I370" s="960"/>
      <c r="J370" s="960"/>
      <c r="K370" s="960"/>
      <c r="L370" s="960"/>
      <c r="M370" s="960"/>
    </row>
    <row r="371" spans="2:13">
      <c r="B371" s="960"/>
      <c r="C371" s="960"/>
      <c r="D371" s="960"/>
      <c r="E371" s="960"/>
      <c r="F371" s="960"/>
      <c r="G371" s="960"/>
      <c r="H371" s="960"/>
      <c r="I371" s="960"/>
      <c r="J371" s="960"/>
      <c r="K371" s="960"/>
      <c r="L371" s="960"/>
      <c r="M371" s="960"/>
    </row>
    <row r="372" spans="2:13">
      <c r="B372" s="960"/>
      <c r="C372" s="960"/>
      <c r="D372" s="960"/>
      <c r="E372" s="960"/>
      <c r="F372" s="960"/>
      <c r="G372" s="960"/>
      <c r="H372" s="960"/>
      <c r="I372" s="960"/>
      <c r="J372" s="960"/>
      <c r="K372" s="960"/>
      <c r="L372" s="960"/>
      <c r="M372" s="960"/>
    </row>
    <row r="373" spans="2:13">
      <c r="B373" s="960"/>
      <c r="C373" s="960"/>
      <c r="D373" s="960"/>
      <c r="E373" s="960"/>
      <c r="F373" s="960"/>
      <c r="G373" s="960"/>
      <c r="H373" s="960"/>
      <c r="I373" s="960"/>
      <c r="J373" s="960"/>
      <c r="K373" s="960"/>
      <c r="L373" s="960"/>
      <c r="M373" s="960"/>
    </row>
    <row r="374" spans="2:13">
      <c r="B374" s="960"/>
      <c r="C374" s="960"/>
      <c r="D374" s="960"/>
      <c r="E374" s="960"/>
      <c r="F374" s="960"/>
      <c r="G374" s="960"/>
      <c r="H374" s="960"/>
      <c r="I374" s="960"/>
      <c r="J374" s="960"/>
      <c r="K374" s="960"/>
      <c r="L374" s="960"/>
      <c r="M374" s="960"/>
    </row>
    <row r="375" spans="2:13">
      <c r="B375" s="960"/>
      <c r="C375" s="960"/>
      <c r="D375" s="960"/>
      <c r="E375" s="960"/>
      <c r="F375" s="960"/>
      <c r="G375" s="960"/>
      <c r="H375" s="960"/>
      <c r="I375" s="960"/>
      <c r="J375" s="960"/>
      <c r="K375" s="960"/>
      <c r="L375" s="960"/>
      <c r="M375" s="960"/>
    </row>
    <row r="376" spans="2:13">
      <c r="B376" s="960"/>
      <c r="C376" s="960"/>
      <c r="D376" s="960"/>
      <c r="E376" s="960"/>
      <c r="F376" s="960"/>
      <c r="G376" s="960"/>
      <c r="H376" s="960"/>
      <c r="I376" s="960"/>
      <c r="J376" s="960"/>
      <c r="K376" s="960"/>
      <c r="L376" s="960"/>
      <c r="M376" s="960"/>
    </row>
    <row r="377" spans="2:13">
      <c r="B377" s="960"/>
      <c r="C377" s="960"/>
      <c r="D377" s="960"/>
      <c r="E377" s="960"/>
      <c r="F377" s="960"/>
      <c r="G377" s="960"/>
      <c r="H377" s="960"/>
      <c r="I377" s="960"/>
      <c r="J377" s="960"/>
      <c r="K377" s="960"/>
      <c r="L377" s="960"/>
      <c r="M377" s="960"/>
    </row>
    <row r="378" spans="2:13">
      <c r="B378" s="960"/>
      <c r="C378" s="960"/>
      <c r="D378" s="960"/>
      <c r="E378" s="960"/>
      <c r="F378" s="960"/>
      <c r="G378" s="960"/>
      <c r="H378" s="960"/>
      <c r="I378" s="960"/>
      <c r="J378" s="960"/>
      <c r="K378" s="960"/>
      <c r="L378" s="960"/>
      <c r="M378" s="960"/>
    </row>
    <row r="379" spans="2:13">
      <c r="B379" s="960"/>
      <c r="C379" s="960"/>
      <c r="D379" s="960"/>
      <c r="E379" s="960"/>
      <c r="F379" s="960"/>
      <c r="G379" s="960"/>
      <c r="H379" s="960"/>
      <c r="I379" s="960"/>
      <c r="J379" s="960"/>
      <c r="K379" s="960"/>
      <c r="L379" s="960"/>
      <c r="M379" s="960"/>
    </row>
    <row r="380" spans="2:13">
      <c r="B380" s="960"/>
      <c r="C380" s="960"/>
      <c r="D380" s="960"/>
      <c r="E380" s="960"/>
      <c r="F380" s="960"/>
      <c r="G380" s="960"/>
      <c r="H380" s="960"/>
      <c r="I380" s="960"/>
      <c r="J380" s="960"/>
      <c r="K380" s="960"/>
      <c r="L380" s="960"/>
      <c r="M380" s="960"/>
    </row>
    <row r="381" spans="2:13">
      <c r="B381" s="960"/>
      <c r="C381" s="960"/>
      <c r="D381" s="960"/>
      <c r="E381" s="960"/>
      <c r="F381" s="960"/>
      <c r="G381" s="960"/>
      <c r="H381" s="960"/>
      <c r="I381" s="960"/>
      <c r="J381" s="960"/>
      <c r="K381" s="960"/>
      <c r="L381" s="960"/>
      <c r="M381" s="960"/>
    </row>
    <row r="382" spans="2:13">
      <c r="B382" s="960"/>
      <c r="C382" s="960"/>
      <c r="D382" s="960"/>
      <c r="E382" s="960"/>
      <c r="F382" s="960"/>
      <c r="G382" s="960"/>
      <c r="H382" s="960"/>
      <c r="I382" s="960"/>
      <c r="J382" s="960"/>
      <c r="K382" s="960"/>
      <c r="L382" s="960"/>
      <c r="M382" s="960"/>
    </row>
    <row r="383" spans="2:13">
      <c r="B383" s="960"/>
      <c r="C383" s="960"/>
      <c r="D383" s="960"/>
      <c r="E383" s="960"/>
      <c r="F383" s="960"/>
      <c r="G383" s="960"/>
      <c r="H383" s="960"/>
      <c r="I383" s="960"/>
      <c r="J383" s="960"/>
      <c r="K383" s="960"/>
      <c r="L383" s="960"/>
      <c r="M383" s="960"/>
    </row>
    <row r="384" spans="2:13">
      <c r="B384" s="960"/>
      <c r="C384" s="960"/>
      <c r="D384" s="960"/>
      <c r="E384" s="960"/>
      <c r="F384" s="960"/>
      <c r="G384" s="960"/>
      <c r="H384" s="960"/>
      <c r="I384" s="960"/>
      <c r="J384" s="960"/>
      <c r="K384" s="960"/>
      <c r="L384" s="960"/>
      <c r="M384" s="960"/>
    </row>
    <row r="385" spans="2:13">
      <c r="B385" s="960"/>
      <c r="C385" s="960"/>
      <c r="D385" s="960"/>
      <c r="E385" s="960"/>
      <c r="F385" s="960"/>
      <c r="G385" s="960"/>
      <c r="H385" s="960"/>
      <c r="I385" s="960"/>
      <c r="J385" s="960"/>
      <c r="K385" s="960"/>
      <c r="L385" s="960"/>
      <c r="M385" s="960"/>
    </row>
    <row r="386" spans="2:13">
      <c r="B386" s="960"/>
      <c r="C386" s="960"/>
      <c r="D386" s="960"/>
      <c r="E386" s="960"/>
      <c r="F386" s="960"/>
      <c r="G386" s="960"/>
      <c r="H386" s="960"/>
      <c r="I386" s="960"/>
      <c r="J386" s="960"/>
      <c r="K386" s="960"/>
      <c r="L386" s="960"/>
      <c r="M386" s="960"/>
    </row>
    <row r="387" spans="2:13">
      <c r="B387" s="960"/>
      <c r="C387" s="960"/>
      <c r="D387" s="960"/>
      <c r="E387" s="960"/>
      <c r="F387" s="960"/>
      <c r="G387" s="960"/>
      <c r="H387" s="960"/>
      <c r="I387" s="960"/>
      <c r="J387" s="960"/>
      <c r="K387" s="960"/>
      <c r="L387" s="960"/>
      <c r="M387" s="960"/>
    </row>
    <row r="388" spans="2:13">
      <c r="B388" s="960"/>
      <c r="C388" s="960"/>
      <c r="D388" s="960"/>
      <c r="E388" s="960"/>
      <c r="F388" s="960"/>
      <c r="G388" s="960"/>
      <c r="H388" s="960"/>
      <c r="I388" s="960"/>
      <c r="J388" s="960"/>
      <c r="K388" s="960"/>
      <c r="L388" s="960"/>
      <c r="M388" s="960"/>
    </row>
    <row r="389" spans="2:13">
      <c r="B389" s="960"/>
      <c r="C389" s="960"/>
      <c r="D389" s="960"/>
      <c r="E389" s="960"/>
      <c r="F389" s="960"/>
      <c r="G389" s="960"/>
      <c r="H389" s="960"/>
      <c r="I389" s="960"/>
      <c r="J389" s="960"/>
      <c r="K389" s="960"/>
      <c r="L389" s="960"/>
      <c r="M389" s="960"/>
    </row>
    <row r="390" spans="2:13">
      <c r="B390" s="960"/>
      <c r="C390" s="960"/>
      <c r="D390" s="960"/>
      <c r="E390" s="960"/>
      <c r="F390" s="960"/>
      <c r="G390" s="960"/>
      <c r="H390" s="960"/>
      <c r="I390" s="960"/>
      <c r="J390" s="960"/>
      <c r="K390" s="960"/>
      <c r="L390" s="960"/>
      <c r="M390" s="960"/>
    </row>
    <row r="391" spans="2:13">
      <c r="B391" s="960"/>
      <c r="C391" s="960"/>
      <c r="D391" s="960"/>
      <c r="E391" s="960"/>
      <c r="F391" s="960"/>
      <c r="G391" s="960"/>
      <c r="H391" s="960"/>
      <c r="I391" s="960"/>
      <c r="J391" s="960"/>
      <c r="K391" s="960"/>
      <c r="L391" s="960"/>
      <c r="M391" s="960"/>
    </row>
    <row r="392" spans="2:13">
      <c r="B392" s="960"/>
      <c r="C392" s="960"/>
      <c r="D392" s="960"/>
      <c r="E392" s="960"/>
      <c r="F392" s="960"/>
      <c r="G392" s="960"/>
      <c r="H392" s="960"/>
      <c r="I392" s="960"/>
      <c r="J392" s="960"/>
      <c r="K392" s="960"/>
      <c r="L392" s="960"/>
      <c r="M392" s="960"/>
    </row>
    <row r="393" spans="2:13">
      <c r="B393" s="960"/>
      <c r="C393" s="960"/>
      <c r="D393" s="960"/>
      <c r="E393" s="960"/>
      <c r="F393" s="960"/>
      <c r="G393" s="960"/>
      <c r="H393" s="960"/>
      <c r="I393" s="960"/>
      <c r="J393" s="960"/>
      <c r="K393" s="960"/>
      <c r="L393" s="960"/>
      <c r="M393" s="960"/>
    </row>
    <row r="394" spans="2:13">
      <c r="B394" s="960"/>
      <c r="C394" s="960"/>
      <c r="D394" s="960"/>
      <c r="E394" s="960"/>
      <c r="F394" s="960"/>
      <c r="G394" s="960"/>
      <c r="H394" s="960"/>
      <c r="I394" s="960"/>
      <c r="J394" s="960"/>
      <c r="K394" s="960"/>
      <c r="L394" s="960"/>
      <c r="M394" s="960"/>
    </row>
    <row r="395" spans="2:13">
      <c r="B395" s="960"/>
      <c r="C395" s="960"/>
      <c r="D395" s="960"/>
      <c r="E395" s="960"/>
      <c r="F395" s="960"/>
      <c r="G395" s="960"/>
      <c r="H395" s="960"/>
      <c r="I395" s="960"/>
      <c r="J395" s="960"/>
      <c r="K395" s="960"/>
      <c r="L395" s="960"/>
      <c r="M395" s="960"/>
    </row>
    <row r="396" spans="2:13">
      <c r="B396" s="960"/>
      <c r="C396" s="960"/>
      <c r="D396" s="960"/>
      <c r="E396" s="960"/>
      <c r="F396" s="960"/>
      <c r="G396" s="960"/>
      <c r="H396" s="960"/>
      <c r="I396" s="960"/>
      <c r="J396" s="960"/>
      <c r="K396" s="960"/>
      <c r="L396" s="960"/>
      <c r="M396" s="960"/>
    </row>
    <row r="397" spans="2:13">
      <c r="B397" s="960"/>
      <c r="C397" s="960"/>
      <c r="D397" s="960"/>
      <c r="E397" s="960"/>
      <c r="F397" s="960"/>
      <c r="G397" s="960"/>
      <c r="H397" s="960"/>
      <c r="I397" s="960"/>
      <c r="J397" s="960"/>
      <c r="K397" s="960"/>
      <c r="L397" s="960"/>
      <c r="M397" s="960"/>
    </row>
    <row r="398" spans="2:13">
      <c r="B398" s="960"/>
      <c r="C398" s="960"/>
      <c r="D398" s="960"/>
      <c r="E398" s="960"/>
      <c r="F398" s="960"/>
      <c r="G398" s="960"/>
      <c r="H398" s="960"/>
      <c r="I398" s="960"/>
      <c r="J398" s="960"/>
      <c r="K398" s="960"/>
      <c r="L398" s="960"/>
      <c r="M398" s="960"/>
    </row>
    <row r="399" spans="2:13">
      <c r="B399" s="960"/>
      <c r="C399" s="960"/>
      <c r="D399" s="960"/>
      <c r="E399" s="960"/>
      <c r="F399" s="960"/>
      <c r="G399" s="960"/>
      <c r="H399" s="960"/>
      <c r="I399" s="960"/>
      <c r="J399" s="960"/>
      <c r="K399" s="960"/>
      <c r="L399" s="960"/>
      <c r="M399" s="960"/>
    </row>
    <row r="400" spans="2:13">
      <c r="B400" s="960"/>
      <c r="C400" s="960"/>
      <c r="D400" s="960"/>
      <c r="E400" s="960"/>
      <c r="F400" s="960"/>
      <c r="G400" s="960"/>
      <c r="H400" s="960"/>
      <c r="I400" s="960"/>
      <c r="J400" s="960"/>
      <c r="K400" s="960"/>
      <c r="L400" s="960"/>
      <c r="M400" s="960"/>
    </row>
    <row r="401" spans="2:13">
      <c r="B401" s="960"/>
      <c r="C401" s="960"/>
      <c r="D401" s="960"/>
      <c r="E401" s="960"/>
      <c r="F401" s="960"/>
      <c r="G401" s="960"/>
      <c r="H401" s="960"/>
      <c r="I401" s="960"/>
      <c r="J401" s="960"/>
      <c r="K401" s="960"/>
      <c r="L401" s="960"/>
      <c r="M401" s="960"/>
    </row>
    <row r="402" spans="2:13">
      <c r="B402" s="960"/>
      <c r="C402" s="960"/>
      <c r="D402" s="960"/>
      <c r="E402" s="960"/>
      <c r="F402" s="960"/>
      <c r="G402" s="960"/>
      <c r="H402" s="960"/>
      <c r="I402" s="960"/>
      <c r="J402" s="960"/>
      <c r="K402" s="960"/>
      <c r="L402" s="960"/>
      <c r="M402" s="960"/>
    </row>
    <row r="403" spans="2:13">
      <c r="B403" s="960"/>
      <c r="C403" s="960"/>
      <c r="D403" s="960"/>
      <c r="E403" s="960"/>
      <c r="F403" s="960"/>
      <c r="G403" s="960"/>
      <c r="H403" s="960"/>
      <c r="I403" s="960"/>
      <c r="J403" s="960"/>
      <c r="K403" s="960"/>
      <c r="L403" s="960"/>
      <c r="M403" s="960"/>
    </row>
    <row r="404" spans="2:13">
      <c r="B404" s="960"/>
      <c r="C404" s="960"/>
      <c r="D404" s="960"/>
      <c r="E404" s="960"/>
      <c r="F404" s="960"/>
      <c r="G404" s="960"/>
      <c r="H404" s="960"/>
      <c r="I404" s="960"/>
      <c r="J404" s="960"/>
      <c r="K404" s="960"/>
      <c r="L404" s="960"/>
      <c r="M404" s="960"/>
    </row>
    <row r="405" spans="2:13">
      <c r="B405" s="960"/>
      <c r="C405" s="960"/>
      <c r="D405" s="960"/>
      <c r="E405" s="960"/>
      <c r="F405" s="960"/>
      <c r="G405" s="960"/>
      <c r="H405" s="960"/>
      <c r="I405" s="960"/>
      <c r="J405" s="960"/>
      <c r="K405" s="960"/>
      <c r="L405" s="960"/>
      <c r="M405" s="960"/>
    </row>
    <row r="406" spans="2:13">
      <c r="B406" s="960"/>
      <c r="C406" s="960"/>
      <c r="D406" s="960"/>
      <c r="E406" s="960"/>
      <c r="F406" s="960"/>
      <c r="G406" s="960"/>
      <c r="H406" s="960"/>
      <c r="I406" s="960"/>
      <c r="J406" s="960"/>
      <c r="K406" s="960"/>
      <c r="L406" s="960"/>
      <c r="M406" s="960"/>
    </row>
    <row r="407" spans="2:13">
      <c r="B407" s="960"/>
      <c r="C407" s="960"/>
      <c r="D407" s="960"/>
      <c r="E407" s="960"/>
      <c r="F407" s="960"/>
      <c r="G407" s="960"/>
      <c r="H407" s="960"/>
      <c r="I407" s="960"/>
      <c r="J407" s="960"/>
      <c r="K407" s="960"/>
      <c r="L407" s="960"/>
      <c r="M407" s="960"/>
    </row>
    <row r="408" spans="2:13">
      <c r="B408" s="960"/>
      <c r="C408" s="960"/>
      <c r="D408" s="960"/>
      <c r="E408" s="960"/>
      <c r="F408" s="960"/>
      <c r="G408" s="960"/>
      <c r="H408" s="960"/>
      <c r="I408" s="960"/>
      <c r="J408" s="960"/>
      <c r="K408" s="960"/>
      <c r="L408" s="960"/>
      <c r="M408" s="960"/>
    </row>
    <row r="409" spans="2:13">
      <c r="B409" s="960"/>
      <c r="C409" s="960"/>
      <c r="D409" s="960"/>
      <c r="E409" s="960"/>
      <c r="F409" s="960"/>
      <c r="G409" s="960"/>
      <c r="H409" s="960"/>
      <c r="I409" s="960"/>
      <c r="J409" s="960"/>
      <c r="K409" s="960"/>
      <c r="L409" s="960"/>
      <c r="M409" s="960"/>
    </row>
    <row r="410" spans="2:13">
      <c r="B410" s="960"/>
      <c r="C410" s="960"/>
      <c r="D410" s="960"/>
      <c r="E410" s="960"/>
      <c r="F410" s="960"/>
      <c r="G410" s="960"/>
      <c r="H410" s="960"/>
      <c r="I410" s="960"/>
      <c r="J410" s="960"/>
      <c r="K410" s="960"/>
      <c r="L410" s="960"/>
      <c r="M410" s="960"/>
    </row>
    <row r="411" spans="2:13">
      <c r="B411" s="960"/>
      <c r="C411" s="960"/>
      <c r="D411" s="960"/>
      <c r="E411" s="960"/>
      <c r="F411" s="960"/>
      <c r="G411" s="960"/>
      <c r="H411" s="960"/>
      <c r="I411" s="960"/>
      <c r="J411" s="960"/>
      <c r="K411" s="960"/>
      <c r="L411" s="960"/>
      <c r="M411" s="960"/>
    </row>
    <row r="412" spans="2:13">
      <c r="B412" s="960"/>
      <c r="C412" s="960"/>
      <c r="D412" s="960"/>
      <c r="E412" s="960"/>
      <c r="F412" s="960"/>
      <c r="G412" s="960"/>
      <c r="H412" s="960"/>
      <c r="I412" s="960"/>
      <c r="J412" s="960"/>
      <c r="K412" s="960"/>
      <c r="L412" s="960"/>
      <c r="M412" s="960"/>
    </row>
    <row r="413" spans="2:13">
      <c r="B413" s="960"/>
      <c r="C413" s="960"/>
      <c r="D413" s="960"/>
      <c r="E413" s="960"/>
      <c r="F413" s="960"/>
      <c r="G413" s="960"/>
      <c r="H413" s="960"/>
      <c r="I413" s="960"/>
      <c r="J413" s="960"/>
      <c r="K413" s="960"/>
      <c r="L413" s="960"/>
      <c r="M413" s="960"/>
    </row>
    <row r="414" spans="2:13">
      <c r="B414" s="960"/>
      <c r="C414" s="960"/>
      <c r="D414" s="960"/>
      <c r="E414" s="960"/>
      <c r="F414" s="960"/>
      <c r="G414" s="960"/>
      <c r="H414" s="960"/>
      <c r="I414" s="960"/>
      <c r="J414" s="960"/>
      <c r="K414" s="960"/>
      <c r="L414" s="960"/>
      <c r="M414" s="960"/>
    </row>
    <row r="415" spans="2:13">
      <c r="B415" s="960"/>
      <c r="C415" s="960"/>
      <c r="D415" s="960"/>
      <c r="E415" s="960"/>
      <c r="F415" s="960"/>
      <c r="G415" s="960"/>
      <c r="H415" s="960"/>
      <c r="I415" s="960"/>
      <c r="J415" s="960"/>
      <c r="K415" s="960"/>
      <c r="L415" s="960"/>
      <c r="M415" s="960"/>
    </row>
    <row r="416" spans="2:13">
      <c r="B416" s="960"/>
      <c r="C416" s="960"/>
      <c r="D416" s="960"/>
      <c r="E416" s="960"/>
      <c r="F416" s="960"/>
      <c r="G416" s="960"/>
      <c r="H416" s="960"/>
      <c r="I416" s="960"/>
      <c r="J416" s="960"/>
      <c r="K416" s="960"/>
      <c r="L416" s="960"/>
      <c r="M416" s="960"/>
    </row>
    <row r="417" spans="2:13">
      <c r="B417" s="960"/>
      <c r="C417" s="960"/>
      <c r="D417" s="960"/>
      <c r="E417" s="960"/>
      <c r="F417" s="960"/>
      <c r="G417" s="960"/>
      <c r="H417" s="960"/>
      <c r="I417" s="960"/>
      <c r="J417" s="960"/>
      <c r="K417" s="960"/>
      <c r="L417" s="960"/>
      <c r="M417" s="960"/>
    </row>
    <row r="418" spans="2:13">
      <c r="B418" s="960"/>
      <c r="C418" s="960"/>
      <c r="D418" s="960"/>
      <c r="E418" s="960"/>
      <c r="F418" s="960"/>
      <c r="G418" s="960"/>
      <c r="H418" s="960"/>
      <c r="I418" s="960"/>
      <c r="J418" s="960"/>
      <c r="K418" s="960"/>
      <c r="L418" s="960"/>
      <c r="M418" s="960"/>
    </row>
    <row r="419" spans="2:13">
      <c r="B419" s="960"/>
      <c r="C419" s="960"/>
      <c r="D419" s="960"/>
      <c r="E419" s="960"/>
      <c r="F419" s="960"/>
      <c r="G419" s="960"/>
      <c r="H419" s="960"/>
      <c r="I419" s="960"/>
      <c r="J419" s="960"/>
      <c r="K419" s="960"/>
      <c r="L419" s="960"/>
      <c r="M419" s="960"/>
    </row>
    <row r="420" spans="2:13">
      <c r="B420" s="960"/>
      <c r="C420" s="960"/>
      <c r="D420" s="960"/>
      <c r="E420" s="960"/>
      <c r="F420" s="960"/>
      <c r="G420" s="960"/>
      <c r="H420" s="960"/>
      <c r="I420" s="960"/>
      <c r="J420" s="960"/>
      <c r="K420" s="960"/>
      <c r="L420" s="960"/>
      <c r="M420" s="960"/>
    </row>
    <row r="421" spans="2:13">
      <c r="B421" s="960"/>
      <c r="C421" s="960"/>
      <c r="D421" s="960"/>
      <c r="E421" s="960"/>
      <c r="F421" s="960"/>
      <c r="G421" s="960"/>
      <c r="H421" s="960"/>
      <c r="I421" s="960"/>
      <c r="J421" s="960"/>
      <c r="K421" s="960"/>
      <c r="L421" s="960"/>
      <c r="M421" s="960"/>
    </row>
    <row r="422" spans="2:13">
      <c r="B422" s="960"/>
      <c r="C422" s="960"/>
      <c r="D422" s="960"/>
      <c r="E422" s="960"/>
      <c r="F422" s="960"/>
      <c r="G422" s="960"/>
      <c r="H422" s="960"/>
      <c r="I422" s="960"/>
      <c r="J422" s="960"/>
      <c r="K422" s="960"/>
      <c r="L422" s="960"/>
      <c r="M422" s="960"/>
    </row>
    <row r="423" spans="2:13">
      <c r="B423" s="960"/>
      <c r="C423" s="960"/>
      <c r="D423" s="960"/>
      <c r="E423" s="960"/>
      <c r="F423" s="960"/>
      <c r="G423" s="960"/>
      <c r="H423" s="960"/>
      <c r="I423" s="960"/>
      <c r="J423" s="960"/>
      <c r="K423" s="960"/>
      <c r="L423" s="960"/>
      <c r="M423" s="960"/>
    </row>
    <row r="424" spans="2:13">
      <c r="B424" s="960"/>
      <c r="C424" s="960"/>
      <c r="D424" s="960"/>
      <c r="E424" s="960"/>
      <c r="F424" s="960"/>
      <c r="G424" s="960"/>
      <c r="H424" s="960"/>
      <c r="I424" s="960"/>
      <c r="J424" s="960"/>
      <c r="K424" s="960"/>
      <c r="L424" s="960"/>
      <c r="M424" s="960"/>
    </row>
    <row r="425" spans="2:13">
      <c r="B425" s="960"/>
      <c r="C425" s="960"/>
      <c r="D425" s="960"/>
      <c r="E425" s="960"/>
      <c r="F425" s="960"/>
      <c r="G425" s="960"/>
      <c r="H425" s="960"/>
      <c r="I425" s="960"/>
      <c r="J425" s="960"/>
      <c r="K425" s="960"/>
      <c r="L425" s="960"/>
      <c r="M425" s="960"/>
    </row>
    <row r="426" spans="2:13">
      <c r="B426" s="960"/>
      <c r="C426" s="960"/>
      <c r="D426" s="960"/>
      <c r="E426" s="960"/>
      <c r="F426" s="960"/>
      <c r="G426" s="960"/>
      <c r="H426" s="960"/>
      <c r="I426" s="960"/>
      <c r="J426" s="960"/>
      <c r="K426" s="960"/>
      <c r="L426" s="960"/>
      <c r="M426" s="960"/>
    </row>
    <row r="427" spans="2:13">
      <c r="B427" s="960"/>
      <c r="C427" s="960"/>
      <c r="D427" s="960"/>
      <c r="E427" s="960"/>
      <c r="F427" s="960"/>
      <c r="G427" s="960"/>
      <c r="H427" s="960"/>
      <c r="I427" s="960"/>
      <c r="J427" s="960"/>
      <c r="K427" s="960"/>
      <c r="L427" s="960"/>
      <c r="M427" s="960"/>
    </row>
    <row r="428" spans="2:13">
      <c r="B428" s="960"/>
      <c r="C428" s="960"/>
      <c r="D428" s="960"/>
      <c r="E428" s="960"/>
      <c r="F428" s="960"/>
      <c r="G428" s="960"/>
      <c r="H428" s="960"/>
      <c r="I428" s="960"/>
      <c r="J428" s="960"/>
      <c r="K428" s="960"/>
      <c r="L428" s="960"/>
      <c r="M428" s="960"/>
    </row>
    <row r="429" spans="2:13">
      <c r="B429" s="960"/>
      <c r="C429" s="960"/>
      <c r="D429" s="960"/>
      <c r="E429" s="960"/>
      <c r="F429" s="960"/>
      <c r="G429" s="960"/>
      <c r="H429" s="960"/>
      <c r="I429" s="960"/>
      <c r="J429" s="960"/>
      <c r="K429" s="960"/>
      <c r="L429" s="960"/>
      <c r="M429" s="960"/>
    </row>
    <row r="430" spans="2:13">
      <c r="B430" s="960"/>
      <c r="C430" s="960"/>
      <c r="D430" s="960"/>
      <c r="E430" s="960"/>
      <c r="F430" s="960"/>
      <c r="G430" s="960"/>
      <c r="H430" s="960"/>
      <c r="I430" s="960"/>
      <c r="J430" s="960"/>
      <c r="K430" s="960"/>
      <c r="L430" s="960"/>
      <c r="M430" s="960"/>
    </row>
    <row r="431" spans="2:13">
      <c r="B431" s="960"/>
      <c r="C431" s="960"/>
      <c r="D431" s="960"/>
      <c r="E431" s="960"/>
      <c r="F431" s="960"/>
      <c r="G431" s="960"/>
      <c r="H431" s="960"/>
      <c r="I431" s="960"/>
      <c r="J431" s="960"/>
      <c r="K431" s="960"/>
      <c r="L431" s="960"/>
      <c r="M431" s="960"/>
    </row>
    <row r="432" spans="2:13">
      <c r="B432" s="960"/>
      <c r="C432" s="960"/>
      <c r="D432" s="960"/>
      <c r="E432" s="960"/>
      <c r="F432" s="960"/>
      <c r="G432" s="960"/>
      <c r="H432" s="960"/>
      <c r="I432" s="960"/>
      <c r="J432" s="960"/>
      <c r="K432" s="960"/>
      <c r="L432" s="960"/>
      <c r="M432" s="960"/>
    </row>
    <row r="433" spans="2:13">
      <c r="B433" s="960"/>
      <c r="C433" s="960"/>
      <c r="D433" s="960"/>
      <c r="E433" s="960"/>
      <c r="F433" s="960"/>
      <c r="G433" s="960"/>
      <c r="H433" s="960"/>
      <c r="I433" s="960"/>
      <c r="J433" s="960"/>
      <c r="K433" s="960"/>
      <c r="L433" s="960"/>
      <c r="M433" s="960"/>
    </row>
    <row r="434" spans="2:13">
      <c r="B434" s="960"/>
      <c r="C434" s="960"/>
      <c r="D434" s="960"/>
      <c r="E434" s="960"/>
      <c r="F434" s="960"/>
      <c r="G434" s="960"/>
      <c r="H434" s="960"/>
      <c r="I434" s="960"/>
      <c r="J434" s="960"/>
      <c r="K434" s="960"/>
      <c r="L434" s="960"/>
      <c r="M434" s="960"/>
    </row>
    <row r="435" spans="2:13">
      <c r="B435" s="960"/>
      <c r="C435" s="960"/>
      <c r="D435" s="960"/>
      <c r="E435" s="960"/>
      <c r="F435" s="960"/>
      <c r="G435" s="960"/>
      <c r="H435" s="960"/>
      <c r="I435" s="960"/>
      <c r="J435" s="960"/>
      <c r="K435" s="960"/>
      <c r="L435" s="960"/>
      <c r="M435" s="960"/>
    </row>
    <row r="436" spans="2:13">
      <c r="B436" s="960"/>
      <c r="C436" s="960"/>
      <c r="D436" s="960"/>
      <c r="E436" s="960"/>
      <c r="F436" s="960"/>
      <c r="G436" s="960"/>
      <c r="H436" s="960"/>
      <c r="I436" s="960"/>
      <c r="J436" s="960"/>
      <c r="K436" s="960"/>
      <c r="L436" s="960"/>
      <c r="M436" s="960"/>
    </row>
    <row r="437" spans="2:13">
      <c r="B437" s="960"/>
      <c r="C437" s="960"/>
      <c r="D437" s="960"/>
      <c r="E437" s="960"/>
      <c r="F437" s="960"/>
      <c r="G437" s="960"/>
      <c r="H437" s="960"/>
      <c r="I437" s="960"/>
      <c r="J437" s="960"/>
      <c r="K437" s="960"/>
      <c r="L437" s="960"/>
      <c r="M437" s="960"/>
    </row>
    <row r="438" spans="2:13">
      <c r="B438" s="960"/>
      <c r="C438" s="960"/>
      <c r="D438" s="960"/>
      <c r="E438" s="960"/>
      <c r="F438" s="960"/>
      <c r="G438" s="960"/>
      <c r="H438" s="960"/>
      <c r="I438" s="960"/>
      <c r="J438" s="960"/>
      <c r="K438" s="960"/>
      <c r="L438" s="960"/>
      <c r="M438" s="960"/>
    </row>
    <row r="439" spans="2:13">
      <c r="B439" s="960"/>
      <c r="C439" s="960"/>
      <c r="D439" s="960"/>
      <c r="E439" s="960"/>
      <c r="F439" s="960"/>
      <c r="G439" s="960"/>
      <c r="H439" s="960"/>
      <c r="I439" s="960"/>
      <c r="J439" s="960"/>
      <c r="K439" s="960"/>
      <c r="L439" s="960"/>
      <c r="M439" s="960"/>
    </row>
    <row r="440" spans="2:13">
      <c r="B440" s="960"/>
      <c r="C440" s="960"/>
      <c r="D440" s="960"/>
      <c r="E440" s="960"/>
      <c r="F440" s="960"/>
      <c r="G440" s="960"/>
      <c r="H440" s="960"/>
      <c r="I440" s="960"/>
      <c r="J440" s="960"/>
      <c r="K440" s="960"/>
      <c r="L440" s="960"/>
      <c r="M440" s="960"/>
    </row>
    <row r="441" spans="2:13">
      <c r="B441" s="960"/>
      <c r="C441" s="960"/>
      <c r="D441" s="960"/>
      <c r="E441" s="960"/>
      <c r="F441" s="960"/>
      <c r="G441" s="960"/>
      <c r="H441" s="960"/>
      <c r="I441" s="960"/>
      <c r="J441" s="960"/>
      <c r="K441" s="960"/>
      <c r="L441" s="960"/>
      <c r="M441" s="960"/>
    </row>
    <row r="442" spans="2:13">
      <c r="B442" s="960"/>
      <c r="C442" s="960"/>
      <c r="D442" s="960"/>
      <c r="E442" s="960"/>
      <c r="F442" s="960"/>
      <c r="G442" s="960"/>
      <c r="H442" s="960"/>
      <c r="I442" s="960"/>
      <c r="J442" s="960"/>
      <c r="K442" s="960"/>
      <c r="L442" s="960"/>
      <c r="M442" s="960"/>
    </row>
    <row r="443" spans="2:13">
      <c r="B443" s="960"/>
      <c r="C443" s="960"/>
      <c r="D443" s="960"/>
      <c r="E443" s="960"/>
      <c r="F443" s="960"/>
      <c r="G443" s="960"/>
      <c r="H443" s="960"/>
      <c r="I443" s="960"/>
      <c r="J443" s="960"/>
      <c r="K443" s="960"/>
      <c r="L443" s="960"/>
      <c r="M443" s="960"/>
    </row>
    <row r="444" spans="2:13">
      <c r="B444" s="960"/>
      <c r="C444" s="960"/>
      <c r="D444" s="960"/>
      <c r="E444" s="960"/>
      <c r="F444" s="960"/>
      <c r="G444" s="960"/>
      <c r="H444" s="960"/>
      <c r="I444" s="960"/>
      <c r="J444" s="960"/>
      <c r="K444" s="960"/>
      <c r="L444" s="960"/>
      <c r="M444" s="960"/>
    </row>
    <row r="445" spans="2:13">
      <c r="B445" s="960"/>
      <c r="C445" s="960"/>
      <c r="D445" s="960"/>
      <c r="E445" s="960"/>
      <c r="F445" s="960"/>
      <c r="G445" s="960"/>
      <c r="H445" s="960"/>
      <c r="I445" s="960"/>
      <c r="J445" s="960"/>
      <c r="K445" s="960"/>
      <c r="L445" s="960"/>
      <c r="M445" s="960"/>
    </row>
    <row r="446" spans="2:13">
      <c r="B446" s="960"/>
      <c r="C446" s="960"/>
      <c r="D446" s="960"/>
      <c r="E446" s="960"/>
      <c r="F446" s="960"/>
      <c r="G446" s="960"/>
      <c r="H446" s="960"/>
      <c r="I446" s="960"/>
      <c r="J446" s="960"/>
      <c r="K446" s="960"/>
      <c r="L446" s="960"/>
      <c r="M446" s="960"/>
    </row>
    <row r="447" spans="2:13">
      <c r="B447" s="960"/>
      <c r="C447" s="960"/>
      <c r="D447" s="960"/>
      <c r="E447" s="960"/>
      <c r="F447" s="960"/>
      <c r="G447" s="960"/>
      <c r="H447" s="960"/>
      <c r="I447" s="960"/>
      <c r="J447" s="960"/>
      <c r="K447" s="960"/>
      <c r="L447" s="960"/>
      <c r="M447" s="960"/>
    </row>
    <row r="448" spans="2:13">
      <c r="B448" s="960"/>
      <c r="C448" s="960"/>
      <c r="D448" s="960"/>
      <c r="E448" s="960"/>
      <c r="F448" s="960"/>
      <c r="G448" s="960"/>
      <c r="H448" s="960"/>
      <c r="I448" s="960"/>
      <c r="J448" s="960"/>
      <c r="K448" s="960"/>
      <c r="L448" s="960"/>
      <c r="M448" s="960"/>
    </row>
    <row r="449" spans="2:13">
      <c r="B449" s="960"/>
      <c r="C449" s="960"/>
      <c r="D449" s="960"/>
      <c r="E449" s="960"/>
      <c r="F449" s="960"/>
      <c r="G449" s="960"/>
      <c r="H449" s="960"/>
      <c r="I449" s="960"/>
      <c r="J449" s="960"/>
      <c r="K449" s="960"/>
      <c r="L449" s="960"/>
      <c r="M449" s="960"/>
    </row>
    <row r="450" spans="2:13">
      <c r="B450" s="960"/>
      <c r="C450" s="960"/>
      <c r="D450" s="960"/>
      <c r="E450" s="960"/>
      <c r="F450" s="960"/>
      <c r="G450" s="960"/>
      <c r="H450" s="960"/>
      <c r="I450" s="960"/>
      <c r="J450" s="960"/>
      <c r="K450" s="960"/>
      <c r="L450" s="960"/>
      <c r="M450" s="960"/>
    </row>
    <row r="451" spans="2:13">
      <c r="B451" s="960"/>
      <c r="C451" s="960"/>
      <c r="D451" s="960"/>
      <c r="E451" s="960"/>
      <c r="F451" s="960"/>
      <c r="G451" s="960"/>
      <c r="H451" s="960"/>
      <c r="I451" s="960"/>
      <c r="J451" s="960"/>
      <c r="K451" s="960"/>
      <c r="L451" s="960"/>
      <c r="M451" s="960"/>
    </row>
    <row r="452" spans="2:13">
      <c r="B452" s="960"/>
      <c r="C452" s="960"/>
      <c r="D452" s="960"/>
      <c r="E452" s="960"/>
      <c r="F452" s="960"/>
      <c r="G452" s="960"/>
      <c r="H452" s="960"/>
      <c r="I452" s="960"/>
      <c r="J452" s="960"/>
      <c r="K452" s="960"/>
      <c r="L452" s="960"/>
      <c r="M452" s="960"/>
    </row>
    <row r="453" spans="2:13">
      <c r="B453" s="960"/>
      <c r="C453" s="960"/>
      <c r="D453" s="960"/>
      <c r="E453" s="960"/>
      <c r="F453" s="960"/>
      <c r="G453" s="960"/>
      <c r="H453" s="960"/>
      <c r="I453" s="960"/>
      <c r="J453" s="960"/>
      <c r="K453" s="960"/>
      <c r="L453" s="960"/>
      <c r="M453" s="960"/>
    </row>
    <row r="454" spans="2:13">
      <c r="B454" s="960"/>
      <c r="C454" s="960"/>
      <c r="D454" s="960"/>
      <c r="E454" s="960"/>
      <c r="F454" s="960"/>
      <c r="G454" s="960"/>
      <c r="H454" s="960"/>
      <c r="I454" s="960"/>
      <c r="J454" s="960"/>
      <c r="K454" s="960"/>
      <c r="L454" s="960"/>
      <c r="M454" s="960"/>
    </row>
    <row r="455" spans="2:13">
      <c r="B455" s="960"/>
      <c r="C455" s="960"/>
      <c r="D455" s="960"/>
      <c r="E455" s="960"/>
      <c r="F455" s="960"/>
      <c r="G455" s="960"/>
      <c r="H455" s="960"/>
      <c r="I455" s="960"/>
      <c r="J455" s="960"/>
      <c r="K455" s="960"/>
      <c r="L455" s="960"/>
      <c r="M455" s="960"/>
    </row>
    <row r="456" spans="2:13">
      <c r="B456" s="960"/>
      <c r="C456" s="960"/>
      <c r="D456" s="960"/>
      <c r="E456" s="960"/>
      <c r="F456" s="960"/>
      <c r="G456" s="960"/>
      <c r="H456" s="960"/>
      <c r="I456" s="960"/>
      <c r="J456" s="960"/>
      <c r="K456" s="960"/>
      <c r="L456" s="960"/>
      <c r="M456" s="960"/>
    </row>
    <row r="457" spans="2:13">
      <c r="B457" s="960"/>
      <c r="C457" s="960"/>
      <c r="D457" s="960"/>
      <c r="E457" s="960"/>
      <c r="F457" s="960"/>
      <c r="G457" s="960"/>
      <c r="H457" s="960"/>
      <c r="I457" s="960"/>
      <c r="J457" s="960"/>
      <c r="K457" s="960"/>
      <c r="L457" s="960"/>
      <c r="M457" s="960"/>
    </row>
    <row r="458" spans="2:13">
      <c r="B458" s="960"/>
      <c r="C458" s="960"/>
      <c r="D458" s="960"/>
      <c r="E458" s="960"/>
      <c r="F458" s="960"/>
      <c r="G458" s="960"/>
      <c r="H458" s="960"/>
      <c r="I458" s="960"/>
      <c r="J458" s="960"/>
      <c r="K458" s="960"/>
      <c r="L458" s="960"/>
      <c r="M458" s="960"/>
    </row>
    <row r="459" spans="2:13">
      <c r="B459" s="960"/>
      <c r="C459" s="960"/>
      <c r="D459" s="960"/>
      <c r="E459" s="960"/>
      <c r="F459" s="960"/>
      <c r="G459" s="960"/>
      <c r="H459" s="960"/>
      <c r="I459" s="960"/>
      <c r="J459" s="960"/>
      <c r="K459" s="960"/>
      <c r="L459" s="960"/>
      <c r="M459" s="960"/>
    </row>
    <row r="460" spans="2:13">
      <c r="B460" s="960"/>
      <c r="C460" s="960"/>
      <c r="D460" s="960"/>
      <c r="E460" s="960"/>
      <c r="F460" s="960"/>
      <c r="G460" s="960"/>
      <c r="H460" s="960"/>
      <c r="I460" s="960"/>
      <c r="J460" s="960"/>
      <c r="K460" s="960"/>
      <c r="L460" s="960"/>
      <c r="M460" s="960"/>
    </row>
    <row r="461" spans="2:13">
      <c r="B461" s="960"/>
      <c r="C461" s="960"/>
      <c r="D461" s="960"/>
      <c r="E461" s="960"/>
      <c r="F461" s="960"/>
      <c r="G461" s="960"/>
      <c r="H461" s="960"/>
      <c r="I461" s="960"/>
      <c r="J461" s="960"/>
      <c r="K461" s="960"/>
      <c r="L461" s="960"/>
      <c r="M461" s="960"/>
    </row>
    <row r="462" spans="2:13">
      <c r="B462" s="960"/>
      <c r="C462" s="960"/>
      <c r="D462" s="960"/>
      <c r="E462" s="960"/>
      <c r="F462" s="960"/>
      <c r="G462" s="960"/>
      <c r="H462" s="960"/>
      <c r="I462" s="960"/>
      <c r="J462" s="960"/>
      <c r="K462" s="960"/>
      <c r="L462" s="960"/>
      <c r="M462" s="960"/>
    </row>
    <row r="463" spans="2:13">
      <c r="B463" s="960"/>
      <c r="C463" s="960"/>
      <c r="D463" s="960"/>
      <c r="E463" s="960"/>
      <c r="F463" s="960"/>
      <c r="G463" s="960"/>
      <c r="H463" s="960"/>
      <c r="I463" s="960"/>
      <c r="J463" s="960"/>
      <c r="K463" s="960"/>
      <c r="L463" s="960"/>
      <c r="M463" s="960"/>
    </row>
    <row r="464" spans="2:13">
      <c r="B464" s="960"/>
      <c r="C464" s="960"/>
      <c r="D464" s="960"/>
      <c r="E464" s="960"/>
      <c r="F464" s="960"/>
      <c r="G464" s="960"/>
      <c r="H464" s="960"/>
      <c r="I464" s="960"/>
      <c r="J464" s="960"/>
      <c r="K464" s="960"/>
      <c r="L464" s="960"/>
      <c r="M464" s="960"/>
    </row>
    <row r="465" spans="2:13">
      <c r="B465" s="960"/>
      <c r="C465" s="960"/>
      <c r="D465" s="960"/>
      <c r="E465" s="960"/>
      <c r="F465" s="960"/>
      <c r="G465" s="960"/>
      <c r="H465" s="960"/>
      <c r="I465" s="960"/>
      <c r="J465" s="960"/>
      <c r="K465" s="960"/>
      <c r="L465" s="960"/>
      <c r="M465" s="960"/>
    </row>
    <row r="466" spans="2:13">
      <c r="B466" s="960"/>
      <c r="C466" s="960"/>
      <c r="D466" s="960"/>
      <c r="E466" s="960"/>
      <c r="F466" s="960"/>
      <c r="G466" s="960"/>
      <c r="H466" s="960"/>
      <c r="I466" s="960"/>
      <c r="J466" s="960"/>
      <c r="K466" s="960"/>
      <c r="L466" s="960"/>
      <c r="M466" s="960"/>
    </row>
    <row r="467" spans="2:13">
      <c r="B467" s="960"/>
      <c r="C467" s="960"/>
      <c r="D467" s="960"/>
      <c r="E467" s="960"/>
      <c r="F467" s="960"/>
      <c r="G467" s="960"/>
      <c r="H467" s="960"/>
      <c r="I467" s="960"/>
      <c r="J467" s="960"/>
      <c r="K467" s="960"/>
      <c r="L467" s="960"/>
      <c r="M467" s="960"/>
    </row>
    <row r="468" spans="2:13">
      <c r="B468" s="960"/>
      <c r="C468" s="960"/>
      <c r="D468" s="960"/>
      <c r="E468" s="960"/>
      <c r="F468" s="960"/>
      <c r="G468" s="960"/>
      <c r="H468" s="960"/>
      <c r="I468" s="960"/>
      <c r="J468" s="960"/>
      <c r="K468" s="960"/>
      <c r="L468" s="960"/>
      <c r="M468" s="960"/>
    </row>
    <row r="469" spans="2:13">
      <c r="B469" s="960"/>
      <c r="C469" s="960"/>
      <c r="D469" s="960"/>
      <c r="E469" s="960"/>
      <c r="F469" s="960"/>
      <c r="G469" s="960"/>
      <c r="H469" s="960"/>
      <c r="I469" s="960"/>
      <c r="J469" s="960"/>
      <c r="K469" s="960"/>
      <c r="L469" s="960"/>
      <c r="M469" s="960"/>
    </row>
    <row r="470" spans="2:13">
      <c r="B470" s="960"/>
      <c r="C470" s="960"/>
      <c r="D470" s="960"/>
      <c r="E470" s="960"/>
      <c r="F470" s="960"/>
      <c r="G470" s="960"/>
      <c r="H470" s="960"/>
      <c r="I470" s="960"/>
      <c r="J470" s="960"/>
      <c r="K470" s="960"/>
      <c r="L470" s="960"/>
      <c r="M470" s="960"/>
    </row>
    <row r="471" spans="2:13">
      <c r="B471" s="960"/>
      <c r="C471" s="960"/>
      <c r="D471" s="960"/>
      <c r="E471" s="960"/>
      <c r="F471" s="960"/>
      <c r="G471" s="960"/>
      <c r="H471" s="960"/>
      <c r="I471" s="960"/>
      <c r="J471" s="960"/>
      <c r="K471" s="960"/>
      <c r="L471" s="960"/>
      <c r="M471" s="960"/>
    </row>
    <row r="472" spans="2:13">
      <c r="B472" s="960"/>
      <c r="C472" s="960"/>
      <c r="D472" s="960"/>
      <c r="E472" s="960"/>
      <c r="F472" s="960"/>
      <c r="G472" s="960"/>
      <c r="H472" s="960"/>
      <c r="I472" s="960"/>
      <c r="J472" s="960"/>
      <c r="K472" s="960"/>
      <c r="L472" s="960"/>
      <c r="M472" s="960"/>
    </row>
    <row r="473" spans="2:13">
      <c r="B473" s="960"/>
      <c r="C473" s="960"/>
      <c r="D473" s="960"/>
      <c r="E473" s="960"/>
      <c r="F473" s="960"/>
      <c r="G473" s="960"/>
      <c r="H473" s="960"/>
      <c r="I473" s="960"/>
      <c r="J473" s="960"/>
      <c r="K473" s="960"/>
      <c r="L473" s="960"/>
      <c r="M473" s="960"/>
    </row>
    <row r="474" spans="2:13">
      <c r="B474" s="960"/>
      <c r="C474" s="960"/>
      <c r="D474" s="960"/>
      <c r="E474" s="960"/>
      <c r="F474" s="960"/>
      <c r="G474" s="960"/>
      <c r="H474" s="960"/>
      <c r="I474" s="960"/>
      <c r="J474" s="960"/>
      <c r="K474" s="960"/>
      <c r="L474" s="960"/>
      <c r="M474" s="960"/>
    </row>
    <row r="475" spans="2:13">
      <c r="B475" s="960"/>
      <c r="C475" s="960"/>
      <c r="D475" s="960"/>
      <c r="E475" s="960"/>
      <c r="F475" s="960"/>
      <c r="G475" s="960"/>
      <c r="H475" s="960"/>
      <c r="I475" s="960"/>
      <c r="J475" s="960"/>
      <c r="K475" s="960"/>
      <c r="L475" s="960"/>
      <c r="M475" s="960"/>
    </row>
    <row r="476" spans="2:13">
      <c r="B476" s="960"/>
      <c r="C476" s="960"/>
      <c r="D476" s="960"/>
      <c r="E476" s="960"/>
      <c r="F476" s="960"/>
      <c r="G476" s="960"/>
      <c r="H476" s="960"/>
      <c r="I476" s="960"/>
      <c r="J476" s="960"/>
      <c r="K476" s="960"/>
      <c r="L476" s="960"/>
      <c r="M476" s="960"/>
    </row>
    <row r="477" spans="2:13">
      <c r="B477" s="960"/>
      <c r="C477" s="960"/>
      <c r="D477" s="960"/>
      <c r="E477" s="960"/>
      <c r="F477" s="960"/>
      <c r="G477" s="960"/>
      <c r="H477" s="960"/>
      <c r="I477" s="960"/>
      <c r="J477" s="960"/>
      <c r="K477" s="960"/>
      <c r="L477" s="960"/>
      <c r="M477" s="960"/>
    </row>
    <row r="478" spans="2:13">
      <c r="B478" s="960"/>
      <c r="C478" s="960"/>
      <c r="D478" s="960"/>
      <c r="E478" s="960"/>
      <c r="F478" s="960"/>
      <c r="G478" s="960"/>
      <c r="H478" s="960"/>
      <c r="I478" s="960"/>
      <c r="J478" s="960"/>
      <c r="K478" s="960"/>
      <c r="L478" s="960"/>
      <c r="M478" s="960"/>
    </row>
    <row r="479" spans="2:13">
      <c r="B479" s="960"/>
      <c r="C479" s="960"/>
      <c r="D479" s="960"/>
      <c r="E479" s="960"/>
      <c r="F479" s="960"/>
      <c r="G479" s="960"/>
      <c r="H479" s="960"/>
      <c r="I479" s="960"/>
      <c r="J479" s="960"/>
      <c r="K479" s="960"/>
      <c r="L479" s="960"/>
      <c r="M479" s="960"/>
    </row>
    <row r="480" spans="2:13">
      <c r="B480" s="960"/>
      <c r="C480" s="960"/>
      <c r="D480" s="960"/>
      <c r="E480" s="960"/>
      <c r="F480" s="960"/>
      <c r="G480" s="960"/>
      <c r="H480" s="960"/>
      <c r="I480" s="960"/>
      <c r="J480" s="960"/>
      <c r="K480" s="960"/>
      <c r="L480" s="960"/>
      <c r="M480" s="960"/>
    </row>
    <row r="481" spans="2:13">
      <c r="B481" s="960"/>
      <c r="C481" s="960"/>
      <c r="D481" s="960"/>
      <c r="E481" s="960"/>
      <c r="F481" s="960"/>
      <c r="G481" s="960"/>
      <c r="H481" s="960"/>
      <c r="I481" s="960"/>
      <c r="J481" s="960"/>
      <c r="K481" s="960"/>
      <c r="L481" s="960"/>
      <c r="M481" s="960"/>
    </row>
    <row r="482" spans="2:13">
      <c r="B482" s="960"/>
      <c r="C482" s="960"/>
      <c r="D482" s="960"/>
      <c r="E482" s="960"/>
      <c r="F482" s="960"/>
      <c r="G482" s="960"/>
      <c r="H482" s="960"/>
      <c r="I482" s="960"/>
      <c r="J482" s="960"/>
      <c r="K482" s="960"/>
      <c r="L482" s="960"/>
      <c r="M482" s="960"/>
    </row>
    <row r="483" spans="2:13">
      <c r="B483" s="960"/>
      <c r="C483" s="960"/>
      <c r="D483" s="960"/>
      <c r="E483" s="960"/>
      <c r="F483" s="960"/>
      <c r="G483" s="960"/>
      <c r="H483" s="960"/>
      <c r="I483" s="960"/>
      <c r="J483" s="960"/>
      <c r="K483" s="960"/>
      <c r="L483" s="960"/>
      <c r="M483" s="960"/>
    </row>
    <row r="484" spans="2:13">
      <c r="B484" s="960"/>
      <c r="C484" s="960"/>
      <c r="D484" s="960"/>
      <c r="E484" s="960"/>
      <c r="F484" s="960"/>
      <c r="G484" s="960"/>
      <c r="H484" s="960"/>
      <c r="I484" s="960"/>
      <c r="J484" s="960"/>
      <c r="K484" s="960"/>
      <c r="L484" s="960"/>
      <c r="M484" s="960"/>
    </row>
    <row r="485" spans="2:13">
      <c r="B485" s="960"/>
      <c r="C485" s="960"/>
      <c r="D485" s="960"/>
      <c r="E485" s="960"/>
      <c r="F485" s="960"/>
      <c r="G485" s="960"/>
      <c r="H485" s="960"/>
      <c r="I485" s="960"/>
      <c r="J485" s="960"/>
      <c r="K485" s="960"/>
      <c r="L485" s="960"/>
      <c r="M485" s="960"/>
    </row>
    <row r="486" spans="2:13">
      <c r="B486" s="960"/>
      <c r="C486" s="960"/>
      <c r="D486" s="960"/>
      <c r="E486" s="960"/>
      <c r="F486" s="960"/>
      <c r="G486" s="960"/>
      <c r="H486" s="960"/>
      <c r="I486" s="960"/>
      <c r="J486" s="960"/>
      <c r="K486" s="960"/>
      <c r="L486" s="960"/>
      <c r="M486" s="960"/>
    </row>
    <row r="487" spans="2:13">
      <c r="B487" s="960"/>
      <c r="C487" s="960"/>
      <c r="D487" s="960"/>
      <c r="E487" s="960"/>
      <c r="F487" s="960"/>
      <c r="G487" s="960"/>
      <c r="H487" s="960"/>
      <c r="I487" s="960"/>
      <c r="J487" s="960"/>
      <c r="K487" s="960"/>
      <c r="L487" s="960"/>
      <c r="M487" s="960"/>
    </row>
    <row r="488" spans="2:13">
      <c r="B488" s="960"/>
      <c r="C488" s="960"/>
      <c r="D488" s="960"/>
      <c r="E488" s="960"/>
      <c r="F488" s="960"/>
      <c r="G488" s="960"/>
      <c r="H488" s="960"/>
      <c r="I488" s="960"/>
      <c r="J488" s="960"/>
      <c r="K488" s="960"/>
      <c r="L488" s="960"/>
      <c r="M488" s="960"/>
    </row>
    <row r="489" spans="2:13">
      <c r="B489" s="960"/>
      <c r="C489" s="960"/>
      <c r="D489" s="960"/>
      <c r="E489" s="960"/>
      <c r="F489" s="960"/>
      <c r="G489" s="960"/>
      <c r="H489" s="960"/>
      <c r="I489" s="960"/>
      <c r="J489" s="960"/>
      <c r="K489" s="960"/>
      <c r="L489" s="960"/>
      <c r="M489" s="960"/>
    </row>
    <row r="490" spans="2:13">
      <c r="B490" s="960"/>
      <c r="C490" s="960"/>
      <c r="D490" s="960"/>
      <c r="E490" s="960"/>
      <c r="F490" s="960"/>
      <c r="G490" s="960"/>
      <c r="H490" s="960"/>
      <c r="I490" s="960"/>
      <c r="J490" s="960"/>
      <c r="K490" s="960"/>
      <c r="L490" s="960"/>
      <c r="M490" s="960"/>
    </row>
    <row r="491" spans="2:13">
      <c r="B491" s="960"/>
      <c r="C491" s="960"/>
      <c r="D491" s="960"/>
      <c r="E491" s="960"/>
      <c r="F491" s="960"/>
      <c r="G491" s="960"/>
      <c r="H491" s="960"/>
      <c r="I491" s="960"/>
      <c r="J491" s="960"/>
      <c r="K491" s="960"/>
      <c r="L491" s="960"/>
      <c r="M491" s="960"/>
    </row>
    <row r="492" spans="2:13">
      <c r="B492" s="960"/>
      <c r="C492" s="960"/>
      <c r="D492" s="960"/>
      <c r="E492" s="960"/>
      <c r="F492" s="960"/>
      <c r="G492" s="960"/>
      <c r="H492" s="960"/>
      <c r="I492" s="960"/>
      <c r="J492" s="960"/>
      <c r="K492" s="960"/>
      <c r="L492" s="960"/>
      <c r="M492" s="960"/>
    </row>
    <row r="493" spans="2:13">
      <c r="B493" s="960"/>
      <c r="C493" s="960"/>
      <c r="D493" s="960"/>
      <c r="E493" s="960"/>
      <c r="F493" s="960"/>
      <c r="G493" s="960"/>
      <c r="H493" s="960"/>
      <c r="I493" s="960"/>
      <c r="J493" s="960"/>
      <c r="K493" s="960"/>
      <c r="L493" s="960"/>
      <c r="M493" s="960"/>
    </row>
    <row r="494" spans="2:13">
      <c r="B494" s="960"/>
      <c r="C494" s="960"/>
      <c r="D494" s="960"/>
      <c r="E494" s="960"/>
      <c r="F494" s="960"/>
      <c r="G494" s="960"/>
      <c r="H494" s="960"/>
      <c r="I494" s="960"/>
      <c r="J494" s="960"/>
      <c r="K494" s="960"/>
      <c r="L494" s="960"/>
      <c r="M494" s="960"/>
    </row>
    <row r="495" spans="2:13">
      <c r="B495" s="960"/>
      <c r="C495" s="960"/>
      <c r="D495" s="960"/>
      <c r="E495" s="960"/>
      <c r="F495" s="960"/>
      <c r="G495" s="960"/>
      <c r="H495" s="960"/>
      <c r="I495" s="960"/>
      <c r="J495" s="960"/>
      <c r="K495" s="960"/>
      <c r="L495" s="960"/>
      <c r="M495" s="960"/>
    </row>
    <row r="496" spans="2:13">
      <c r="B496" s="960"/>
      <c r="C496" s="960"/>
      <c r="D496" s="960"/>
      <c r="E496" s="960"/>
      <c r="F496" s="960"/>
      <c r="G496" s="960"/>
      <c r="H496" s="960"/>
      <c r="I496" s="960"/>
      <c r="J496" s="960"/>
      <c r="K496" s="960"/>
      <c r="L496" s="960"/>
      <c r="M496" s="960"/>
    </row>
    <row r="497" spans="2:13">
      <c r="B497" s="960"/>
      <c r="C497" s="960"/>
      <c r="D497" s="960"/>
      <c r="E497" s="960"/>
      <c r="F497" s="960"/>
      <c r="G497" s="960"/>
      <c r="H497" s="960"/>
      <c r="I497" s="960"/>
      <c r="J497" s="960"/>
      <c r="K497" s="960"/>
      <c r="L497" s="960"/>
      <c r="M497" s="960"/>
    </row>
    <row r="498" spans="2:13">
      <c r="B498" s="960"/>
      <c r="C498" s="960"/>
      <c r="D498" s="960"/>
      <c r="E498" s="960"/>
      <c r="F498" s="960"/>
      <c r="G498" s="960"/>
      <c r="H498" s="960"/>
      <c r="I498" s="960"/>
      <c r="J498" s="960"/>
      <c r="K498" s="960"/>
      <c r="L498" s="960"/>
      <c r="M498" s="960"/>
    </row>
    <row r="499" spans="2:13">
      <c r="B499" s="960"/>
      <c r="C499" s="960"/>
      <c r="D499" s="960"/>
      <c r="E499" s="960"/>
      <c r="F499" s="960"/>
      <c r="G499" s="960"/>
      <c r="H499" s="960"/>
      <c r="I499" s="960"/>
      <c r="J499" s="960"/>
      <c r="K499" s="960"/>
      <c r="L499" s="960"/>
      <c r="M499" s="960"/>
    </row>
    <row r="500" spans="2:13">
      <c r="B500" s="960"/>
      <c r="C500" s="960"/>
      <c r="D500" s="960"/>
      <c r="E500" s="960"/>
      <c r="F500" s="960"/>
      <c r="G500" s="960"/>
      <c r="H500" s="960"/>
      <c r="I500" s="960"/>
      <c r="J500" s="960"/>
      <c r="K500" s="960"/>
      <c r="L500" s="960"/>
      <c r="M500" s="960"/>
    </row>
    <row r="501" spans="2:13">
      <c r="B501" s="960"/>
      <c r="C501" s="960"/>
      <c r="D501" s="960"/>
      <c r="E501" s="960"/>
      <c r="F501" s="960"/>
      <c r="G501" s="960"/>
      <c r="H501" s="960"/>
      <c r="I501" s="960"/>
      <c r="J501" s="960"/>
      <c r="K501" s="960"/>
      <c r="L501" s="960"/>
      <c r="M501" s="960"/>
    </row>
    <row r="502" spans="2:13">
      <c r="B502" s="960"/>
      <c r="C502" s="960"/>
      <c r="D502" s="960"/>
      <c r="E502" s="960"/>
      <c r="F502" s="960"/>
      <c r="G502" s="960"/>
      <c r="H502" s="960"/>
      <c r="I502" s="960"/>
      <c r="J502" s="960"/>
      <c r="K502" s="960"/>
      <c r="L502" s="960"/>
      <c r="M502" s="960"/>
    </row>
    <row r="503" spans="2:13">
      <c r="B503" s="960"/>
      <c r="C503" s="960"/>
      <c r="D503" s="960"/>
      <c r="E503" s="960"/>
      <c r="F503" s="960"/>
      <c r="G503" s="960"/>
      <c r="H503" s="960"/>
      <c r="I503" s="960"/>
      <c r="J503" s="960"/>
      <c r="K503" s="960"/>
      <c r="L503" s="960"/>
      <c r="M503" s="960"/>
    </row>
    <row r="504" spans="2:13">
      <c r="B504" s="960"/>
      <c r="C504" s="960"/>
      <c r="D504" s="960"/>
      <c r="E504" s="960"/>
      <c r="F504" s="960"/>
      <c r="G504" s="960"/>
      <c r="H504" s="960"/>
      <c r="I504" s="960"/>
      <c r="J504" s="960"/>
      <c r="K504" s="960"/>
      <c r="L504" s="960"/>
      <c r="M504" s="960"/>
    </row>
    <row r="505" spans="2:13">
      <c r="B505" s="960"/>
      <c r="C505" s="960"/>
      <c r="D505" s="960"/>
      <c r="E505" s="960"/>
      <c r="F505" s="960"/>
      <c r="G505" s="960"/>
      <c r="H505" s="960"/>
      <c r="I505" s="960"/>
      <c r="J505" s="960"/>
      <c r="K505" s="960"/>
      <c r="L505" s="960"/>
      <c r="M505" s="960"/>
    </row>
    <row r="506" spans="2:13">
      <c r="B506" s="960"/>
      <c r="C506" s="960"/>
      <c r="D506" s="960"/>
      <c r="E506" s="960"/>
      <c r="F506" s="960"/>
      <c r="G506" s="960"/>
      <c r="H506" s="960"/>
      <c r="I506" s="960"/>
      <c r="J506" s="960"/>
      <c r="K506" s="960"/>
      <c r="L506" s="960"/>
      <c r="M506" s="960"/>
    </row>
    <row r="507" spans="2:13">
      <c r="B507" s="960"/>
      <c r="C507" s="960"/>
      <c r="D507" s="960"/>
      <c r="E507" s="960"/>
      <c r="F507" s="960"/>
      <c r="G507" s="960"/>
      <c r="H507" s="960"/>
      <c r="I507" s="960"/>
      <c r="J507" s="960"/>
      <c r="K507" s="960"/>
      <c r="L507" s="960"/>
      <c r="M507" s="960"/>
    </row>
    <row r="508" spans="2:13">
      <c r="B508" s="960"/>
      <c r="C508" s="960"/>
      <c r="D508" s="960"/>
      <c r="E508" s="960"/>
      <c r="F508" s="960"/>
      <c r="G508" s="960"/>
      <c r="H508" s="960"/>
      <c r="I508" s="960"/>
      <c r="J508" s="960"/>
      <c r="K508" s="960"/>
      <c r="L508" s="960"/>
      <c r="M508" s="960"/>
    </row>
    <row r="509" spans="2:13">
      <c r="B509" s="960"/>
      <c r="C509" s="960"/>
      <c r="D509" s="960"/>
      <c r="E509" s="960"/>
      <c r="F509" s="960"/>
      <c r="G509" s="960"/>
      <c r="H509" s="960"/>
      <c r="I509" s="960"/>
      <c r="J509" s="960"/>
      <c r="K509" s="960"/>
      <c r="L509" s="960"/>
      <c r="M509" s="960"/>
    </row>
    <row r="510" spans="2:13">
      <c r="B510" s="960"/>
      <c r="C510" s="960"/>
      <c r="D510" s="960"/>
      <c r="E510" s="960"/>
      <c r="F510" s="960"/>
      <c r="G510" s="960"/>
      <c r="H510" s="960"/>
      <c r="I510" s="960"/>
      <c r="J510" s="960"/>
      <c r="K510" s="960"/>
      <c r="L510" s="960"/>
      <c r="M510" s="960"/>
    </row>
    <row r="511" spans="2:13">
      <c r="B511" s="960"/>
      <c r="C511" s="960"/>
      <c r="D511" s="960"/>
      <c r="E511" s="960"/>
      <c r="F511" s="960"/>
      <c r="G511" s="960"/>
      <c r="H511" s="960"/>
      <c r="I511" s="960"/>
      <c r="J511" s="960"/>
      <c r="K511" s="960"/>
      <c r="L511" s="960"/>
      <c r="M511" s="960"/>
    </row>
    <row r="512" spans="2:13">
      <c r="B512" s="960"/>
      <c r="C512" s="960"/>
      <c r="D512" s="960"/>
      <c r="E512" s="960"/>
      <c r="F512" s="960"/>
      <c r="G512" s="960"/>
      <c r="H512" s="960"/>
      <c r="I512" s="960"/>
      <c r="J512" s="960"/>
      <c r="K512" s="960"/>
      <c r="L512" s="960"/>
      <c r="M512" s="960"/>
    </row>
    <row r="513" spans="2:13">
      <c r="B513" s="960"/>
      <c r="C513" s="960"/>
      <c r="D513" s="960"/>
      <c r="E513" s="960"/>
      <c r="F513" s="960"/>
      <c r="G513" s="960"/>
      <c r="H513" s="960"/>
      <c r="I513" s="960"/>
      <c r="J513" s="960"/>
      <c r="K513" s="960"/>
      <c r="L513" s="960"/>
      <c r="M513" s="960"/>
    </row>
    <row r="514" spans="2:13">
      <c r="B514" s="960"/>
      <c r="C514" s="960"/>
      <c r="D514" s="960"/>
      <c r="E514" s="960"/>
      <c r="F514" s="960"/>
      <c r="G514" s="960"/>
      <c r="H514" s="960"/>
      <c r="I514" s="960"/>
      <c r="J514" s="960"/>
      <c r="K514" s="960"/>
      <c r="L514" s="960"/>
      <c r="M514" s="960"/>
    </row>
    <row r="515" spans="2:13">
      <c r="B515" s="960"/>
      <c r="C515" s="960"/>
      <c r="D515" s="960"/>
      <c r="E515" s="960"/>
      <c r="F515" s="960"/>
      <c r="G515" s="960"/>
      <c r="H515" s="960"/>
      <c r="I515" s="960"/>
      <c r="J515" s="960"/>
      <c r="K515" s="960"/>
      <c r="L515" s="960"/>
      <c r="M515" s="960"/>
    </row>
    <row r="516" spans="2:13">
      <c r="B516" s="960"/>
      <c r="C516" s="960"/>
      <c r="D516" s="960"/>
      <c r="E516" s="960"/>
      <c r="F516" s="960"/>
      <c r="G516" s="960"/>
      <c r="H516" s="960"/>
      <c r="I516" s="960"/>
      <c r="J516" s="960"/>
      <c r="K516" s="960"/>
      <c r="L516" s="960"/>
      <c r="M516" s="960"/>
    </row>
    <row r="517" spans="2:13">
      <c r="B517" s="960"/>
      <c r="C517" s="960"/>
      <c r="D517" s="960"/>
      <c r="E517" s="960"/>
      <c r="F517" s="960"/>
      <c r="G517" s="960"/>
      <c r="H517" s="960"/>
      <c r="I517" s="960"/>
      <c r="J517" s="960"/>
      <c r="K517" s="960"/>
      <c r="L517" s="960"/>
      <c r="M517" s="960"/>
    </row>
    <row r="518" spans="2:13">
      <c r="B518" s="960"/>
      <c r="C518" s="960"/>
      <c r="D518" s="960"/>
      <c r="E518" s="960"/>
      <c r="F518" s="960"/>
      <c r="G518" s="960"/>
      <c r="H518" s="960"/>
      <c r="I518" s="960"/>
      <c r="J518" s="960"/>
      <c r="K518" s="960"/>
      <c r="L518" s="960"/>
      <c r="M518" s="960"/>
    </row>
    <row r="519" spans="2:13">
      <c r="B519" s="960"/>
      <c r="C519" s="960"/>
      <c r="D519" s="960"/>
      <c r="E519" s="960"/>
      <c r="F519" s="960"/>
      <c r="G519" s="960"/>
      <c r="H519" s="960"/>
      <c r="I519" s="960"/>
      <c r="J519" s="960"/>
      <c r="K519" s="960"/>
      <c r="L519" s="960"/>
      <c r="M519" s="960"/>
    </row>
    <row r="520" spans="2:13">
      <c r="B520" s="960"/>
      <c r="C520" s="960"/>
      <c r="D520" s="960"/>
      <c r="E520" s="960"/>
      <c r="F520" s="960"/>
      <c r="G520" s="960"/>
      <c r="H520" s="960"/>
      <c r="I520" s="960"/>
      <c r="J520" s="960"/>
      <c r="K520" s="960"/>
      <c r="L520" s="960"/>
      <c r="M520" s="960"/>
    </row>
    <row r="521" spans="2:13">
      <c r="B521" s="960"/>
      <c r="C521" s="960"/>
      <c r="D521" s="960"/>
      <c r="E521" s="960"/>
      <c r="F521" s="960"/>
      <c r="G521" s="960"/>
      <c r="H521" s="960"/>
      <c r="I521" s="960"/>
      <c r="J521" s="960"/>
      <c r="K521" s="960"/>
      <c r="L521" s="960"/>
      <c r="M521" s="960"/>
    </row>
    <row r="522" spans="2:13">
      <c r="B522" s="960"/>
      <c r="C522" s="960"/>
      <c r="D522" s="960"/>
      <c r="E522" s="960"/>
      <c r="F522" s="960"/>
      <c r="G522" s="960"/>
      <c r="H522" s="960"/>
      <c r="I522" s="960"/>
      <c r="J522" s="960"/>
      <c r="K522" s="960"/>
      <c r="L522" s="960"/>
      <c r="M522" s="960"/>
    </row>
    <row r="523" spans="2:13">
      <c r="B523" s="960"/>
      <c r="C523" s="960"/>
      <c r="D523" s="960"/>
      <c r="E523" s="960"/>
      <c r="F523" s="960"/>
      <c r="G523" s="960"/>
      <c r="H523" s="960"/>
      <c r="I523" s="960"/>
      <c r="J523" s="960"/>
      <c r="K523" s="960"/>
      <c r="L523" s="960"/>
      <c r="M523" s="960"/>
    </row>
    <row r="524" spans="2:13">
      <c r="B524" s="960"/>
      <c r="C524" s="960"/>
      <c r="D524" s="960"/>
      <c r="E524" s="960"/>
      <c r="F524" s="960"/>
      <c r="G524" s="960"/>
      <c r="H524" s="960"/>
      <c r="I524" s="960"/>
      <c r="J524" s="960"/>
      <c r="K524" s="960"/>
      <c r="L524" s="960"/>
      <c r="M524" s="960"/>
    </row>
    <row r="525" spans="2:13">
      <c r="B525" s="960"/>
      <c r="C525" s="960"/>
      <c r="D525" s="960"/>
      <c r="E525" s="960"/>
      <c r="F525" s="960"/>
      <c r="G525" s="960"/>
      <c r="H525" s="960"/>
      <c r="I525" s="960"/>
      <c r="J525" s="960"/>
      <c r="K525" s="960"/>
      <c r="L525" s="960"/>
      <c r="M525" s="960"/>
    </row>
    <row r="526" spans="2:13">
      <c r="B526" s="960"/>
      <c r="C526" s="960"/>
      <c r="D526" s="960"/>
      <c r="E526" s="960"/>
      <c r="F526" s="960"/>
      <c r="G526" s="960"/>
      <c r="H526" s="960"/>
      <c r="I526" s="960"/>
      <c r="J526" s="960"/>
      <c r="K526" s="960"/>
      <c r="L526" s="960"/>
      <c r="M526" s="960"/>
    </row>
    <row r="527" spans="2:13">
      <c r="B527" s="960"/>
      <c r="C527" s="960"/>
      <c r="D527" s="960"/>
      <c r="E527" s="960"/>
      <c r="F527" s="960"/>
      <c r="G527" s="960"/>
      <c r="H527" s="960"/>
      <c r="I527" s="960"/>
      <c r="J527" s="960"/>
      <c r="K527" s="960"/>
      <c r="L527" s="960"/>
      <c r="M527" s="960"/>
    </row>
    <row r="528" spans="2:13">
      <c r="B528" s="960"/>
      <c r="C528" s="960"/>
      <c r="D528" s="960"/>
      <c r="E528" s="960"/>
      <c r="F528" s="960"/>
      <c r="G528" s="960"/>
      <c r="H528" s="960"/>
      <c r="I528" s="960"/>
      <c r="J528" s="960"/>
      <c r="K528" s="960"/>
      <c r="L528" s="960"/>
      <c r="M528" s="960"/>
    </row>
    <row r="529" spans="2:13">
      <c r="B529" s="960"/>
      <c r="C529" s="960"/>
      <c r="D529" s="960"/>
      <c r="E529" s="960"/>
      <c r="F529" s="960"/>
      <c r="G529" s="960"/>
      <c r="H529" s="960"/>
      <c r="I529" s="960"/>
      <c r="J529" s="960"/>
      <c r="K529" s="960"/>
      <c r="L529" s="960"/>
      <c r="M529" s="960"/>
    </row>
    <row r="530" spans="2:13">
      <c r="B530" s="960"/>
      <c r="C530" s="960"/>
      <c r="D530" s="960"/>
      <c r="E530" s="960"/>
      <c r="F530" s="960"/>
      <c r="G530" s="960"/>
      <c r="H530" s="960"/>
      <c r="I530" s="960"/>
      <c r="J530" s="960"/>
      <c r="K530" s="960"/>
      <c r="L530" s="960"/>
      <c r="M530" s="960"/>
    </row>
    <row r="531" spans="2:13">
      <c r="B531" s="960"/>
      <c r="C531" s="960"/>
      <c r="D531" s="960"/>
      <c r="E531" s="960"/>
      <c r="F531" s="960"/>
      <c r="G531" s="960"/>
      <c r="H531" s="960"/>
      <c r="I531" s="960"/>
      <c r="J531" s="960"/>
      <c r="K531" s="960"/>
      <c r="L531" s="960"/>
      <c r="M531" s="960"/>
    </row>
    <row r="532" spans="2:13">
      <c r="B532" s="960"/>
      <c r="C532" s="960"/>
      <c r="D532" s="960"/>
      <c r="E532" s="960"/>
      <c r="F532" s="960"/>
      <c r="G532" s="960"/>
      <c r="H532" s="960"/>
      <c r="I532" s="960"/>
      <c r="J532" s="960"/>
      <c r="K532" s="960"/>
      <c r="L532" s="960"/>
      <c r="M532" s="960"/>
    </row>
    <row r="533" spans="2:13">
      <c r="B533" s="960"/>
      <c r="C533" s="960"/>
      <c r="D533" s="960"/>
      <c r="E533" s="960"/>
      <c r="F533" s="960"/>
      <c r="G533" s="960"/>
      <c r="H533" s="960"/>
      <c r="I533" s="960"/>
      <c r="J533" s="960"/>
      <c r="K533" s="960"/>
      <c r="L533" s="960"/>
      <c r="M533" s="960"/>
    </row>
    <row r="534" spans="2:13">
      <c r="B534" s="960"/>
      <c r="C534" s="960"/>
      <c r="D534" s="960"/>
      <c r="E534" s="960"/>
      <c r="F534" s="960"/>
      <c r="G534" s="960"/>
      <c r="H534" s="960"/>
      <c r="I534" s="960"/>
      <c r="J534" s="960"/>
      <c r="K534" s="960"/>
      <c r="L534" s="960"/>
      <c r="M534" s="960"/>
    </row>
    <row r="535" spans="2:13">
      <c r="B535" s="960"/>
      <c r="C535" s="960"/>
      <c r="D535" s="960"/>
      <c r="E535" s="960"/>
      <c r="F535" s="960"/>
      <c r="G535" s="960"/>
      <c r="H535" s="960"/>
      <c r="I535" s="960"/>
      <c r="J535" s="960"/>
      <c r="K535" s="960"/>
      <c r="L535" s="960"/>
      <c r="M535" s="960"/>
    </row>
    <row r="536" spans="2:13">
      <c r="B536" s="960"/>
      <c r="C536" s="960"/>
      <c r="D536" s="960"/>
      <c r="E536" s="960"/>
      <c r="F536" s="960"/>
      <c r="G536" s="960"/>
      <c r="H536" s="960"/>
      <c r="I536" s="960"/>
      <c r="J536" s="960"/>
      <c r="K536" s="960"/>
      <c r="L536" s="960"/>
      <c r="M536" s="960"/>
    </row>
    <row r="537" spans="2:13">
      <c r="B537" s="960"/>
      <c r="C537" s="960"/>
      <c r="D537" s="960"/>
      <c r="E537" s="960"/>
      <c r="F537" s="960"/>
      <c r="G537" s="960"/>
      <c r="H537" s="960"/>
      <c r="I537" s="960"/>
      <c r="J537" s="960"/>
      <c r="K537" s="960"/>
      <c r="L537" s="960"/>
      <c r="M537" s="960"/>
    </row>
    <row r="538" spans="2:13">
      <c r="B538" s="960"/>
      <c r="C538" s="960"/>
      <c r="D538" s="960"/>
      <c r="E538" s="960"/>
      <c r="F538" s="960"/>
      <c r="G538" s="960"/>
      <c r="H538" s="960"/>
      <c r="I538" s="960"/>
      <c r="J538" s="960"/>
      <c r="K538" s="960"/>
      <c r="L538" s="960"/>
      <c r="M538" s="960"/>
    </row>
    <row r="539" spans="2:13">
      <c r="B539" s="960"/>
      <c r="C539" s="960"/>
      <c r="D539" s="960"/>
      <c r="E539" s="960"/>
      <c r="F539" s="960"/>
      <c r="G539" s="960"/>
      <c r="H539" s="960"/>
      <c r="I539" s="960"/>
      <c r="J539" s="960"/>
      <c r="K539" s="960"/>
      <c r="L539" s="960"/>
      <c r="M539" s="960"/>
    </row>
    <row r="540" spans="2:13">
      <c r="B540" s="960"/>
      <c r="C540" s="960"/>
      <c r="D540" s="960"/>
      <c r="E540" s="960"/>
      <c r="F540" s="960"/>
      <c r="G540" s="960"/>
      <c r="H540" s="960"/>
      <c r="I540" s="960"/>
      <c r="J540" s="960"/>
      <c r="K540" s="960"/>
      <c r="L540" s="960"/>
      <c r="M540" s="960"/>
    </row>
    <row r="541" spans="2:13">
      <c r="B541" s="960"/>
      <c r="C541" s="960"/>
      <c r="D541" s="960"/>
      <c r="E541" s="960"/>
      <c r="F541" s="960"/>
      <c r="G541" s="960"/>
      <c r="H541" s="960"/>
      <c r="I541" s="960"/>
      <c r="J541" s="960"/>
      <c r="K541" s="960"/>
      <c r="L541" s="960"/>
      <c r="M541" s="960"/>
    </row>
    <row r="542" spans="2:13">
      <c r="B542" s="960"/>
      <c r="C542" s="960"/>
      <c r="D542" s="960"/>
      <c r="E542" s="960"/>
      <c r="F542" s="960"/>
      <c r="G542" s="960"/>
      <c r="H542" s="960"/>
      <c r="I542" s="960"/>
      <c r="J542" s="960"/>
      <c r="K542" s="960"/>
      <c r="L542" s="960"/>
      <c r="M542" s="960"/>
    </row>
    <row r="543" spans="2:13">
      <c r="B543" s="960"/>
      <c r="C543" s="960"/>
      <c r="D543" s="960"/>
      <c r="E543" s="960"/>
      <c r="F543" s="960"/>
      <c r="G543" s="960"/>
      <c r="H543" s="960"/>
      <c r="I543" s="960"/>
      <c r="J543" s="960"/>
      <c r="K543" s="960"/>
      <c r="L543" s="960"/>
      <c r="M543" s="960"/>
    </row>
    <row r="544" spans="2:13">
      <c r="B544" s="960"/>
      <c r="C544" s="960"/>
      <c r="D544" s="960"/>
      <c r="E544" s="960"/>
      <c r="F544" s="960"/>
      <c r="G544" s="960"/>
      <c r="H544" s="960"/>
      <c r="I544" s="960"/>
      <c r="J544" s="960"/>
      <c r="K544" s="960"/>
      <c r="L544" s="960"/>
      <c r="M544" s="960"/>
    </row>
    <row r="545" spans="2:13">
      <c r="B545" s="960"/>
      <c r="C545" s="960"/>
      <c r="D545" s="960"/>
      <c r="E545" s="960"/>
      <c r="F545" s="960"/>
      <c r="G545" s="960"/>
      <c r="H545" s="960"/>
      <c r="I545" s="960"/>
      <c r="J545" s="960"/>
      <c r="K545" s="960"/>
      <c r="L545" s="960"/>
      <c r="M545" s="960"/>
    </row>
    <row r="546" spans="2:13">
      <c r="B546" s="960"/>
      <c r="C546" s="960"/>
      <c r="D546" s="960"/>
      <c r="E546" s="960"/>
      <c r="F546" s="960"/>
      <c r="G546" s="960"/>
      <c r="H546" s="960"/>
      <c r="I546" s="960"/>
      <c r="J546" s="960"/>
      <c r="K546" s="960"/>
      <c r="L546" s="960"/>
      <c r="M546" s="960"/>
    </row>
    <row r="547" spans="2:13">
      <c r="B547" s="960"/>
      <c r="C547" s="960"/>
      <c r="D547" s="960"/>
      <c r="E547" s="960"/>
      <c r="F547" s="960"/>
      <c r="G547" s="960"/>
      <c r="H547" s="960"/>
      <c r="I547" s="960"/>
      <c r="J547" s="960"/>
      <c r="K547" s="960"/>
      <c r="L547" s="960"/>
      <c r="M547" s="960"/>
    </row>
    <row r="548" spans="2:13">
      <c r="B548" s="960"/>
      <c r="C548" s="960"/>
      <c r="D548" s="960"/>
      <c r="E548" s="960"/>
      <c r="F548" s="960"/>
      <c r="G548" s="960"/>
      <c r="H548" s="960"/>
      <c r="I548" s="960"/>
      <c r="J548" s="960"/>
      <c r="K548" s="960"/>
      <c r="L548" s="960"/>
      <c r="M548" s="960"/>
    </row>
    <row r="549" spans="2:13">
      <c r="B549" s="960"/>
      <c r="C549" s="960"/>
      <c r="D549" s="960"/>
      <c r="E549" s="960"/>
      <c r="F549" s="960"/>
      <c r="G549" s="960"/>
      <c r="H549" s="960"/>
      <c r="I549" s="960"/>
      <c r="J549" s="960"/>
      <c r="K549" s="960"/>
      <c r="L549" s="960"/>
      <c r="M549" s="960"/>
    </row>
    <row r="550" spans="2:13">
      <c r="B550" s="960"/>
      <c r="C550" s="960"/>
      <c r="D550" s="960"/>
      <c r="E550" s="960"/>
      <c r="F550" s="960"/>
      <c r="G550" s="960"/>
      <c r="H550" s="960"/>
      <c r="I550" s="960"/>
      <c r="J550" s="960"/>
      <c r="K550" s="960"/>
      <c r="L550" s="960"/>
      <c r="M550" s="960"/>
    </row>
    <row r="551" spans="2:13">
      <c r="B551" s="960"/>
      <c r="C551" s="960"/>
      <c r="D551" s="960"/>
      <c r="E551" s="960"/>
      <c r="F551" s="960"/>
      <c r="G551" s="960"/>
      <c r="H551" s="960"/>
      <c r="I551" s="960"/>
      <c r="J551" s="960"/>
      <c r="K551" s="960"/>
      <c r="L551" s="960"/>
      <c r="M551" s="960"/>
    </row>
    <row r="552" spans="2:13">
      <c r="B552" s="960"/>
      <c r="C552" s="960"/>
      <c r="D552" s="960"/>
      <c r="E552" s="960"/>
      <c r="F552" s="960"/>
      <c r="G552" s="960"/>
      <c r="H552" s="960"/>
      <c r="I552" s="960"/>
      <c r="J552" s="960"/>
      <c r="K552" s="960"/>
      <c r="L552" s="960"/>
      <c r="M552" s="960"/>
    </row>
    <row r="553" spans="2:13">
      <c r="B553" s="960"/>
      <c r="C553" s="960"/>
      <c r="D553" s="960"/>
      <c r="E553" s="960"/>
      <c r="F553" s="960"/>
      <c r="G553" s="960"/>
      <c r="H553" s="960"/>
      <c r="I553" s="960"/>
      <c r="J553" s="960"/>
      <c r="K553" s="960"/>
      <c r="L553" s="960"/>
      <c r="M553" s="960"/>
    </row>
    <row r="554" spans="2:13">
      <c r="B554" s="960"/>
      <c r="C554" s="960"/>
      <c r="D554" s="960"/>
      <c r="E554" s="960"/>
      <c r="F554" s="960"/>
      <c r="G554" s="960"/>
      <c r="H554" s="960"/>
      <c r="I554" s="960"/>
      <c r="J554" s="960"/>
      <c r="K554" s="960"/>
      <c r="L554" s="960"/>
      <c r="M554" s="960"/>
    </row>
    <row r="555" spans="2:13">
      <c r="B555" s="960"/>
      <c r="C555" s="960"/>
      <c r="D555" s="960"/>
      <c r="E555" s="960"/>
      <c r="F555" s="960"/>
      <c r="G555" s="960"/>
      <c r="H555" s="960"/>
      <c r="I555" s="960"/>
      <c r="J555" s="960"/>
      <c r="K555" s="960"/>
      <c r="L555" s="960"/>
      <c r="M555" s="960"/>
    </row>
    <row r="556" spans="2:13">
      <c r="B556" s="960"/>
      <c r="C556" s="960"/>
      <c r="D556" s="960"/>
      <c r="E556" s="960"/>
      <c r="F556" s="960"/>
      <c r="G556" s="960"/>
      <c r="H556" s="960"/>
      <c r="I556" s="960"/>
      <c r="J556" s="960"/>
      <c r="K556" s="960"/>
      <c r="L556" s="960"/>
      <c r="M556" s="960"/>
    </row>
    <row r="557" spans="2:13">
      <c r="B557" s="960"/>
      <c r="C557" s="960"/>
      <c r="D557" s="960"/>
      <c r="E557" s="960"/>
      <c r="F557" s="960"/>
      <c r="G557" s="960"/>
      <c r="H557" s="960"/>
      <c r="I557" s="960"/>
      <c r="J557" s="960"/>
      <c r="K557" s="960"/>
      <c r="L557" s="960"/>
      <c r="M557" s="960"/>
    </row>
    <row r="558" spans="2:13">
      <c r="B558" s="960"/>
      <c r="C558" s="960"/>
      <c r="D558" s="960"/>
      <c r="E558" s="960"/>
      <c r="F558" s="960"/>
      <c r="G558" s="960"/>
      <c r="H558" s="960"/>
      <c r="I558" s="960"/>
      <c r="J558" s="960"/>
      <c r="K558" s="960"/>
      <c r="L558" s="960"/>
      <c r="M558" s="960"/>
    </row>
    <row r="559" spans="2:13">
      <c r="B559" s="960"/>
      <c r="C559" s="960"/>
      <c r="D559" s="960"/>
      <c r="E559" s="960"/>
      <c r="F559" s="960"/>
      <c r="G559" s="960"/>
      <c r="H559" s="960"/>
      <c r="I559" s="960"/>
      <c r="J559" s="960"/>
      <c r="K559" s="960"/>
      <c r="L559" s="960"/>
      <c r="M559" s="960"/>
    </row>
    <row r="560" spans="2:13">
      <c r="B560" s="960"/>
      <c r="C560" s="960"/>
      <c r="D560" s="960"/>
      <c r="E560" s="960"/>
      <c r="F560" s="960"/>
      <c r="G560" s="960"/>
      <c r="H560" s="960"/>
      <c r="I560" s="960"/>
      <c r="J560" s="960"/>
      <c r="K560" s="960"/>
      <c r="L560" s="960"/>
      <c r="M560" s="960"/>
    </row>
    <row r="561" spans="2:13">
      <c r="B561" s="960"/>
      <c r="C561" s="960"/>
      <c r="D561" s="960"/>
      <c r="E561" s="960"/>
      <c r="F561" s="960"/>
      <c r="G561" s="960"/>
      <c r="H561" s="960"/>
      <c r="I561" s="960"/>
      <c r="J561" s="960"/>
      <c r="K561" s="960"/>
      <c r="L561" s="960"/>
      <c r="M561" s="960"/>
    </row>
    <row r="562" spans="2:13">
      <c r="B562" s="960"/>
      <c r="C562" s="960"/>
      <c r="D562" s="960"/>
      <c r="E562" s="960"/>
      <c r="F562" s="960"/>
      <c r="G562" s="960"/>
      <c r="H562" s="960"/>
      <c r="I562" s="960"/>
      <c r="J562" s="960"/>
      <c r="K562" s="960"/>
      <c r="L562" s="960"/>
      <c r="M562" s="960"/>
    </row>
    <row r="563" spans="2:13">
      <c r="B563" s="960"/>
      <c r="C563" s="960"/>
      <c r="D563" s="960"/>
      <c r="E563" s="960"/>
      <c r="F563" s="960"/>
      <c r="G563" s="960"/>
      <c r="H563" s="960"/>
      <c r="I563" s="960"/>
      <c r="J563" s="960"/>
      <c r="K563" s="960"/>
      <c r="L563" s="960"/>
      <c r="M563" s="960"/>
    </row>
    <row r="564" spans="2:13">
      <c r="B564" s="960"/>
      <c r="C564" s="960"/>
      <c r="D564" s="960"/>
      <c r="E564" s="960"/>
      <c r="F564" s="960"/>
      <c r="G564" s="960"/>
      <c r="H564" s="960"/>
      <c r="I564" s="960"/>
      <c r="J564" s="960"/>
      <c r="K564" s="960"/>
      <c r="L564" s="960"/>
      <c r="M564" s="960"/>
    </row>
    <row r="565" spans="2:13">
      <c r="B565" s="960"/>
      <c r="C565" s="960"/>
      <c r="D565" s="960"/>
      <c r="E565" s="960"/>
      <c r="F565" s="960"/>
      <c r="G565" s="960"/>
      <c r="H565" s="960"/>
      <c r="I565" s="960"/>
      <c r="J565" s="960"/>
      <c r="K565" s="960"/>
      <c r="L565" s="960"/>
      <c r="M565" s="960"/>
    </row>
    <row r="566" spans="2:13">
      <c r="B566" s="960"/>
      <c r="C566" s="960"/>
      <c r="D566" s="960"/>
      <c r="E566" s="960"/>
      <c r="F566" s="960"/>
      <c r="G566" s="960"/>
      <c r="H566" s="960"/>
      <c r="I566" s="960"/>
      <c r="J566" s="960"/>
      <c r="K566" s="960"/>
      <c r="L566" s="960"/>
      <c r="M566" s="960"/>
    </row>
    <row r="567" spans="2:13">
      <c r="B567" s="960"/>
      <c r="C567" s="960"/>
      <c r="D567" s="960"/>
      <c r="E567" s="960"/>
      <c r="F567" s="960"/>
      <c r="G567" s="960"/>
      <c r="H567" s="960"/>
      <c r="I567" s="960"/>
      <c r="J567" s="960"/>
      <c r="K567" s="960"/>
      <c r="L567" s="960"/>
      <c r="M567" s="960"/>
    </row>
    <row r="568" spans="2:13">
      <c r="B568" s="960"/>
      <c r="C568" s="960"/>
      <c r="D568" s="960"/>
      <c r="E568" s="960"/>
      <c r="F568" s="960"/>
      <c r="G568" s="960"/>
      <c r="H568" s="960"/>
      <c r="I568" s="960"/>
      <c r="J568" s="960"/>
      <c r="K568" s="960"/>
      <c r="L568" s="960"/>
      <c r="M568" s="960"/>
    </row>
    <row r="569" spans="2:13">
      <c r="B569" s="960"/>
      <c r="C569" s="960"/>
      <c r="D569" s="960"/>
      <c r="E569" s="960"/>
      <c r="F569" s="960"/>
      <c r="G569" s="960"/>
      <c r="H569" s="960"/>
      <c r="I569" s="960"/>
      <c r="J569" s="960"/>
      <c r="K569" s="960"/>
      <c r="L569" s="960"/>
      <c r="M569" s="960"/>
    </row>
    <row r="570" spans="2:13">
      <c r="B570" s="960"/>
      <c r="C570" s="960"/>
      <c r="D570" s="960"/>
      <c r="E570" s="960"/>
      <c r="F570" s="960"/>
      <c r="G570" s="960"/>
      <c r="H570" s="960"/>
      <c r="I570" s="960"/>
      <c r="J570" s="960"/>
      <c r="K570" s="960"/>
      <c r="L570" s="960"/>
      <c r="M570" s="960"/>
    </row>
    <row r="571" spans="2:13">
      <c r="B571" s="960"/>
      <c r="C571" s="960"/>
      <c r="D571" s="960"/>
      <c r="E571" s="960"/>
      <c r="F571" s="960"/>
      <c r="G571" s="960"/>
      <c r="H571" s="960"/>
      <c r="I571" s="960"/>
      <c r="J571" s="960"/>
      <c r="K571" s="960"/>
      <c r="L571" s="960"/>
      <c r="M571" s="960"/>
    </row>
    <row r="572" spans="2:13">
      <c r="B572" s="960"/>
      <c r="C572" s="960"/>
      <c r="D572" s="960"/>
      <c r="E572" s="960"/>
      <c r="F572" s="960"/>
      <c r="G572" s="960"/>
      <c r="H572" s="960"/>
      <c r="I572" s="960"/>
      <c r="J572" s="960"/>
      <c r="K572" s="960"/>
      <c r="L572" s="960"/>
      <c r="M572" s="960"/>
    </row>
    <row r="573" spans="2:13">
      <c r="B573" s="960"/>
      <c r="C573" s="960"/>
      <c r="D573" s="960"/>
      <c r="E573" s="960"/>
      <c r="F573" s="960"/>
      <c r="G573" s="960"/>
      <c r="H573" s="960"/>
      <c r="I573" s="960"/>
      <c r="J573" s="960"/>
      <c r="K573" s="960"/>
      <c r="L573" s="960"/>
      <c r="M573" s="960"/>
    </row>
    <row r="574" spans="2:13">
      <c r="B574" s="960"/>
      <c r="C574" s="960"/>
      <c r="D574" s="960"/>
      <c r="E574" s="960"/>
      <c r="F574" s="960"/>
      <c r="G574" s="960"/>
      <c r="H574" s="960"/>
      <c r="I574" s="960"/>
      <c r="J574" s="960"/>
      <c r="K574" s="960"/>
      <c r="L574" s="960"/>
      <c r="M574" s="960"/>
    </row>
    <row r="575" spans="2:13">
      <c r="B575" s="960"/>
      <c r="C575" s="960"/>
      <c r="D575" s="960"/>
      <c r="E575" s="960"/>
      <c r="F575" s="960"/>
      <c r="G575" s="960"/>
      <c r="H575" s="960"/>
      <c r="I575" s="960"/>
      <c r="J575" s="960"/>
      <c r="K575" s="960"/>
      <c r="L575" s="960"/>
      <c r="M575" s="960"/>
    </row>
    <row r="576" spans="2:13">
      <c r="B576" s="960"/>
      <c r="C576" s="960"/>
      <c r="D576" s="960"/>
      <c r="E576" s="960"/>
      <c r="F576" s="960"/>
      <c r="G576" s="960"/>
      <c r="H576" s="960"/>
      <c r="I576" s="960"/>
      <c r="J576" s="960"/>
      <c r="K576" s="960"/>
      <c r="L576" s="960"/>
      <c r="M576" s="960"/>
    </row>
    <row r="577" spans="2:13">
      <c r="B577" s="960"/>
      <c r="C577" s="960"/>
      <c r="D577" s="960"/>
      <c r="E577" s="960"/>
      <c r="F577" s="960"/>
      <c r="G577" s="960"/>
      <c r="H577" s="960"/>
      <c r="I577" s="960"/>
      <c r="J577" s="960"/>
      <c r="K577" s="960"/>
      <c r="L577" s="960"/>
      <c r="M577" s="960"/>
    </row>
    <row r="578" spans="2:13">
      <c r="B578" s="960"/>
      <c r="C578" s="960"/>
      <c r="D578" s="960"/>
      <c r="E578" s="960"/>
      <c r="F578" s="960"/>
      <c r="G578" s="960"/>
      <c r="H578" s="960"/>
      <c r="I578" s="960"/>
      <c r="J578" s="960"/>
      <c r="K578" s="960"/>
      <c r="L578" s="960"/>
      <c r="M578" s="960"/>
    </row>
    <row r="579" spans="2:13">
      <c r="B579" s="960"/>
      <c r="C579" s="960"/>
      <c r="D579" s="960"/>
      <c r="E579" s="960"/>
      <c r="F579" s="960"/>
      <c r="G579" s="960"/>
      <c r="H579" s="960"/>
      <c r="I579" s="960"/>
      <c r="J579" s="960"/>
      <c r="K579" s="960"/>
      <c r="L579" s="960"/>
      <c r="M579" s="960"/>
    </row>
    <row r="580" spans="2:13">
      <c r="B580" s="960"/>
      <c r="C580" s="960"/>
      <c r="D580" s="960"/>
      <c r="E580" s="960"/>
      <c r="F580" s="960"/>
      <c r="G580" s="960"/>
      <c r="H580" s="960"/>
      <c r="I580" s="960"/>
      <c r="J580" s="960"/>
      <c r="K580" s="960"/>
      <c r="L580" s="960"/>
      <c r="M580" s="960"/>
    </row>
    <row r="581" spans="2:13">
      <c r="B581" s="960"/>
      <c r="C581" s="960"/>
      <c r="D581" s="960"/>
      <c r="E581" s="960"/>
      <c r="F581" s="960"/>
      <c r="G581" s="960"/>
      <c r="H581" s="960"/>
      <c r="I581" s="960"/>
      <c r="J581" s="960"/>
      <c r="K581" s="960"/>
      <c r="L581" s="960"/>
      <c r="M581" s="960"/>
    </row>
    <row r="582" spans="2:13">
      <c r="B582" s="960"/>
      <c r="C582" s="960"/>
      <c r="D582" s="960"/>
      <c r="E582" s="960"/>
      <c r="F582" s="960"/>
      <c r="G582" s="960"/>
      <c r="H582" s="960"/>
      <c r="I582" s="960"/>
      <c r="J582" s="960"/>
      <c r="K582" s="960"/>
      <c r="L582" s="960"/>
      <c r="M582" s="960"/>
    </row>
    <row r="583" spans="2:13">
      <c r="B583" s="960"/>
      <c r="C583" s="960"/>
      <c r="D583" s="960"/>
      <c r="E583" s="960"/>
      <c r="F583" s="960"/>
      <c r="G583" s="960"/>
      <c r="H583" s="960"/>
      <c r="I583" s="960"/>
      <c r="J583" s="960"/>
      <c r="K583" s="960"/>
      <c r="L583" s="960"/>
      <c r="M583" s="960"/>
    </row>
    <row r="584" spans="2:13">
      <c r="B584" s="960"/>
      <c r="C584" s="960"/>
      <c r="D584" s="960"/>
      <c r="E584" s="960"/>
      <c r="F584" s="960"/>
      <c r="G584" s="960"/>
      <c r="H584" s="960"/>
      <c r="I584" s="960"/>
      <c r="J584" s="960"/>
      <c r="K584" s="960"/>
      <c r="L584" s="960"/>
      <c r="M584" s="960"/>
    </row>
    <row r="585" spans="2:13">
      <c r="B585" s="960"/>
      <c r="C585" s="960"/>
      <c r="D585" s="960"/>
      <c r="E585" s="960"/>
      <c r="F585" s="960"/>
      <c r="G585" s="960"/>
      <c r="H585" s="960"/>
      <c r="I585" s="960"/>
      <c r="J585" s="960"/>
      <c r="K585" s="960"/>
      <c r="L585" s="960"/>
      <c r="M585" s="960"/>
    </row>
    <row r="586" spans="2:13">
      <c r="B586" s="960"/>
      <c r="C586" s="960"/>
      <c r="D586" s="960"/>
      <c r="E586" s="960"/>
      <c r="F586" s="960"/>
      <c r="G586" s="960"/>
      <c r="H586" s="960"/>
      <c r="I586" s="960"/>
      <c r="J586" s="960"/>
      <c r="K586" s="960"/>
      <c r="L586" s="960"/>
      <c r="M586" s="960"/>
    </row>
    <row r="587" spans="2:13">
      <c r="B587" s="960"/>
      <c r="C587" s="960"/>
      <c r="D587" s="960"/>
      <c r="E587" s="960"/>
      <c r="F587" s="960"/>
      <c r="G587" s="960"/>
      <c r="H587" s="960"/>
      <c r="I587" s="960"/>
      <c r="J587" s="960"/>
      <c r="K587" s="960"/>
      <c r="L587" s="960"/>
      <c r="M587" s="960"/>
    </row>
    <row r="588" spans="2:13">
      <c r="B588" s="960"/>
      <c r="C588" s="960"/>
      <c r="D588" s="960"/>
      <c r="E588" s="960"/>
      <c r="F588" s="960"/>
      <c r="G588" s="960"/>
      <c r="H588" s="960"/>
      <c r="I588" s="960"/>
      <c r="J588" s="960"/>
      <c r="K588" s="960"/>
      <c r="L588" s="960"/>
      <c r="M588" s="960"/>
    </row>
    <row r="589" spans="2:13">
      <c r="B589" s="960"/>
      <c r="C589" s="960"/>
      <c r="D589" s="960"/>
      <c r="E589" s="960"/>
      <c r="F589" s="960"/>
      <c r="G589" s="960"/>
      <c r="H589" s="960"/>
      <c r="I589" s="960"/>
      <c r="J589" s="960"/>
      <c r="K589" s="960"/>
      <c r="L589" s="960"/>
      <c r="M589" s="960"/>
    </row>
    <row r="590" spans="2:13">
      <c r="B590" s="960"/>
      <c r="C590" s="960"/>
      <c r="D590" s="960"/>
      <c r="E590" s="960"/>
      <c r="F590" s="960"/>
      <c r="G590" s="960"/>
      <c r="H590" s="960"/>
      <c r="I590" s="960"/>
      <c r="J590" s="960"/>
      <c r="K590" s="960"/>
      <c r="L590" s="960"/>
      <c r="M590" s="960"/>
    </row>
    <row r="591" spans="2:13">
      <c r="B591" s="960"/>
      <c r="C591" s="960"/>
      <c r="D591" s="960"/>
      <c r="E591" s="960"/>
      <c r="F591" s="960"/>
      <c r="G591" s="960"/>
      <c r="H591" s="960"/>
      <c r="I591" s="960"/>
      <c r="J591" s="960"/>
      <c r="K591" s="960"/>
      <c r="L591" s="960"/>
      <c r="M591" s="960"/>
    </row>
    <row r="592" spans="2:13">
      <c r="B592" s="960"/>
      <c r="C592" s="960"/>
      <c r="D592" s="960"/>
      <c r="E592" s="960"/>
      <c r="F592" s="960"/>
      <c r="G592" s="960"/>
      <c r="H592" s="960"/>
      <c r="I592" s="960"/>
      <c r="J592" s="960"/>
      <c r="K592" s="960"/>
      <c r="L592" s="960"/>
      <c r="M592" s="960"/>
    </row>
    <row r="593" spans="2:13">
      <c r="B593" s="960"/>
      <c r="C593" s="960"/>
      <c r="D593" s="960"/>
      <c r="E593" s="960"/>
      <c r="F593" s="960"/>
      <c r="G593" s="960"/>
      <c r="H593" s="960"/>
      <c r="I593" s="960"/>
      <c r="J593" s="960"/>
      <c r="K593" s="960"/>
      <c r="L593" s="960"/>
      <c r="M593" s="960"/>
    </row>
    <row r="594" spans="2:13">
      <c r="B594" s="960"/>
      <c r="C594" s="960"/>
      <c r="D594" s="960"/>
      <c r="E594" s="960"/>
      <c r="F594" s="960"/>
      <c r="G594" s="960"/>
      <c r="H594" s="960"/>
      <c r="I594" s="960"/>
      <c r="J594" s="960"/>
      <c r="K594" s="960"/>
      <c r="L594" s="960"/>
      <c r="M594" s="960"/>
    </row>
    <row r="595" spans="2:13">
      <c r="B595" s="960"/>
      <c r="C595" s="960"/>
      <c r="D595" s="960"/>
      <c r="E595" s="960"/>
      <c r="F595" s="960"/>
      <c r="G595" s="960"/>
      <c r="H595" s="960"/>
      <c r="I595" s="960"/>
      <c r="J595" s="960"/>
      <c r="K595" s="960"/>
      <c r="L595" s="960"/>
      <c r="M595" s="960"/>
    </row>
    <row r="596" spans="2:13">
      <c r="B596" s="960"/>
      <c r="C596" s="960"/>
      <c r="D596" s="960"/>
      <c r="E596" s="960"/>
      <c r="F596" s="960"/>
      <c r="G596" s="960"/>
      <c r="H596" s="960"/>
      <c r="I596" s="960"/>
      <c r="J596" s="960"/>
      <c r="K596" s="960"/>
      <c r="L596" s="960"/>
      <c r="M596" s="960"/>
    </row>
    <row r="597" spans="2:13">
      <c r="B597" s="960"/>
      <c r="C597" s="960"/>
      <c r="D597" s="960"/>
      <c r="E597" s="960"/>
      <c r="F597" s="960"/>
      <c r="G597" s="960"/>
      <c r="H597" s="960"/>
      <c r="I597" s="960"/>
      <c r="J597" s="960"/>
      <c r="K597" s="960"/>
      <c r="L597" s="960"/>
      <c r="M597" s="960"/>
    </row>
    <row r="598" spans="2:13">
      <c r="B598" s="960"/>
      <c r="C598" s="960"/>
      <c r="D598" s="960"/>
      <c r="E598" s="960"/>
      <c r="F598" s="960"/>
      <c r="G598" s="960"/>
      <c r="H598" s="960"/>
      <c r="I598" s="960"/>
      <c r="J598" s="960"/>
      <c r="K598" s="960"/>
      <c r="L598" s="960"/>
      <c r="M598" s="960"/>
    </row>
    <row r="599" spans="2:13">
      <c r="B599" s="960"/>
      <c r="C599" s="960"/>
      <c r="D599" s="960"/>
      <c r="E599" s="960"/>
      <c r="F599" s="960"/>
      <c r="G599" s="960"/>
      <c r="H599" s="960"/>
      <c r="I599" s="960"/>
      <c r="J599" s="960"/>
      <c r="K599" s="960"/>
      <c r="L599" s="960"/>
      <c r="M599" s="960"/>
    </row>
    <row r="600" spans="2:13">
      <c r="B600" s="960"/>
      <c r="C600" s="960"/>
      <c r="D600" s="960"/>
      <c r="E600" s="960"/>
      <c r="F600" s="960"/>
      <c r="G600" s="960"/>
      <c r="H600" s="960"/>
      <c r="I600" s="960"/>
      <c r="J600" s="960"/>
      <c r="K600" s="960"/>
      <c r="L600" s="960"/>
      <c r="M600" s="960"/>
    </row>
    <row r="601" spans="2:13">
      <c r="B601" s="960"/>
      <c r="C601" s="960"/>
      <c r="D601" s="960"/>
      <c r="E601" s="960"/>
      <c r="F601" s="960"/>
      <c r="G601" s="960"/>
      <c r="H601" s="960"/>
      <c r="I601" s="960"/>
      <c r="J601" s="960"/>
      <c r="K601" s="960"/>
      <c r="L601" s="960"/>
      <c r="M601" s="960"/>
    </row>
    <row r="602" spans="2:13">
      <c r="B602" s="960"/>
      <c r="C602" s="960"/>
      <c r="D602" s="960"/>
      <c r="E602" s="960"/>
      <c r="F602" s="960"/>
      <c r="G602" s="960"/>
      <c r="H602" s="960"/>
      <c r="I602" s="960"/>
      <c r="J602" s="960"/>
      <c r="K602" s="960"/>
      <c r="L602" s="960"/>
      <c r="M602" s="960"/>
    </row>
    <row r="603" spans="2:13">
      <c r="B603" s="960"/>
      <c r="C603" s="960"/>
      <c r="D603" s="960"/>
      <c r="E603" s="960"/>
      <c r="F603" s="960"/>
      <c r="G603" s="960"/>
      <c r="H603" s="960"/>
      <c r="I603" s="960"/>
      <c r="J603" s="960"/>
      <c r="K603" s="960"/>
      <c r="L603" s="960"/>
      <c r="M603" s="960"/>
    </row>
    <row r="604" spans="2:13">
      <c r="B604" s="960"/>
      <c r="C604" s="960"/>
      <c r="D604" s="960"/>
      <c r="E604" s="960"/>
      <c r="F604" s="960"/>
      <c r="G604" s="960"/>
      <c r="H604" s="960"/>
      <c r="I604" s="960"/>
      <c r="J604" s="960"/>
      <c r="K604" s="960"/>
      <c r="L604" s="960"/>
      <c r="M604" s="960"/>
    </row>
    <row r="605" spans="2:13">
      <c r="B605" s="960"/>
      <c r="C605" s="960"/>
      <c r="D605" s="960"/>
      <c r="E605" s="960"/>
      <c r="F605" s="960"/>
      <c r="G605" s="960"/>
      <c r="H605" s="960"/>
      <c r="I605" s="960"/>
      <c r="J605" s="960"/>
      <c r="K605" s="960"/>
      <c r="L605" s="960"/>
      <c r="M605" s="960"/>
    </row>
    <row r="606" spans="2:13">
      <c r="B606" s="960"/>
      <c r="C606" s="960"/>
      <c r="D606" s="960"/>
      <c r="E606" s="960"/>
      <c r="F606" s="960"/>
      <c r="G606" s="960"/>
      <c r="H606" s="960"/>
      <c r="I606" s="960"/>
      <c r="J606" s="960"/>
      <c r="K606" s="960"/>
      <c r="L606" s="960"/>
      <c r="M606" s="960"/>
    </row>
    <row r="607" spans="2:13">
      <c r="B607" s="960"/>
      <c r="C607" s="960"/>
      <c r="D607" s="960"/>
      <c r="E607" s="960"/>
      <c r="F607" s="960"/>
      <c r="G607" s="960"/>
      <c r="H607" s="960"/>
      <c r="I607" s="960"/>
      <c r="J607" s="960"/>
      <c r="K607" s="960"/>
      <c r="L607" s="960"/>
      <c r="M607" s="960"/>
    </row>
    <row r="608" spans="2:13">
      <c r="B608" s="960"/>
      <c r="C608" s="960"/>
      <c r="D608" s="960"/>
      <c r="E608" s="960"/>
      <c r="F608" s="960"/>
      <c r="G608" s="960"/>
      <c r="H608" s="960"/>
      <c r="I608" s="960"/>
      <c r="J608" s="960"/>
      <c r="K608" s="960"/>
      <c r="L608" s="960"/>
      <c r="M608" s="960"/>
    </row>
    <row r="609" spans="2:13">
      <c r="B609" s="960"/>
      <c r="C609" s="960"/>
      <c r="D609" s="960"/>
      <c r="E609" s="960"/>
      <c r="F609" s="960"/>
      <c r="G609" s="960"/>
      <c r="H609" s="960"/>
      <c r="I609" s="960"/>
      <c r="J609" s="960"/>
      <c r="K609" s="960"/>
      <c r="L609" s="960"/>
      <c r="M609" s="960"/>
    </row>
    <row r="610" spans="2:13">
      <c r="B610" s="960"/>
      <c r="C610" s="960"/>
      <c r="D610" s="960"/>
      <c r="E610" s="960"/>
      <c r="F610" s="960"/>
      <c r="G610" s="960"/>
      <c r="H610" s="960"/>
      <c r="I610" s="960"/>
      <c r="J610" s="960"/>
      <c r="K610" s="960"/>
      <c r="L610" s="960"/>
      <c r="M610" s="960"/>
    </row>
    <row r="611" spans="2:13">
      <c r="B611" s="960"/>
      <c r="C611" s="960"/>
      <c r="D611" s="960"/>
      <c r="E611" s="960"/>
      <c r="F611" s="960"/>
      <c r="G611" s="960"/>
      <c r="H611" s="960"/>
      <c r="I611" s="960"/>
      <c r="J611" s="960"/>
      <c r="K611" s="960"/>
      <c r="L611" s="960"/>
      <c r="M611" s="960"/>
    </row>
    <row r="612" spans="2:13">
      <c r="B612" s="960"/>
      <c r="C612" s="960"/>
      <c r="D612" s="960"/>
      <c r="E612" s="960"/>
      <c r="F612" s="960"/>
      <c r="G612" s="960"/>
      <c r="H612" s="960"/>
      <c r="I612" s="960"/>
      <c r="J612" s="960"/>
      <c r="K612" s="960"/>
      <c r="L612" s="960"/>
      <c r="M612" s="960"/>
    </row>
    <row r="613" spans="2:13">
      <c r="B613" s="960"/>
      <c r="C613" s="960"/>
      <c r="D613" s="960"/>
      <c r="E613" s="960"/>
      <c r="F613" s="960"/>
      <c r="G613" s="960"/>
      <c r="H613" s="960"/>
      <c r="I613" s="960"/>
      <c r="J613" s="960"/>
      <c r="K613" s="960"/>
      <c r="L613" s="960"/>
      <c r="M613" s="960"/>
    </row>
    <row r="614" spans="2:13">
      <c r="B614" s="960"/>
      <c r="C614" s="960"/>
      <c r="D614" s="960"/>
      <c r="E614" s="960"/>
      <c r="F614" s="960"/>
      <c r="G614" s="960"/>
      <c r="H614" s="960"/>
      <c r="I614" s="960"/>
      <c r="J614" s="960"/>
      <c r="K614" s="960"/>
      <c r="L614" s="960"/>
      <c r="M614" s="960"/>
    </row>
    <row r="615" spans="2:13">
      <c r="B615" s="960"/>
      <c r="C615" s="960"/>
      <c r="D615" s="960"/>
      <c r="E615" s="960"/>
      <c r="F615" s="960"/>
      <c r="G615" s="960"/>
      <c r="H615" s="960"/>
      <c r="I615" s="960"/>
      <c r="J615" s="960"/>
      <c r="K615" s="960"/>
      <c r="L615" s="960"/>
      <c r="M615" s="960"/>
    </row>
    <row r="616" spans="2:13">
      <c r="B616" s="960"/>
      <c r="C616" s="960"/>
      <c r="D616" s="960"/>
      <c r="E616" s="960"/>
      <c r="F616" s="960"/>
      <c r="G616" s="960"/>
      <c r="H616" s="960"/>
      <c r="I616" s="960"/>
      <c r="J616" s="960"/>
      <c r="K616" s="960"/>
      <c r="L616" s="960"/>
      <c r="M616" s="960"/>
    </row>
    <row r="617" spans="2:13">
      <c r="B617" s="960"/>
      <c r="C617" s="960"/>
      <c r="D617" s="960"/>
      <c r="E617" s="960"/>
      <c r="F617" s="960"/>
      <c r="G617" s="960"/>
      <c r="H617" s="960"/>
      <c r="I617" s="960"/>
      <c r="J617" s="960"/>
      <c r="K617" s="960"/>
      <c r="L617" s="960"/>
      <c r="M617" s="960"/>
    </row>
    <row r="618" spans="2:13">
      <c r="B618" s="960"/>
      <c r="C618" s="960"/>
      <c r="D618" s="960"/>
      <c r="E618" s="960"/>
      <c r="F618" s="960"/>
      <c r="G618" s="960"/>
      <c r="H618" s="960"/>
      <c r="I618" s="960"/>
      <c r="J618" s="960"/>
      <c r="K618" s="960"/>
      <c r="L618" s="960"/>
      <c r="M618" s="960"/>
    </row>
    <row r="619" spans="2:13">
      <c r="B619" s="960"/>
      <c r="C619" s="960"/>
      <c r="D619" s="960"/>
      <c r="E619" s="960"/>
      <c r="F619" s="960"/>
      <c r="G619" s="960"/>
      <c r="H619" s="960"/>
      <c r="I619" s="960"/>
      <c r="J619" s="960"/>
      <c r="K619" s="960"/>
      <c r="L619" s="960"/>
      <c r="M619" s="960"/>
    </row>
    <row r="620" spans="2:13">
      <c r="B620" s="960"/>
      <c r="C620" s="960"/>
      <c r="D620" s="960"/>
      <c r="E620" s="960"/>
      <c r="F620" s="960"/>
      <c r="G620" s="960"/>
      <c r="H620" s="960"/>
      <c r="I620" s="960"/>
      <c r="J620" s="960"/>
      <c r="K620" s="960"/>
      <c r="L620" s="960"/>
      <c r="M620" s="960"/>
    </row>
    <row r="621" spans="2:13">
      <c r="B621" s="960"/>
      <c r="C621" s="960"/>
      <c r="D621" s="960"/>
      <c r="E621" s="960"/>
      <c r="F621" s="960"/>
      <c r="G621" s="960"/>
      <c r="H621" s="960"/>
      <c r="I621" s="960"/>
      <c r="J621" s="960"/>
      <c r="K621" s="960"/>
      <c r="L621" s="960"/>
      <c r="M621" s="960"/>
    </row>
    <row r="622" spans="2:13">
      <c r="B622" s="960"/>
      <c r="C622" s="960"/>
      <c r="D622" s="960"/>
      <c r="E622" s="960"/>
      <c r="F622" s="960"/>
      <c r="G622" s="960"/>
      <c r="H622" s="960"/>
      <c r="I622" s="960"/>
      <c r="J622" s="960"/>
      <c r="K622" s="960"/>
      <c r="L622" s="960"/>
      <c r="M622" s="960"/>
    </row>
    <row r="623" spans="2:13">
      <c r="B623" s="960"/>
      <c r="C623" s="960"/>
      <c r="D623" s="960"/>
      <c r="E623" s="960"/>
      <c r="F623" s="960"/>
      <c r="G623" s="960"/>
      <c r="H623" s="960"/>
      <c r="I623" s="960"/>
      <c r="J623" s="960"/>
      <c r="K623" s="960"/>
      <c r="L623" s="960"/>
      <c r="M623" s="960"/>
    </row>
    <row r="624" spans="2:13">
      <c r="B624" s="960"/>
      <c r="C624" s="960"/>
      <c r="D624" s="960"/>
      <c r="E624" s="960"/>
      <c r="F624" s="960"/>
      <c r="G624" s="960"/>
      <c r="H624" s="960"/>
      <c r="I624" s="960"/>
      <c r="J624" s="960"/>
      <c r="K624" s="960"/>
      <c r="L624" s="960"/>
      <c r="M624" s="960"/>
    </row>
    <row r="625" spans="2:13">
      <c r="B625" s="960"/>
      <c r="C625" s="960"/>
      <c r="D625" s="960"/>
      <c r="E625" s="960"/>
      <c r="F625" s="960"/>
      <c r="G625" s="960"/>
      <c r="H625" s="960"/>
      <c r="I625" s="960"/>
      <c r="J625" s="960"/>
      <c r="K625" s="960"/>
      <c r="L625" s="960"/>
      <c r="M625" s="960"/>
    </row>
    <row r="626" spans="2:13">
      <c r="B626" s="960"/>
      <c r="C626" s="960"/>
      <c r="D626" s="960"/>
      <c r="E626" s="960"/>
      <c r="F626" s="960"/>
      <c r="G626" s="960"/>
      <c r="H626" s="960"/>
      <c r="I626" s="960"/>
      <c r="J626" s="960"/>
      <c r="K626" s="960"/>
      <c r="L626" s="960"/>
      <c r="M626" s="960"/>
    </row>
    <row r="627" spans="2:13">
      <c r="B627" s="960"/>
      <c r="C627" s="960"/>
      <c r="D627" s="960"/>
      <c r="E627" s="960"/>
      <c r="F627" s="960"/>
      <c r="G627" s="960"/>
      <c r="H627" s="960"/>
      <c r="I627" s="960"/>
      <c r="J627" s="960"/>
      <c r="K627" s="960"/>
      <c r="L627" s="960"/>
      <c r="M627" s="960"/>
    </row>
    <row r="628" spans="2:13">
      <c r="B628" s="960"/>
      <c r="C628" s="960"/>
      <c r="D628" s="960"/>
      <c r="E628" s="960"/>
      <c r="F628" s="960"/>
      <c r="G628" s="960"/>
      <c r="H628" s="960"/>
      <c r="I628" s="960"/>
      <c r="J628" s="960"/>
      <c r="K628" s="960"/>
      <c r="L628" s="960"/>
      <c r="M628" s="960"/>
    </row>
    <row r="629" spans="2:13">
      <c r="B629" s="960"/>
      <c r="C629" s="960"/>
      <c r="D629" s="960"/>
      <c r="E629" s="960"/>
      <c r="F629" s="960"/>
      <c r="G629" s="960"/>
      <c r="H629" s="960"/>
      <c r="I629" s="960"/>
      <c r="J629" s="960"/>
      <c r="K629" s="960"/>
      <c r="L629" s="960"/>
      <c r="M629" s="960"/>
    </row>
    <row r="630" spans="2:13">
      <c r="B630" s="960"/>
      <c r="C630" s="960"/>
      <c r="D630" s="960"/>
      <c r="E630" s="960"/>
      <c r="F630" s="960"/>
      <c r="G630" s="960"/>
      <c r="H630" s="960"/>
      <c r="I630" s="960"/>
      <c r="J630" s="960"/>
      <c r="K630" s="960"/>
      <c r="L630" s="960"/>
      <c r="M630" s="960"/>
    </row>
    <row r="631" spans="2:13">
      <c r="B631" s="960"/>
      <c r="C631" s="960"/>
      <c r="D631" s="960"/>
      <c r="E631" s="960"/>
      <c r="F631" s="960"/>
      <c r="G631" s="960"/>
      <c r="H631" s="960"/>
      <c r="I631" s="960"/>
      <c r="J631" s="960"/>
      <c r="K631" s="960"/>
      <c r="L631" s="960"/>
      <c r="M631" s="960"/>
    </row>
    <row r="632" spans="2:13">
      <c r="B632" s="960"/>
      <c r="C632" s="960"/>
      <c r="D632" s="960"/>
      <c r="E632" s="960"/>
      <c r="F632" s="960"/>
      <c r="G632" s="960"/>
      <c r="H632" s="960"/>
      <c r="I632" s="960"/>
      <c r="J632" s="960"/>
      <c r="K632" s="960"/>
      <c r="L632" s="960"/>
      <c r="M632" s="960"/>
    </row>
    <row r="633" spans="2:13">
      <c r="B633" s="960"/>
      <c r="C633" s="960"/>
      <c r="D633" s="960"/>
      <c r="E633" s="960"/>
      <c r="F633" s="960"/>
      <c r="G633" s="960"/>
      <c r="H633" s="960"/>
      <c r="I633" s="960"/>
      <c r="J633" s="960"/>
      <c r="K633" s="960"/>
      <c r="L633" s="960"/>
      <c r="M633" s="960"/>
    </row>
    <row r="634" spans="2:13">
      <c r="B634" s="960"/>
      <c r="C634" s="960"/>
      <c r="D634" s="960"/>
      <c r="E634" s="960"/>
      <c r="F634" s="960"/>
      <c r="G634" s="960"/>
      <c r="H634" s="960"/>
      <c r="I634" s="960"/>
      <c r="J634" s="960"/>
      <c r="K634" s="960"/>
      <c r="L634" s="960"/>
      <c r="M634" s="960"/>
    </row>
    <row r="635" spans="2:13">
      <c r="B635" s="960"/>
      <c r="C635" s="960"/>
      <c r="D635" s="960"/>
      <c r="E635" s="960"/>
      <c r="F635" s="960"/>
      <c r="G635" s="960"/>
      <c r="H635" s="960"/>
      <c r="I635" s="960"/>
      <c r="J635" s="960"/>
      <c r="K635" s="960"/>
      <c r="L635" s="960"/>
      <c r="M635" s="960"/>
    </row>
    <row r="636" spans="2:13">
      <c r="B636" s="960"/>
      <c r="C636" s="960"/>
      <c r="D636" s="960"/>
      <c r="E636" s="960"/>
      <c r="F636" s="960"/>
      <c r="G636" s="960"/>
      <c r="H636" s="960"/>
      <c r="I636" s="960"/>
      <c r="J636" s="960"/>
      <c r="K636" s="960"/>
      <c r="L636" s="960"/>
      <c r="M636" s="960"/>
    </row>
    <row r="637" spans="2:13">
      <c r="B637" s="960"/>
      <c r="C637" s="960"/>
      <c r="D637" s="960"/>
      <c r="E637" s="960"/>
      <c r="F637" s="960"/>
      <c r="G637" s="960"/>
      <c r="H637" s="960"/>
      <c r="I637" s="960"/>
      <c r="J637" s="960"/>
      <c r="K637" s="960"/>
      <c r="L637" s="960"/>
      <c r="M637" s="960"/>
    </row>
    <row r="638" spans="2:13">
      <c r="B638" s="960"/>
      <c r="C638" s="960"/>
      <c r="D638" s="960"/>
      <c r="E638" s="960"/>
      <c r="F638" s="960"/>
      <c r="G638" s="960"/>
      <c r="H638" s="960"/>
      <c r="I638" s="960"/>
      <c r="J638" s="960"/>
      <c r="K638" s="960"/>
      <c r="L638" s="960"/>
      <c r="M638" s="960"/>
    </row>
    <row r="639" spans="2:13">
      <c r="B639" s="960"/>
      <c r="C639" s="960"/>
      <c r="D639" s="960"/>
      <c r="E639" s="960"/>
      <c r="F639" s="960"/>
      <c r="G639" s="960"/>
      <c r="H639" s="960"/>
      <c r="I639" s="960"/>
      <c r="J639" s="960"/>
      <c r="K639" s="960"/>
      <c r="L639" s="960"/>
      <c r="M639" s="960"/>
    </row>
    <row r="640" spans="2:13">
      <c r="B640" s="960"/>
      <c r="C640" s="960"/>
      <c r="D640" s="960"/>
      <c r="E640" s="960"/>
      <c r="F640" s="960"/>
      <c r="G640" s="960"/>
      <c r="H640" s="960"/>
      <c r="I640" s="960"/>
      <c r="J640" s="960"/>
      <c r="K640" s="960"/>
      <c r="L640" s="960"/>
      <c r="M640" s="960"/>
    </row>
    <row r="641" spans="2:13">
      <c r="B641" s="960"/>
      <c r="C641" s="960"/>
      <c r="D641" s="960"/>
      <c r="E641" s="960"/>
      <c r="F641" s="960"/>
      <c r="G641" s="960"/>
      <c r="H641" s="960"/>
      <c r="I641" s="960"/>
      <c r="J641" s="960"/>
      <c r="K641" s="960"/>
      <c r="L641" s="960"/>
      <c r="M641" s="960"/>
    </row>
    <row r="642" spans="2:13">
      <c r="B642" s="960"/>
      <c r="C642" s="960"/>
      <c r="D642" s="960"/>
      <c r="E642" s="960"/>
      <c r="F642" s="960"/>
      <c r="G642" s="960"/>
      <c r="H642" s="960"/>
      <c r="I642" s="960"/>
      <c r="J642" s="960"/>
      <c r="K642" s="960"/>
      <c r="L642" s="960"/>
      <c r="M642" s="960"/>
    </row>
    <row r="643" spans="2:13">
      <c r="B643" s="960"/>
      <c r="C643" s="960"/>
      <c r="D643" s="960"/>
      <c r="E643" s="960"/>
      <c r="F643" s="960"/>
      <c r="G643" s="960"/>
      <c r="H643" s="960"/>
      <c r="I643" s="960"/>
      <c r="J643" s="960"/>
      <c r="K643" s="960"/>
      <c r="L643" s="960"/>
      <c r="M643" s="960"/>
    </row>
    <row r="644" spans="2:13">
      <c r="B644" s="960"/>
      <c r="C644" s="960"/>
      <c r="D644" s="960"/>
      <c r="E644" s="960"/>
      <c r="F644" s="960"/>
      <c r="G644" s="960"/>
      <c r="H644" s="960"/>
      <c r="I644" s="960"/>
      <c r="J644" s="960"/>
      <c r="K644" s="960"/>
      <c r="L644" s="960"/>
      <c r="M644" s="960"/>
    </row>
    <row r="645" spans="2:13">
      <c r="B645" s="960"/>
      <c r="C645" s="960"/>
      <c r="D645" s="960"/>
      <c r="E645" s="960"/>
      <c r="F645" s="960"/>
      <c r="G645" s="960"/>
      <c r="H645" s="960"/>
      <c r="I645" s="960"/>
      <c r="J645" s="960"/>
      <c r="K645" s="960"/>
      <c r="L645" s="960"/>
      <c r="M645" s="960"/>
    </row>
    <row r="646" spans="2:13">
      <c r="B646" s="960"/>
      <c r="C646" s="960"/>
      <c r="D646" s="960"/>
      <c r="E646" s="960"/>
      <c r="F646" s="960"/>
      <c r="G646" s="960"/>
      <c r="H646" s="960"/>
      <c r="I646" s="960"/>
      <c r="J646" s="960"/>
      <c r="K646" s="960"/>
      <c r="L646" s="960"/>
      <c r="M646" s="960"/>
    </row>
    <row r="647" spans="2:13">
      <c r="B647" s="960"/>
      <c r="C647" s="960"/>
      <c r="D647" s="960"/>
      <c r="E647" s="960"/>
      <c r="F647" s="960"/>
      <c r="G647" s="960"/>
      <c r="H647" s="960"/>
      <c r="I647" s="960"/>
      <c r="J647" s="960"/>
      <c r="K647" s="960"/>
      <c r="L647" s="960"/>
      <c r="M647" s="960"/>
    </row>
    <row r="648" spans="2:13">
      <c r="B648" s="960"/>
      <c r="C648" s="960"/>
      <c r="D648" s="960"/>
      <c r="E648" s="960"/>
      <c r="F648" s="960"/>
      <c r="G648" s="960"/>
      <c r="H648" s="960"/>
      <c r="I648" s="960"/>
      <c r="J648" s="960"/>
      <c r="K648" s="960"/>
      <c r="L648" s="960"/>
      <c r="M648" s="960"/>
    </row>
    <row r="649" spans="2:13">
      <c r="B649" s="960"/>
      <c r="C649" s="960"/>
      <c r="D649" s="960"/>
      <c r="E649" s="960"/>
      <c r="F649" s="960"/>
      <c r="G649" s="960"/>
      <c r="H649" s="960"/>
      <c r="I649" s="960"/>
      <c r="J649" s="960"/>
      <c r="K649" s="960"/>
      <c r="L649" s="960"/>
      <c r="M649" s="960"/>
    </row>
    <row r="650" spans="2:13">
      <c r="B650" s="960"/>
      <c r="C650" s="960"/>
      <c r="D650" s="960"/>
      <c r="E650" s="960"/>
      <c r="F650" s="960"/>
      <c r="G650" s="960"/>
      <c r="H650" s="960"/>
      <c r="I650" s="960"/>
      <c r="J650" s="960"/>
      <c r="K650" s="960"/>
      <c r="L650" s="960"/>
      <c r="M650" s="960"/>
    </row>
    <row r="651" spans="2:13">
      <c r="B651" s="960"/>
      <c r="C651" s="960"/>
      <c r="D651" s="960"/>
      <c r="E651" s="960"/>
      <c r="F651" s="960"/>
      <c r="G651" s="960"/>
      <c r="H651" s="960"/>
      <c r="I651" s="960"/>
      <c r="J651" s="960"/>
      <c r="K651" s="960"/>
      <c r="L651" s="960"/>
      <c r="M651" s="960"/>
    </row>
    <row r="652" spans="2:13">
      <c r="B652" s="960"/>
      <c r="C652" s="960"/>
      <c r="D652" s="960"/>
      <c r="E652" s="960"/>
      <c r="F652" s="960"/>
      <c r="G652" s="960"/>
      <c r="H652" s="960"/>
      <c r="I652" s="960"/>
      <c r="J652" s="960"/>
      <c r="K652" s="960"/>
      <c r="L652" s="960"/>
      <c r="M652" s="960"/>
    </row>
    <row r="653" spans="2:13">
      <c r="B653" s="960"/>
      <c r="C653" s="960"/>
      <c r="D653" s="960"/>
      <c r="E653" s="960"/>
      <c r="F653" s="960"/>
      <c r="G653" s="960"/>
      <c r="H653" s="960"/>
      <c r="I653" s="960"/>
      <c r="J653" s="960"/>
      <c r="K653" s="960"/>
      <c r="L653" s="960"/>
      <c r="M653" s="960"/>
    </row>
    <row r="654" spans="2:13">
      <c r="B654" s="960"/>
      <c r="C654" s="960"/>
      <c r="D654" s="960"/>
      <c r="E654" s="960"/>
      <c r="F654" s="960"/>
      <c r="G654" s="960"/>
      <c r="H654" s="960"/>
      <c r="I654" s="960"/>
      <c r="J654" s="960"/>
      <c r="K654" s="960"/>
      <c r="L654" s="960"/>
      <c r="M654" s="960"/>
    </row>
    <row r="655" spans="2:13">
      <c r="B655" s="960"/>
      <c r="C655" s="960"/>
      <c r="D655" s="960"/>
      <c r="E655" s="960"/>
      <c r="F655" s="960"/>
      <c r="G655" s="960"/>
      <c r="H655" s="960"/>
      <c r="I655" s="960"/>
      <c r="J655" s="960"/>
      <c r="K655" s="960"/>
      <c r="L655" s="960"/>
      <c r="M655" s="960"/>
    </row>
    <row r="656" spans="2:13">
      <c r="B656" s="960"/>
      <c r="C656" s="960"/>
      <c r="D656" s="960"/>
      <c r="E656" s="960"/>
      <c r="F656" s="960"/>
      <c r="G656" s="960"/>
      <c r="H656" s="960"/>
      <c r="I656" s="960"/>
      <c r="J656" s="960"/>
      <c r="K656" s="960"/>
      <c r="L656" s="960"/>
      <c r="M656" s="960"/>
    </row>
    <row r="657" spans="2:13">
      <c r="B657" s="960"/>
      <c r="C657" s="960"/>
      <c r="D657" s="960"/>
      <c r="E657" s="960"/>
      <c r="F657" s="960"/>
      <c r="G657" s="960"/>
      <c r="H657" s="960"/>
      <c r="I657" s="960"/>
      <c r="J657" s="960"/>
      <c r="K657" s="960"/>
      <c r="L657" s="960"/>
      <c r="M657" s="960"/>
    </row>
    <row r="658" spans="2:13">
      <c r="B658" s="960"/>
      <c r="C658" s="960"/>
      <c r="D658" s="960"/>
      <c r="E658" s="960"/>
      <c r="F658" s="960"/>
      <c r="G658" s="960"/>
      <c r="H658" s="960"/>
      <c r="I658" s="960"/>
      <c r="J658" s="960"/>
      <c r="K658" s="960"/>
      <c r="L658" s="960"/>
      <c r="M658" s="960"/>
    </row>
    <row r="659" spans="2:13">
      <c r="B659" s="960"/>
      <c r="C659" s="960"/>
      <c r="D659" s="960"/>
      <c r="E659" s="960"/>
      <c r="F659" s="960"/>
      <c r="G659" s="960"/>
      <c r="H659" s="960"/>
      <c r="I659" s="960"/>
      <c r="J659" s="960"/>
      <c r="K659" s="960"/>
      <c r="L659" s="960"/>
      <c r="M659" s="960"/>
    </row>
    <row r="660" spans="2:13">
      <c r="B660" s="960"/>
      <c r="C660" s="960"/>
      <c r="D660" s="960"/>
      <c r="E660" s="960"/>
      <c r="F660" s="960"/>
      <c r="G660" s="960"/>
      <c r="H660" s="960"/>
      <c r="I660" s="960"/>
      <c r="J660" s="960"/>
      <c r="K660" s="960"/>
      <c r="L660" s="960"/>
      <c r="M660" s="960"/>
    </row>
    <row r="661" spans="2:13">
      <c r="B661" s="960"/>
      <c r="C661" s="960"/>
      <c r="D661" s="960"/>
      <c r="E661" s="960"/>
      <c r="F661" s="960"/>
      <c r="G661" s="960"/>
      <c r="H661" s="960"/>
      <c r="I661" s="960"/>
      <c r="J661" s="960"/>
      <c r="K661" s="960"/>
      <c r="L661" s="960"/>
      <c r="M661" s="960"/>
    </row>
    <row r="662" spans="2:13">
      <c r="B662" s="960"/>
      <c r="C662" s="960"/>
      <c r="D662" s="960"/>
      <c r="E662" s="960"/>
      <c r="F662" s="960"/>
      <c r="G662" s="960"/>
      <c r="H662" s="960"/>
      <c r="I662" s="960"/>
      <c r="J662" s="960"/>
      <c r="K662" s="960"/>
      <c r="L662" s="960"/>
      <c r="M662" s="960"/>
    </row>
    <row r="663" spans="2:13">
      <c r="B663" s="960"/>
      <c r="C663" s="960"/>
      <c r="D663" s="960"/>
      <c r="E663" s="960"/>
      <c r="F663" s="960"/>
      <c r="G663" s="960"/>
      <c r="H663" s="960"/>
      <c r="I663" s="960"/>
      <c r="J663" s="960"/>
      <c r="K663" s="960"/>
      <c r="L663" s="960"/>
      <c r="M663" s="960"/>
    </row>
    <row r="664" spans="2:13">
      <c r="B664" s="960"/>
      <c r="C664" s="960"/>
      <c r="D664" s="960"/>
      <c r="E664" s="960"/>
      <c r="F664" s="960"/>
      <c r="G664" s="960"/>
      <c r="H664" s="960"/>
      <c r="I664" s="960"/>
      <c r="J664" s="960"/>
      <c r="K664" s="960"/>
      <c r="L664" s="960"/>
      <c r="M664" s="960"/>
    </row>
    <row r="665" spans="2:13">
      <c r="B665" s="960"/>
      <c r="C665" s="960"/>
      <c r="D665" s="960"/>
      <c r="E665" s="960"/>
      <c r="F665" s="960"/>
      <c r="G665" s="960"/>
      <c r="H665" s="960"/>
      <c r="I665" s="960"/>
      <c r="J665" s="960"/>
      <c r="K665" s="960"/>
      <c r="L665" s="960"/>
      <c r="M665" s="960"/>
    </row>
    <row r="666" spans="2:13">
      <c r="B666" s="960"/>
      <c r="C666" s="960"/>
      <c r="D666" s="960"/>
      <c r="E666" s="960"/>
      <c r="F666" s="960"/>
      <c r="G666" s="960"/>
      <c r="H666" s="960"/>
      <c r="I666" s="960"/>
      <c r="J666" s="960"/>
      <c r="K666" s="960"/>
      <c r="L666" s="960"/>
      <c r="M666" s="960"/>
    </row>
    <row r="667" spans="2:13">
      <c r="B667" s="960"/>
      <c r="C667" s="960"/>
      <c r="D667" s="960"/>
      <c r="E667" s="960"/>
      <c r="F667" s="960"/>
      <c r="G667" s="960"/>
      <c r="H667" s="960"/>
      <c r="I667" s="960"/>
      <c r="J667" s="960"/>
      <c r="K667" s="960"/>
      <c r="L667" s="960"/>
      <c r="M667" s="960"/>
    </row>
    <row r="668" spans="2:13">
      <c r="B668" s="960"/>
      <c r="C668" s="960"/>
      <c r="D668" s="960"/>
      <c r="E668" s="960"/>
      <c r="F668" s="960"/>
      <c r="G668" s="960"/>
      <c r="H668" s="960"/>
      <c r="I668" s="960"/>
      <c r="J668" s="960"/>
      <c r="K668" s="960"/>
      <c r="L668" s="960"/>
      <c r="M668" s="960"/>
    </row>
    <row r="669" spans="2:13">
      <c r="B669" s="960"/>
      <c r="C669" s="960"/>
      <c r="D669" s="960"/>
      <c r="E669" s="960"/>
      <c r="F669" s="960"/>
      <c r="G669" s="960"/>
      <c r="H669" s="960"/>
      <c r="I669" s="960"/>
      <c r="J669" s="960"/>
      <c r="K669" s="960"/>
      <c r="L669" s="960"/>
      <c r="M669" s="960"/>
    </row>
    <row r="670" spans="2:13">
      <c r="B670" s="960"/>
      <c r="C670" s="960"/>
      <c r="D670" s="960"/>
      <c r="E670" s="960"/>
      <c r="F670" s="960"/>
      <c r="G670" s="960"/>
      <c r="H670" s="960"/>
      <c r="I670" s="960"/>
      <c r="J670" s="960"/>
      <c r="K670" s="960"/>
      <c r="L670" s="960"/>
      <c r="M670" s="960"/>
    </row>
    <row r="671" spans="2:13">
      <c r="B671" s="960"/>
      <c r="C671" s="960"/>
      <c r="D671" s="960"/>
      <c r="E671" s="960"/>
      <c r="F671" s="960"/>
      <c r="G671" s="960"/>
      <c r="H671" s="960"/>
      <c r="I671" s="960"/>
      <c r="J671" s="960"/>
      <c r="K671" s="960"/>
      <c r="L671" s="960"/>
      <c r="M671" s="960"/>
    </row>
    <row r="672" spans="2:13">
      <c r="B672" s="960"/>
      <c r="C672" s="960"/>
      <c r="D672" s="960"/>
      <c r="E672" s="960"/>
      <c r="F672" s="960"/>
      <c r="G672" s="960"/>
      <c r="H672" s="960"/>
      <c r="I672" s="960"/>
      <c r="J672" s="960"/>
      <c r="K672" s="960"/>
      <c r="L672" s="960"/>
      <c r="M672" s="960"/>
    </row>
    <row r="673" spans="2:13">
      <c r="B673" s="960"/>
      <c r="C673" s="960"/>
      <c r="D673" s="960"/>
      <c r="E673" s="960"/>
      <c r="F673" s="960"/>
      <c r="G673" s="960"/>
      <c r="H673" s="960"/>
      <c r="I673" s="960"/>
      <c r="J673" s="960"/>
      <c r="K673" s="960"/>
      <c r="L673" s="960"/>
      <c r="M673" s="960"/>
    </row>
    <row r="674" spans="2:13">
      <c r="B674" s="960"/>
      <c r="C674" s="960"/>
      <c r="D674" s="960"/>
      <c r="E674" s="960"/>
      <c r="F674" s="960"/>
      <c r="G674" s="960"/>
      <c r="H674" s="960"/>
      <c r="I674" s="960"/>
      <c r="J674" s="960"/>
      <c r="K674" s="960"/>
      <c r="L674" s="960"/>
      <c r="M674" s="960"/>
    </row>
    <row r="675" spans="2:13">
      <c r="B675" s="960"/>
      <c r="C675" s="960"/>
      <c r="D675" s="960"/>
      <c r="E675" s="960"/>
      <c r="F675" s="960"/>
      <c r="G675" s="960"/>
      <c r="H675" s="960"/>
      <c r="I675" s="960"/>
      <c r="J675" s="960"/>
      <c r="K675" s="960"/>
      <c r="L675" s="960"/>
      <c r="M675" s="960"/>
    </row>
    <row r="676" spans="2:13">
      <c r="B676" s="960"/>
      <c r="C676" s="960"/>
      <c r="D676" s="960"/>
      <c r="E676" s="960"/>
      <c r="F676" s="960"/>
      <c r="G676" s="960"/>
      <c r="H676" s="960"/>
      <c r="I676" s="960"/>
      <c r="J676" s="960"/>
      <c r="K676" s="960"/>
      <c r="L676" s="960"/>
      <c r="M676" s="960"/>
    </row>
    <row r="677" spans="2:13">
      <c r="B677" s="960"/>
      <c r="C677" s="960"/>
      <c r="D677" s="960"/>
      <c r="E677" s="960"/>
      <c r="F677" s="960"/>
      <c r="G677" s="960"/>
      <c r="H677" s="960"/>
      <c r="I677" s="960"/>
      <c r="J677" s="960"/>
      <c r="K677" s="960"/>
      <c r="L677" s="960"/>
      <c r="M677" s="960"/>
    </row>
    <row r="678" spans="2:13">
      <c r="B678" s="960"/>
      <c r="C678" s="960"/>
      <c r="D678" s="960"/>
      <c r="E678" s="960"/>
      <c r="F678" s="960"/>
      <c r="G678" s="960"/>
      <c r="H678" s="960"/>
      <c r="I678" s="960"/>
      <c r="J678" s="960"/>
      <c r="K678" s="960"/>
      <c r="L678" s="960"/>
      <c r="M678" s="960"/>
    </row>
    <row r="679" spans="2:13">
      <c r="B679" s="960"/>
      <c r="C679" s="960"/>
      <c r="D679" s="960"/>
      <c r="E679" s="960"/>
      <c r="F679" s="960"/>
      <c r="G679" s="960"/>
      <c r="H679" s="960"/>
      <c r="I679" s="960"/>
      <c r="J679" s="960"/>
      <c r="K679" s="960"/>
      <c r="L679" s="960"/>
      <c r="M679" s="960"/>
    </row>
    <row r="680" spans="2:13">
      <c r="B680" s="960"/>
      <c r="C680" s="960"/>
      <c r="D680" s="960"/>
      <c r="E680" s="960"/>
      <c r="F680" s="960"/>
      <c r="G680" s="960"/>
      <c r="H680" s="960"/>
      <c r="I680" s="960"/>
      <c r="J680" s="960"/>
      <c r="K680" s="960"/>
      <c r="L680" s="960"/>
      <c r="M680" s="960"/>
    </row>
    <row r="681" spans="2:13">
      <c r="B681" s="960"/>
      <c r="C681" s="960"/>
      <c r="D681" s="960"/>
      <c r="E681" s="960"/>
      <c r="F681" s="960"/>
      <c r="G681" s="960"/>
      <c r="H681" s="960"/>
      <c r="I681" s="960"/>
      <c r="J681" s="960"/>
      <c r="K681" s="960"/>
      <c r="L681" s="960"/>
      <c r="M681" s="960"/>
    </row>
    <row r="682" spans="2:13">
      <c r="B682" s="960"/>
      <c r="C682" s="960"/>
      <c r="D682" s="960"/>
      <c r="E682" s="960"/>
      <c r="F682" s="960"/>
      <c r="G682" s="960"/>
      <c r="H682" s="960"/>
      <c r="I682" s="960"/>
      <c r="J682" s="960"/>
      <c r="K682" s="960"/>
      <c r="L682" s="960"/>
      <c r="M682" s="960"/>
    </row>
    <row r="683" spans="2:13">
      <c r="B683" s="960"/>
      <c r="C683" s="960"/>
      <c r="D683" s="960"/>
      <c r="E683" s="960"/>
      <c r="F683" s="960"/>
      <c r="G683" s="960"/>
      <c r="H683" s="960"/>
      <c r="I683" s="960"/>
      <c r="J683" s="960"/>
      <c r="K683" s="960"/>
      <c r="L683" s="960"/>
      <c r="M683" s="960"/>
    </row>
    <row r="684" spans="2:13">
      <c r="B684" s="960"/>
      <c r="C684" s="960"/>
      <c r="D684" s="960"/>
      <c r="E684" s="960"/>
      <c r="F684" s="960"/>
      <c r="G684" s="960"/>
      <c r="H684" s="960"/>
      <c r="I684" s="960"/>
      <c r="J684" s="960"/>
      <c r="K684" s="960"/>
      <c r="L684" s="960"/>
      <c r="M684" s="960"/>
    </row>
    <row r="685" spans="2:13">
      <c r="B685" s="960"/>
      <c r="C685" s="960"/>
      <c r="D685" s="960"/>
      <c r="E685" s="960"/>
      <c r="F685" s="960"/>
      <c r="G685" s="960"/>
      <c r="H685" s="960"/>
      <c r="I685" s="960"/>
      <c r="J685" s="960"/>
      <c r="K685" s="960"/>
      <c r="L685" s="960"/>
      <c r="M685" s="960"/>
    </row>
    <row r="686" spans="2:13">
      <c r="B686" s="960"/>
      <c r="C686" s="960"/>
      <c r="D686" s="960"/>
      <c r="E686" s="960"/>
      <c r="F686" s="960"/>
      <c r="G686" s="960"/>
      <c r="H686" s="960"/>
      <c r="I686" s="960"/>
      <c r="J686" s="960"/>
      <c r="K686" s="960"/>
      <c r="L686" s="960"/>
      <c r="M686" s="960"/>
    </row>
    <row r="687" spans="2:13">
      <c r="B687" s="960"/>
      <c r="C687" s="960"/>
      <c r="D687" s="960"/>
      <c r="E687" s="960"/>
      <c r="F687" s="960"/>
      <c r="G687" s="960"/>
      <c r="H687" s="960"/>
      <c r="I687" s="960"/>
      <c r="J687" s="960"/>
      <c r="K687" s="960"/>
      <c r="L687" s="960"/>
      <c r="M687" s="960"/>
    </row>
    <row r="688" spans="2:13">
      <c r="B688" s="960"/>
      <c r="C688" s="960"/>
      <c r="D688" s="960"/>
      <c r="E688" s="960"/>
      <c r="F688" s="960"/>
      <c r="G688" s="960"/>
      <c r="H688" s="960"/>
      <c r="I688" s="960"/>
      <c r="J688" s="960"/>
      <c r="K688" s="960"/>
      <c r="L688" s="960"/>
      <c r="M688" s="960"/>
    </row>
    <row r="689" spans="2:13">
      <c r="B689" s="960"/>
      <c r="C689" s="960"/>
      <c r="D689" s="960"/>
      <c r="E689" s="960"/>
      <c r="F689" s="960"/>
      <c r="G689" s="960"/>
      <c r="H689" s="960"/>
      <c r="I689" s="960"/>
      <c r="J689" s="960"/>
      <c r="K689" s="960"/>
      <c r="L689" s="960"/>
      <c r="M689" s="960"/>
    </row>
    <row r="690" spans="2:13">
      <c r="B690" s="960"/>
      <c r="C690" s="960"/>
      <c r="D690" s="960"/>
      <c r="E690" s="960"/>
      <c r="F690" s="960"/>
      <c r="G690" s="960"/>
      <c r="H690" s="960"/>
      <c r="I690" s="960"/>
      <c r="J690" s="960"/>
      <c r="K690" s="960"/>
      <c r="L690" s="960"/>
      <c r="M690" s="960"/>
    </row>
    <row r="691" spans="2:13">
      <c r="B691" s="960"/>
      <c r="C691" s="960"/>
      <c r="D691" s="960"/>
      <c r="E691" s="960"/>
      <c r="F691" s="960"/>
      <c r="G691" s="960"/>
      <c r="H691" s="960"/>
      <c r="I691" s="960"/>
      <c r="J691" s="960"/>
      <c r="K691" s="960"/>
      <c r="L691" s="960"/>
      <c r="M691" s="960"/>
    </row>
    <row r="692" spans="2:13">
      <c r="B692" s="960"/>
      <c r="C692" s="960"/>
      <c r="D692" s="960"/>
      <c r="E692" s="960"/>
      <c r="F692" s="960"/>
      <c r="G692" s="960"/>
      <c r="H692" s="960"/>
      <c r="I692" s="960"/>
      <c r="J692" s="960"/>
      <c r="K692" s="960"/>
      <c r="L692" s="960"/>
      <c r="M692" s="960"/>
    </row>
    <row r="693" spans="2:13">
      <c r="B693" s="960"/>
      <c r="C693" s="960"/>
      <c r="D693" s="960"/>
      <c r="E693" s="960"/>
      <c r="F693" s="960"/>
      <c r="G693" s="960"/>
      <c r="H693" s="960"/>
      <c r="I693" s="960"/>
      <c r="J693" s="960"/>
      <c r="K693" s="960"/>
      <c r="L693" s="960"/>
      <c r="M693" s="960"/>
    </row>
    <row r="694" spans="2:13">
      <c r="B694" s="960"/>
      <c r="C694" s="960"/>
      <c r="D694" s="960"/>
      <c r="E694" s="960"/>
      <c r="F694" s="960"/>
      <c r="G694" s="960"/>
      <c r="H694" s="960"/>
      <c r="I694" s="960"/>
      <c r="J694" s="960"/>
      <c r="K694" s="960"/>
      <c r="L694" s="960"/>
      <c r="M694" s="960"/>
    </row>
    <row r="695" spans="2:13">
      <c r="B695" s="960"/>
      <c r="C695" s="960"/>
      <c r="D695" s="960"/>
      <c r="E695" s="960"/>
      <c r="F695" s="960"/>
      <c r="G695" s="960"/>
      <c r="H695" s="960"/>
      <c r="I695" s="960"/>
      <c r="J695" s="960"/>
      <c r="K695" s="960"/>
      <c r="L695" s="960"/>
      <c r="M695" s="960"/>
    </row>
    <row r="696" spans="2:13">
      <c r="B696" s="960"/>
      <c r="C696" s="960"/>
      <c r="D696" s="960"/>
      <c r="E696" s="960"/>
      <c r="F696" s="960"/>
      <c r="G696" s="960"/>
      <c r="H696" s="960"/>
      <c r="I696" s="960"/>
      <c r="J696" s="960"/>
      <c r="K696" s="960"/>
      <c r="L696" s="960"/>
      <c r="M696" s="960"/>
    </row>
    <row r="697" spans="2:13">
      <c r="B697" s="960"/>
      <c r="C697" s="960"/>
      <c r="D697" s="960"/>
      <c r="E697" s="960"/>
      <c r="F697" s="960"/>
      <c r="G697" s="960"/>
      <c r="H697" s="960"/>
      <c r="I697" s="960"/>
      <c r="J697" s="960"/>
      <c r="K697" s="960"/>
      <c r="L697" s="960"/>
      <c r="M697" s="960"/>
    </row>
    <row r="698" spans="2:13">
      <c r="B698" s="960"/>
      <c r="C698" s="960"/>
      <c r="D698" s="960"/>
      <c r="E698" s="960"/>
      <c r="F698" s="960"/>
      <c r="G698" s="960"/>
      <c r="H698" s="960"/>
      <c r="I698" s="960"/>
      <c r="J698" s="960"/>
      <c r="K698" s="960"/>
      <c r="L698" s="960"/>
      <c r="M698" s="960"/>
    </row>
    <row r="699" spans="2:13">
      <c r="B699" s="960"/>
      <c r="C699" s="960"/>
      <c r="D699" s="960"/>
      <c r="E699" s="960"/>
      <c r="F699" s="960"/>
      <c r="G699" s="960"/>
      <c r="H699" s="960"/>
      <c r="I699" s="960"/>
      <c r="J699" s="960"/>
      <c r="K699" s="960"/>
      <c r="L699" s="960"/>
      <c r="M699" s="960"/>
    </row>
    <row r="700" spans="2:13">
      <c r="B700" s="960"/>
      <c r="C700" s="960"/>
      <c r="D700" s="960"/>
      <c r="E700" s="960"/>
      <c r="F700" s="960"/>
      <c r="G700" s="960"/>
      <c r="H700" s="960"/>
      <c r="I700" s="960"/>
      <c r="J700" s="960"/>
      <c r="K700" s="960"/>
      <c r="L700" s="960"/>
      <c r="M700" s="960"/>
    </row>
    <row r="701" spans="2:13">
      <c r="B701" s="960"/>
      <c r="C701" s="960"/>
      <c r="D701" s="960"/>
      <c r="E701" s="960"/>
      <c r="F701" s="960"/>
      <c r="G701" s="960"/>
      <c r="H701" s="960"/>
      <c r="I701" s="960"/>
      <c r="J701" s="960"/>
      <c r="K701" s="960"/>
      <c r="L701" s="960"/>
      <c r="M701" s="960"/>
    </row>
    <row r="702" spans="2:13">
      <c r="B702" s="960"/>
      <c r="C702" s="960"/>
      <c r="D702" s="960"/>
      <c r="E702" s="960"/>
      <c r="F702" s="960"/>
      <c r="G702" s="960"/>
      <c r="H702" s="960"/>
      <c r="I702" s="960"/>
      <c r="J702" s="960"/>
      <c r="K702" s="960"/>
      <c r="L702" s="960"/>
      <c r="M702" s="960"/>
    </row>
    <row r="703" spans="2:13">
      <c r="B703" s="960"/>
      <c r="C703" s="960"/>
      <c r="D703" s="960"/>
      <c r="E703" s="960"/>
      <c r="F703" s="960"/>
      <c r="G703" s="960"/>
      <c r="H703" s="960"/>
      <c r="I703" s="960"/>
      <c r="J703" s="960"/>
      <c r="K703" s="960"/>
      <c r="L703" s="960"/>
      <c r="M703" s="960"/>
    </row>
    <row r="704" spans="2:13">
      <c r="B704" s="960"/>
      <c r="C704" s="960"/>
      <c r="D704" s="960"/>
      <c r="E704" s="960"/>
      <c r="F704" s="960"/>
      <c r="G704" s="960"/>
      <c r="H704" s="960"/>
      <c r="I704" s="960"/>
      <c r="J704" s="960"/>
      <c r="K704" s="960"/>
      <c r="L704" s="960"/>
      <c r="M704" s="960"/>
    </row>
    <row r="705" spans="2:13">
      <c r="B705" s="960"/>
      <c r="C705" s="960"/>
      <c r="D705" s="960"/>
      <c r="E705" s="960"/>
      <c r="F705" s="960"/>
      <c r="G705" s="960"/>
      <c r="H705" s="960"/>
      <c r="I705" s="960"/>
      <c r="J705" s="960"/>
      <c r="K705" s="960"/>
      <c r="L705" s="960"/>
      <c r="M705" s="960"/>
    </row>
    <row r="706" spans="2:13">
      <c r="B706" s="960"/>
      <c r="C706" s="960"/>
      <c r="D706" s="960"/>
      <c r="E706" s="960"/>
      <c r="F706" s="960"/>
      <c r="G706" s="960"/>
      <c r="H706" s="960"/>
      <c r="I706" s="960"/>
      <c r="J706" s="960"/>
      <c r="K706" s="960"/>
      <c r="L706" s="960"/>
      <c r="M706" s="960"/>
    </row>
    <row r="707" spans="2:13">
      <c r="B707" s="960"/>
      <c r="C707" s="960"/>
      <c r="D707" s="960"/>
      <c r="E707" s="960"/>
      <c r="F707" s="960"/>
      <c r="G707" s="960"/>
      <c r="H707" s="960"/>
      <c r="I707" s="960"/>
      <c r="J707" s="960"/>
      <c r="K707" s="960"/>
      <c r="L707" s="960"/>
      <c r="M707" s="960"/>
    </row>
    <row r="708" spans="2:13">
      <c r="B708" s="960"/>
      <c r="C708" s="960"/>
      <c r="D708" s="960"/>
      <c r="E708" s="960"/>
      <c r="F708" s="960"/>
      <c r="G708" s="960"/>
      <c r="H708" s="960"/>
      <c r="I708" s="960"/>
      <c r="J708" s="960"/>
      <c r="K708" s="960"/>
      <c r="L708" s="960"/>
      <c r="M708" s="960"/>
    </row>
    <row r="709" spans="2:13">
      <c r="B709" s="960"/>
      <c r="C709" s="960"/>
      <c r="D709" s="960"/>
      <c r="E709" s="960"/>
      <c r="F709" s="960"/>
      <c r="G709" s="960"/>
      <c r="H709" s="960"/>
      <c r="I709" s="960"/>
      <c r="J709" s="960"/>
      <c r="K709" s="960"/>
      <c r="L709" s="960"/>
      <c r="M709" s="960"/>
    </row>
    <row r="710" spans="2:13">
      <c r="B710" s="960"/>
      <c r="C710" s="960"/>
      <c r="D710" s="960"/>
      <c r="E710" s="960"/>
      <c r="F710" s="960"/>
      <c r="G710" s="960"/>
      <c r="H710" s="960"/>
      <c r="I710" s="960"/>
      <c r="J710" s="960"/>
      <c r="K710" s="960"/>
      <c r="L710" s="960"/>
      <c r="M710" s="960"/>
    </row>
    <row r="711" spans="2:13">
      <c r="B711" s="960"/>
      <c r="C711" s="960"/>
      <c r="D711" s="960"/>
      <c r="E711" s="960"/>
      <c r="F711" s="960"/>
      <c r="G711" s="960"/>
      <c r="H711" s="960"/>
      <c r="I711" s="960"/>
      <c r="J711" s="960"/>
      <c r="K711" s="960"/>
      <c r="L711" s="960"/>
      <c r="M711" s="960"/>
    </row>
    <row r="712" spans="2:13">
      <c r="B712" s="960"/>
      <c r="C712" s="960"/>
      <c r="D712" s="960"/>
      <c r="E712" s="960"/>
      <c r="F712" s="960"/>
      <c r="G712" s="960"/>
      <c r="H712" s="960"/>
      <c r="I712" s="960"/>
      <c r="J712" s="960"/>
      <c r="K712" s="960"/>
      <c r="L712" s="960"/>
      <c r="M712" s="960"/>
    </row>
    <row r="713" spans="2:13">
      <c r="B713" s="960"/>
      <c r="C713" s="960"/>
      <c r="D713" s="960"/>
      <c r="E713" s="960"/>
      <c r="F713" s="960"/>
      <c r="G713" s="960"/>
      <c r="H713" s="960"/>
      <c r="I713" s="960"/>
      <c r="J713" s="960"/>
      <c r="K713" s="960"/>
      <c r="L713" s="960"/>
      <c r="M713" s="960"/>
    </row>
    <row r="714" spans="2:13">
      <c r="B714" s="960"/>
      <c r="C714" s="960"/>
      <c r="D714" s="960"/>
      <c r="E714" s="960"/>
      <c r="F714" s="960"/>
      <c r="G714" s="960"/>
      <c r="H714" s="960"/>
      <c r="I714" s="960"/>
      <c r="J714" s="960"/>
      <c r="K714" s="960"/>
      <c r="L714" s="960"/>
      <c r="M714" s="960"/>
    </row>
    <row r="715" spans="2:13">
      <c r="B715" s="960"/>
      <c r="C715" s="960"/>
      <c r="D715" s="960"/>
      <c r="E715" s="960"/>
      <c r="F715" s="960"/>
      <c r="G715" s="960"/>
      <c r="H715" s="960"/>
      <c r="I715" s="960"/>
      <c r="J715" s="960"/>
      <c r="K715" s="960"/>
      <c r="L715" s="960"/>
      <c r="M715" s="960"/>
    </row>
    <row r="716" spans="2:13">
      <c r="B716" s="960"/>
      <c r="C716" s="960"/>
      <c r="D716" s="960"/>
      <c r="E716" s="960"/>
      <c r="F716" s="960"/>
      <c r="G716" s="960"/>
      <c r="H716" s="960"/>
      <c r="I716" s="960"/>
      <c r="J716" s="960"/>
      <c r="K716" s="960"/>
      <c r="L716" s="960"/>
      <c r="M716" s="960"/>
    </row>
    <row r="717" spans="2:13">
      <c r="B717" s="960"/>
      <c r="C717" s="960"/>
      <c r="D717" s="960"/>
      <c r="E717" s="960"/>
      <c r="F717" s="960"/>
      <c r="G717" s="960"/>
      <c r="H717" s="960"/>
      <c r="I717" s="960"/>
      <c r="J717" s="960"/>
      <c r="K717" s="960"/>
      <c r="L717" s="960"/>
      <c r="M717" s="960"/>
    </row>
    <row r="718" spans="2:13">
      <c r="B718" s="960"/>
      <c r="C718" s="960"/>
      <c r="D718" s="960"/>
      <c r="E718" s="960"/>
      <c r="F718" s="960"/>
      <c r="G718" s="960"/>
      <c r="H718" s="960"/>
      <c r="I718" s="960"/>
      <c r="J718" s="960"/>
      <c r="K718" s="960"/>
      <c r="L718" s="960"/>
      <c r="M718" s="960"/>
    </row>
    <row r="719" spans="2:13">
      <c r="B719" s="960"/>
      <c r="C719" s="960"/>
      <c r="D719" s="960"/>
      <c r="E719" s="960"/>
      <c r="F719" s="960"/>
      <c r="G719" s="960"/>
      <c r="H719" s="960"/>
      <c r="I719" s="960"/>
      <c r="J719" s="960"/>
      <c r="K719" s="960"/>
      <c r="L719" s="960"/>
      <c r="M719" s="960"/>
    </row>
    <row r="720" spans="2:13">
      <c r="B720" s="960"/>
      <c r="C720" s="960"/>
      <c r="D720" s="960"/>
      <c r="E720" s="960"/>
      <c r="F720" s="960"/>
      <c r="G720" s="960"/>
      <c r="H720" s="960"/>
      <c r="I720" s="960"/>
      <c r="J720" s="960"/>
      <c r="K720" s="960"/>
      <c r="L720" s="960"/>
      <c r="M720" s="960"/>
    </row>
    <row r="721" spans="2:13">
      <c r="B721" s="960"/>
      <c r="C721" s="960"/>
      <c r="D721" s="960"/>
      <c r="E721" s="960"/>
      <c r="F721" s="960"/>
      <c r="G721" s="960"/>
      <c r="H721" s="960"/>
      <c r="I721" s="960"/>
      <c r="J721" s="960"/>
      <c r="K721" s="960"/>
      <c r="L721" s="960"/>
      <c r="M721" s="960"/>
    </row>
    <row r="722" spans="2:13">
      <c r="B722" s="960"/>
      <c r="C722" s="960"/>
      <c r="D722" s="960"/>
      <c r="E722" s="960"/>
      <c r="F722" s="960"/>
      <c r="G722" s="960"/>
      <c r="H722" s="960"/>
      <c r="I722" s="960"/>
      <c r="J722" s="960"/>
      <c r="K722" s="960"/>
      <c r="L722" s="960"/>
      <c r="M722" s="960"/>
    </row>
    <row r="723" spans="2:13">
      <c r="B723" s="960"/>
      <c r="C723" s="960"/>
      <c r="D723" s="960"/>
      <c r="E723" s="960"/>
      <c r="F723" s="960"/>
      <c r="G723" s="960"/>
      <c r="H723" s="960"/>
      <c r="I723" s="960"/>
      <c r="J723" s="960"/>
      <c r="K723" s="960"/>
      <c r="L723" s="960"/>
      <c r="M723" s="960"/>
    </row>
    <row r="724" spans="2:13">
      <c r="B724" s="960"/>
      <c r="C724" s="960"/>
      <c r="D724" s="960"/>
      <c r="E724" s="960"/>
      <c r="F724" s="960"/>
      <c r="G724" s="960"/>
      <c r="H724" s="960"/>
      <c r="I724" s="960"/>
      <c r="J724" s="960"/>
      <c r="K724" s="960"/>
      <c r="L724" s="960"/>
      <c r="M724" s="960"/>
    </row>
    <row r="725" spans="2:13">
      <c r="B725" s="960"/>
      <c r="C725" s="960"/>
      <c r="D725" s="960"/>
      <c r="E725" s="960"/>
      <c r="F725" s="960"/>
      <c r="G725" s="960"/>
      <c r="H725" s="960"/>
      <c r="I725" s="960"/>
      <c r="J725" s="960"/>
      <c r="K725" s="960"/>
      <c r="L725" s="960"/>
      <c r="M725" s="960"/>
    </row>
    <row r="726" spans="2:13">
      <c r="B726" s="960"/>
      <c r="C726" s="960"/>
      <c r="D726" s="960"/>
      <c r="E726" s="960"/>
      <c r="F726" s="960"/>
      <c r="G726" s="960"/>
      <c r="H726" s="960"/>
      <c r="I726" s="960"/>
      <c r="J726" s="960"/>
      <c r="K726" s="960"/>
      <c r="L726" s="960"/>
      <c r="M726" s="960"/>
    </row>
    <row r="727" spans="2:13">
      <c r="B727" s="960"/>
      <c r="C727" s="960"/>
      <c r="D727" s="960"/>
      <c r="E727" s="960"/>
      <c r="F727" s="960"/>
      <c r="G727" s="960"/>
      <c r="H727" s="960"/>
      <c r="I727" s="960"/>
      <c r="J727" s="960"/>
      <c r="K727" s="960"/>
      <c r="L727" s="960"/>
      <c r="M727" s="960"/>
    </row>
    <row r="728" spans="2:13">
      <c r="B728" s="960"/>
      <c r="C728" s="960"/>
      <c r="D728" s="960"/>
      <c r="E728" s="960"/>
      <c r="F728" s="960"/>
      <c r="G728" s="960"/>
      <c r="H728" s="960"/>
      <c r="I728" s="960"/>
      <c r="J728" s="960"/>
      <c r="K728" s="960"/>
      <c r="L728" s="960"/>
      <c r="M728" s="960"/>
    </row>
    <row r="729" spans="2:13">
      <c r="B729" s="960"/>
      <c r="C729" s="960"/>
      <c r="D729" s="960"/>
      <c r="E729" s="960"/>
      <c r="F729" s="960"/>
      <c r="G729" s="960"/>
      <c r="H729" s="960"/>
      <c r="I729" s="960"/>
      <c r="J729" s="960"/>
      <c r="K729" s="960"/>
      <c r="L729" s="960"/>
      <c r="M729" s="960"/>
    </row>
    <row r="730" spans="2:13">
      <c r="B730" s="960"/>
      <c r="C730" s="960"/>
      <c r="D730" s="960"/>
      <c r="E730" s="960"/>
      <c r="F730" s="960"/>
      <c r="G730" s="960"/>
      <c r="H730" s="960"/>
      <c r="I730" s="960"/>
      <c r="J730" s="960"/>
      <c r="K730" s="960"/>
      <c r="L730" s="960"/>
      <c r="M730" s="960"/>
    </row>
    <row r="731" spans="2:13">
      <c r="B731" s="960"/>
      <c r="C731" s="960"/>
      <c r="D731" s="960"/>
      <c r="E731" s="960"/>
      <c r="F731" s="960"/>
      <c r="G731" s="960"/>
      <c r="H731" s="960"/>
      <c r="I731" s="960"/>
      <c r="J731" s="960"/>
      <c r="K731" s="960"/>
      <c r="L731" s="960"/>
      <c r="M731" s="960"/>
    </row>
    <row r="732" spans="2:13">
      <c r="B732" s="960"/>
      <c r="C732" s="960"/>
      <c r="D732" s="960"/>
      <c r="E732" s="960"/>
      <c r="F732" s="960"/>
      <c r="G732" s="960"/>
      <c r="H732" s="960"/>
      <c r="I732" s="960"/>
      <c r="J732" s="960"/>
      <c r="K732" s="960"/>
      <c r="L732" s="960"/>
      <c r="M732" s="960"/>
    </row>
    <row r="733" spans="2:13">
      <c r="B733" s="960"/>
      <c r="C733" s="960"/>
      <c r="D733" s="960"/>
      <c r="E733" s="960"/>
      <c r="F733" s="960"/>
      <c r="G733" s="960"/>
      <c r="H733" s="960"/>
      <c r="I733" s="960"/>
      <c r="J733" s="960"/>
      <c r="K733" s="960"/>
      <c r="L733" s="960"/>
      <c r="M733" s="960"/>
    </row>
    <row r="734" spans="2:13">
      <c r="B734" s="960"/>
      <c r="C734" s="960"/>
      <c r="D734" s="960"/>
      <c r="E734" s="960"/>
      <c r="F734" s="960"/>
      <c r="G734" s="960"/>
      <c r="H734" s="960"/>
      <c r="I734" s="960"/>
      <c r="J734" s="960"/>
      <c r="K734" s="960"/>
      <c r="L734" s="960"/>
      <c r="M734" s="960"/>
    </row>
    <row r="735" spans="2:13">
      <c r="B735" s="960"/>
      <c r="C735" s="960"/>
      <c r="D735" s="960"/>
      <c r="E735" s="960"/>
      <c r="F735" s="960"/>
      <c r="G735" s="960"/>
      <c r="H735" s="960"/>
      <c r="I735" s="960"/>
      <c r="J735" s="960"/>
      <c r="K735" s="960"/>
      <c r="L735" s="960"/>
      <c r="M735" s="960"/>
    </row>
    <row r="736" spans="2:13">
      <c r="B736" s="960"/>
      <c r="C736" s="960"/>
      <c r="D736" s="960"/>
      <c r="E736" s="960"/>
      <c r="F736" s="960"/>
      <c r="G736" s="960"/>
      <c r="H736" s="960"/>
      <c r="I736" s="960"/>
      <c r="J736" s="960"/>
      <c r="K736" s="960"/>
      <c r="L736" s="960"/>
      <c r="M736" s="960"/>
    </row>
    <row r="737" spans="2:13">
      <c r="B737" s="960"/>
      <c r="C737" s="960"/>
      <c r="D737" s="960"/>
      <c r="E737" s="960"/>
      <c r="F737" s="960"/>
      <c r="G737" s="960"/>
      <c r="H737" s="960"/>
      <c r="I737" s="960"/>
      <c r="J737" s="960"/>
      <c r="K737" s="960"/>
      <c r="L737" s="960"/>
      <c r="M737" s="960"/>
    </row>
    <row r="738" spans="2:13">
      <c r="B738" s="960"/>
      <c r="C738" s="960"/>
      <c r="D738" s="960"/>
      <c r="E738" s="960"/>
      <c r="F738" s="960"/>
      <c r="G738" s="960"/>
      <c r="H738" s="960"/>
      <c r="I738" s="960"/>
      <c r="J738" s="960"/>
      <c r="K738" s="960"/>
      <c r="L738" s="960"/>
      <c r="M738" s="960"/>
    </row>
    <row r="739" spans="2:13">
      <c r="B739" s="960"/>
      <c r="C739" s="960"/>
      <c r="D739" s="960"/>
      <c r="E739" s="960"/>
      <c r="F739" s="960"/>
      <c r="G739" s="960"/>
      <c r="H739" s="960"/>
      <c r="I739" s="960"/>
      <c r="J739" s="960"/>
      <c r="K739" s="960"/>
      <c r="L739" s="960"/>
      <c r="M739" s="960"/>
    </row>
    <row r="740" spans="2:13">
      <c r="B740" s="960"/>
      <c r="C740" s="960"/>
      <c r="D740" s="960"/>
      <c r="E740" s="960"/>
      <c r="F740" s="960"/>
      <c r="G740" s="960"/>
      <c r="H740" s="960"/>
      <c r="I740" s="960"/>
      <c r="J740" s="960"/>
      <c r="K740" s="960"/>
      <c r="L740" s="960"/>
      <c r="M740" s="960"/>
    </row>
    <row r="741" spans="2:13">
      <c r="B741" s="960"/>
      <c r="C741" s="960"/>
      <c r="D741" s="960"/>
      <c r="E741" s="960"/>
      <c r="F741" s="960"/>
      <c r="G741" s="960"/>
      <c r="H741" s="960"/>
      <c r="I741" s="960"/>
      <c r="J741" s="960"/>
      <c r="K741" s="960"/>
      <c r="L741" s="960"/>
      <c r="M741" s="960"/>
    </row>
    <row r="742" spans="2:13">
      <c r="B742" s="960"/>
      <c r="C742" s="960"/>
      <c r="D742" s="960"/>
      <c r="E742" s="960"/>
      <c r="F742" s="960"/>
      <c r="G742" s="960"/>
      <c r="H742" s="960"/>
      <c r="I742" s="960"/>
      <c r="J742" s="960"/>
      <c r="K742" s="960"/>
      <c r="L742" s="960"/>
      <c r="M742" s="960"/>
    </row>
    <row r="743" spans="2:13">
      <c r="B743" s="960"/>
      <c r="C743" s="960"/>
      <c r="D743" s="960"/>
      <c r="E743" s="960"/>
      <c r="F743" s="960"/>
      <c r="G743" s="960"/>
      <c r="H743" s="960"/>
      <c r="I743" s="960"/>
      <c r="J743" s="960"/>
      <c r="K743" s="960"/>
      <c r="L743" s="960"/>
      <c r="M743" s="960"/>
    </row>
    <row r="744" spans="2:13">
      <c r="B744" s="960"/>
      <c r="C744" s="960"/>
      <c r="D744" s="960"/>
      <c r="E744" s="960"/>
      <c r="F744" s="960"/>
      <c r="G744" s="960"/>
      <c r="H744" s="960"/>
      <c r="I744" s="960"/>
      <c r="J744" s="960"/>
      <c r="K744" s="960"/>
      <c r="L744" s="960"/>
      <c r="M744" s="960"/>
    </row>
    <row r="745" spans="2:13">
      <c r="B745" s="960"/>
      <c r="C745" s="960"/>
      <c r="D745" s="960"/>
      <c r="E745" s="960"/>
      <c r="F745" s="960"/>
      <c r="G745" s="960"/>
      <c r="H745" s="960"/>
      <c r="I745" s="960"/>
      <c r="J745" s="960"/>
      <c r="K745" s="960"/>
      <c r="L745" s="960"/>
      <c r="M745" s="960"/>
    </row>
    <row r="746" spans="2:13">
      <c r="B746" s="960"/>
      <c r="C746" s="960"/>
      <c r="D746" s="960"/>
      <c r="E746" s="960"/>
      <c r="F746" s="960"/>
      <c r="G746" s="960"/>
      <c r="H746" s="960"/>
      <c r="I746" s="960"/>
      <c r="J746" s="960"/>
      <c r="K746" s="960"/>
      <c r="L746" s="960"/>
      <c r="M746" s="960"/>
    </row>
    <row r="747" spans="2:13">
      <c r="B747" s="960"/>
      <c r="C747" s="960"/>
      <c r="D747" s="960"/>
      <c r="E747" s="960"/>
      <c r="F747" s="960"/>
      <c r="G747" s="960"/>
      <c r="H747" s="960"/>
      <c r="I747" s="960"/>
      <c r="J747" s="960"/>
      <c r="K747" s="960"/>
      <c r="L747" s="960"/>
      <c r="M747" s="960"/>
    </row>
    <row r="748" spans="2:13">
      <c r="B748" s="960"/>
      <c r="C748" s="960"/>
      <c r="D748" s="960"/>
      <c r="E748" s="960"/>
      <c r="F748" s="960"/>
      <c r="G748" s="960"/>
      <c r="H748" s="960"/>
      <c r="I748" s="960"/>
      <c r="J748" s="960"/>
      <c r="K748" s="960"/>
      <c r="L748" s="960"/>
      <c r="M748" s="960"/>
    </row>
    <row r="749" spans="2:13">
      <c r="B749" s="960"/>
      <c r="C749" s="960"/>
      <c r="D749" s="960"/>
      <c r="E749" s="960"/>
      <c r="F749" s="960"/>
      <c r="G749" s="960"/>
      <c r="H749" s="960"/>
      <c r="I749" s="960"/>
      <c r="J749" s="960"/>
      <c r="K749" s="960"/>
      <c r="L749" s="960"/>
      <c r="M749" s="960"/>
    </row>
    <row r="750" spans="2:13">
      <c r="B750" s="960"/>
      <c r="C750" s="960"/>
      <c r="D750" s="960"/>
      <c r="E750" s="960"/>
      <c r="F750" s="960"/>
      <c r="G750" s="960"/>
      <c r="H750" s="960"/>
      <c r="I750" s="960"/>
      <c r="J750" s="960"/>
      <c r="K750" s="960"/>
      <c r="L750" s="960"/>
      <c r="M750" s="960"/>
    </row>
    <row r="751" spans="2:13">
      <c r="B751" s="960"/>
      <c r="C751" s="960"/>
      <c r="D751" s="960"/>
      <c r="E751" s="960"/>
      <c r="F751" s="960"/>
      <c r="G751" s="960"/>
      <c r="H751" s="960"/>
      <c r="I751" s="960"/>
      <c r="J751" s="960"/>
      <c r="K751" s="960"/>
      <c r="L751" s="960"/>
      <c r="M751" s="960"/>
    </row>
    <row r="752" spans="2:13">
      <c r="B752" s="960"/>
      <c r="C752" s="960"/>
      <c r="D752" s="960"/>
      <c r="E752" s="960"/>
      <c r="F752" s="960"/>
      <c r="G752" s="960"/>
      <c r="H752" s="960"/>
      <c r="I752" s="960"/>
      <c r="J752" s="960"/>
      <c r="K752" s="960"/>
      <c r="L752" s="960"/>
      <c r="M752" s="960"/>
    </row>
    <row r="753" spans="2:13">
      <c r="B753" s="960"/>
      <c r="C753" s="960"/>
      <c r="D753" s="960"/>
      <c r="E753" s="960"/>
      <c r="F753" s="960"/>
      <c r="G753" s="960"/>
      <c r="H753" s="960"/>
      <c r="I753" s="960"/>
      <c r="J753" s="960"/>
      <c r="K753" s="960"/>
      <c r="L753" s="960"/>
      <c r="M753" s="960"/>
    </row>
    <row r="754" spans="2:13">
      <c r="B754" s="960"/>
      <c r="C754" s="960"/>
      <c r="D754" s="960"/>
      <c r="E754" s="960"/>
      <c r="F754" s="960"/>
      <c r="G754" s="960"/>
      <c r="H754" s="960"/>
      <c r="I754" s="960"/>
      <c r="J754" s="960"/>
      <c r="K754" s="960"/>
      <c r="L754" s="960"/>
      <c r="M754" s="960"/>
    </row>
    <row r="755" spans="2:13">
      <c r="B755" s="960"/>
      <c r="C755" s="960"/>
      <c r="D755" s="960"/>
      <c r="E755" s="960"/>
      <c r="F755" s="960"/>
      <c r="G755" s="960"/>
      <c r="H755" s="960"/>
      <c r="I755" s="960"/>
      <c r="J755" s="960"/>
      <c r="K755" s="960"/>
      <c r="L755" s="960"/>
      <c r="M755" s="960"/>
    </row>
    <row r="756" spans="2:13">
      <c r="B756" s="960"/>
      <c r="C756" s="960"/>
      <c r="D756" s="960"/>
      <c r="E756" s="960"/>
      <c r="F756" s="960"/>
      <c r="G756" s="960"/>
      <c r="H756" s="960"/>
      <c r="I756" s="960"/>
      <c r="J756" s="960"/>
      <c r="K756" s="960"/>
      <c r="L756" s="960"/>
      <c r="M756" s="960"/>
    </row>
    <row r="757" spans="2:13">
      <c r="B757" s="960"/>
      <c r="C757" s="960"/>
      <c r="D757" s="960"/>
      <c r="E757" s="960"/>
      <c r="F757" s="960"/>
      <c r="G757" s="960"/>
      <c r="H757" s="960"/>
      <c r="I757" s="960"/>
      <c r="J757" s="960"/>
      <c r="K757" s="960"/>
      <c r="L757" s="960"/>
      <c r="M757" s="960"/>
    </row>
    <row r="758" spans="2:13">
      <c r="B758" s="960"/>
      <c r="C758" s="960"/>
      <c r="D758" s="960"/>
      <c r="E758" s="960"/>
      <c r="F758" s="960"/>
      <c r="G758" s="960"/>
      <c r="H758" s="960"/>
      <c r="I758" s="960"/>
      <c r="J758" s="960"/>
      <c r="K758" s="960"/>
      <c r="L758" s="960"/>
      <c r="M758" s="960"/>
    </row>
    <row r="759" spans="2:13">
      <c r="B759" s="960"/>
      <c r="C759" s="960"/>
      <c r="D759" s="960"/>
      <c r="E759" s="960"/>
      <c r="F759" s="960"/>
      <c r="G759" s="960"/>
      <c r="H759" s="960"/>
      <c r="I759" s="960"/>
      <c r="J759" s="960"/>
      <c r="K759" s="960"/>
      <c r="L759" s="960"/>
      <c r="M759" s="960"/>
    </row>
    <row r="760" spans="2:13">
      <c r="B760" s="960"/>
      <c r="C760" s="960"/>
      <c r="D760" s="960"/>
      <c r="E760" s="960"/>
      <c r="F760" s="960"/>
      <c r="G760" s="960"/>
      <c r="H760" s="960"/>
      <c r="I760" s="960"/>
      <c r="J760" s="960"/>
      <c r="K760" s="960"/>
      <c r="L760" s="960"/>
      <c r="M760" s="960"/>
    </row>
    <row r="761" spans="2:13">
      <c r="B761" s="960"/>
      <c r="C761" s="960"/>
      <c r="D761" s="960"/>
      <c r="E761" s="960"/>
      <c r="F761" s="960"/>
      <c r="G761" s="960"/>
      <c r="H761" s="960"/>
      <c r="I761" s="960"/>
      <c r="J761" s="960"/>
      <c r="K761" s="960"/>
      <c r="L761" s="960"/>
      <c r="M761" s="960"/>
    </row>
    <row r="762" spans="2:13">
      <c r="B762" s="960"/>
      <c r="C762" s="960"/>
      <c r="D762" s="960"/>
      <c r="E762" s="960"/>
      <c r="F762" s="960"/>
      <c r="G762" s="960"/>
      <c r="H762" s="960"/>
      <c r="I762" s="960"/>
      <c r="J762" s="960"/>
      <c r="K762" s="960"/>
      <c r="L762" s="960"/>
      <c r="M762" s="960"/>
    </row>
    <row r="763" spans="2:13">
      <c r="B763" s="960"/>
      <c r="C763" s="960"/>
      <c r="D763" s="960"/>
      <c r="E763" s="960"/>
      <c r="F763" s="960"/>
      <c r="G763" s="960"/>
      <c r="H763" s="960"/>
      <c r="I763" s="960"/>
      <c r="J763" s="960"/>
      <c r="K763" s="960"/>
      <c r="L763" s="960"/>
      <c r="M763" s="960"/>
    </row>
    <row r="764" spans="2:13">
      <c r="B764" s="960"/>
      <c r="C764" s="960"/>
      <c r="D764" s="960"/>
      <c r="E764" s="960"/>
      <c r="F764" s="960"/>
      <c r="G764" s="960"/>
      <c r="H764" s="960"/>
      <c r="I764" s="960"/>
      <c r="J764" s="960"/>
      <c r="K764" s="960"/>
      <c r="L764" s="960"/>
      <c r="M764" s="960"/>
    </row>
    <row r="765" spans="2:13">
      <c r="B765" s="960"/>
      <c r="C765" s="960"/>
      <c r="D765" s="960"/>
      <c r="E765" s="960"/>
      <c r="F765" s="960"/>
      <c r="G765" s="960"/>
      <c r="H765" s="960"/>
      <c r="I765" s="960"/>
      <c r="J765" s="960"/>
      <c r="K765" s="960"/>
      <c r="L765" s="960"/>
      <c r="M765" s="960"/>
    </row>
    <row r="766" spans="2:13">
      <c r="B766" s="960"/>
      <c r="C766" s="960"/>
      <c r="D766" s="960"/>
      <c r="E766" s="960"/>
      <c r="F766" s="960"/>
      <c r="G766" s="960"/>
      <c r="H766" s="960"/>
      <c r="I766" s="960"/>
      <c r="J766" s="960"/>
      <c r="K766" s="960"/>
      <c r="L766" s="960"/>
      <c r="M766" s="960"/>
    </row>
    <row r="767" spans="2:13">
      <c r="B767" s="960"/>
      <c r="C767" s="960"/>
      <c r="D767" s="960"/>
      <c r="E767" s="960"/>
      <c r="F767" s="960"/>
      <c r="G767" s="960"/>
      <c r="H767" s="960"/>
      <c r="I767" s="960"/>
      <c r="J767" s="960"/>
      <c r="K767" s="960"/>
      <c r="L767" s="960"/>
      <c r="M767" s="960"/>
    </row>
    <row r="768" spans="2:13">
      <c r="B768" s="960"/>
      <c r="C768" s="960"/>
      <c r="D768" s="960"/>
      <c r="E768" s="960"/>
      <c r="F768" s="960"/>
      <c r="G768" s="960"/>
      <c r="H768" s="960"/>
      <c r="I768" s="960"/>
      <c r="J768" s="960"/>
      <c r="K768" s="960"/>
      <c r="L768" s="960"/>
      <c r="M768" s="960"/>
    </row>
    <row r="769" spans="2:13">
      <c r="B769" s="960"/>
      <c r="C769" s="960"/>
      <c r="D769" s="960"/>
      <c r="E769" s="960"/>
      <c r="F769" s="960"/>
      <c r="G769" s="960"/>
      <c r="H769" s="960"/>
      <c r="I769" s="960"/>
      <c r="J769" s="960"/>
      <c r="K769" s="960"/>
      <c r="L769" s="960"/>
      <c r="M769" s="960"/>
    </row>
    <row r="770" spans="2:13">
      <c r="B770" s="960"/>
      <c r="C770" s="960"/>
      <c r="D770" s="960"/>
      <c r="E770" s="960"/>
      <c r="F770" s="960"/>
      <c r="G770" s="960"/>
      <c r="H770" s="960"/>
      <c r="I770" s="960"/>
      <c r="J770" s="960"/>
      <c r="K770" s="960"/>
      <c r="L770" s="960"/>
      <c r="M770" s="960"/>
    </row>
    <row r="771" spans="2:13">
      <c r="B771" s="960"/>
      <c r="C771" s="960"/>
      <c r="D771" s="960"/>
      <c r="E771" s="960"/>
      <c r="F771" s="960"/>
      <c r="G771" s="960"/>
      <c r="H771" s="960"/>
      <c r="I771" s="960"/>
      <c r="J771" s="960"/>
      <c r="K771" s="960"/>
      <c r="L771" s="960"/>
      <c r="M771" s="960"/>
    </row>
    <row r="772" spans="2:13">
      <c r="B772" s="960"/>
      <c r="C772" s="960"/>
      <c r="D772" s="960"/>
      <c r="E772" s="960"/>
      <c r="F772" s="960"/>
      <c r="G772" s="960"/>
      <c r="H772" s="960"/>
      <c r="I772" s="960"/>
      <c r="J772" s="960"/>
      <c r="K772" s="960"/>
      <c r="L772" s="960"/>
      <c r="M772" s="960"/>
    </row>
    <row r="773" spans="2:13">
      <c r="B773" s="960"/>
      <c r="C773" s="960"/>
      <c r="D773" s="960"/>
      <c r="E773" s="960"/>
      <c r="F773" s="960"/>
      <c r="G773" s="960"/>
      <c r="H773" s="960"/>
      <c r="I773" s="960"/>
      <c r="J773" s="960"/>
      <c r="K773" s="960"/>
      <c r="L773" s="960"/>
      <c r="M773" s="960"/>
    </row>
    <row r="774" spans="2:13">
      <c r="B774" s="960"/>
      <c r="C774" s="960"/>
      <c r="D774" s="960"/>
      <c r="E774" s="960"/>
      <c r="F774" s="960"/>
      <c r="G774" s="960"/>
      <c r="H774" s="960"/>
      <c r="I774" s="960"/>
      <c r="J774" s="960"/>
      <c r="K774" s="960"/>
      <c r="L774" s="960"/>
      <c r="M774" s="960"/>
    </row>
    <row r="775" spans="2:13">
      <c r="B775" s="960"/>
      <c r="C775" s="960"/>
      <c r="D775" s="960"/>
      <c r="E775" s="960"/>
      <c r="F775" s="960"/>
      <c r="G775" s="960"/>
      <c r="H775" s="960"/>
      <c r="I775" s="960"/>
      <c r="J775" s="960"/>
      <c r="K775" s="960"/>
      <c r="L775" s="960"/>
      <c r="M775" s="960"/>
    </row>
    <row r="776" spans="2:13">
      <c r="B776" s="960"/>
      <c r="C776" s="960"/>
      <c r="D776" s="960"/>
      <c r="E776" s="960"/>
      <c r="F776" s="960"/>
      <c r="G776" s="960"/>
      <c r="H776" s="960"/>
      <c r="I776" s="960"/>
      <c r="J776" s="960"/>
      <c r="K776" s="960"/>
      <c r="L776" s="960"/>
      <c r="M776" s="960"/>
    </row>
    <row r="777" spans="2:13">
      <c r="B777" s="960"/>
      <c r="C777" s="960"/>
      <c r="D777" s="960"/>
      <c r="E777" s="960"/>
      <c r="F777" s="960"/>
      <c r="G777" s="960"/>
      <c r="H777" s="960"/>
      <c r="I777" s="960"/>
      <c r="J777" s="960"/>
      <c r="K777" s="960"/>
      <c r="L777" s="960"/>
      <c r="M777" s="960"/>
    </row>
    <row r="778" spans="2:13">
      <c r="B778" s="960"/>
      <c r="C778" s="960"/>
      <c r="D778" s="960"/>
      <c r="E778" s="960"/>
      <c r="F778" s="960"/>
      <c r="G778" s="960"/>
      <c r="H778" s="960"/>
      <c r="I778" s="960"/>
      <c r="J778" s="960"/>
      <c r="K778" s="960"/>
      <c r="L778" s="960"/>
      <c r="M778" s="960"/>
    </row>
    <row r="779" spans="2:13">
      <c r="B779" s="960"/>
      <c r="C779" s="960"/>
      <c r="D779" s="960"/>
      <c r="E779" s="960"/>
      <c r="F779" s="960"/>
      <c r="G779" s="960"/>
      <c r="H779" s="960"/>
      <c r="I779" s="960"/>
      <c r="J779" s="960"/>
      <c r="K779" s="960"/>
      <c r="L779" s="960"/>
      <c r="M779" s="960"/>
    </row>
    <row r="780" spans="2:13">
      <c r="B780" s="960"/>
      <c r="C780" s="960"/>
      <c r="D780" s="960"/>
      <c r="E780" s="960"/>
      <c r="F780" s="960"/>
      <c r="G780" s="960"/>
      <c r="H780" s="960"/>
      <c r="I780" s="960"/>
      <c r="J780" s="960"/>
      <c r="K780" s="960"/>
      <c r="L780" s="960"/>
      <c r="M780" s="960"/>
    </row>
    <row r="781" spans="2:13">
      <c r="B781" s="960"/>
      <c r="C781" s="960"/>
      <c r="D781" s="960"/>
      <c r="E781" s="960"/>
      <c r="F781" s="960"/>
      <c r="G781" s="960"/>
      <c r="H781" s="960"/>
      <c r="I781" s="960"/>
      <c r="J781" s="960"/>
      <c r="K781" s="960"/>
      <c r="L781" s="960"/>
      <c r="M781" s="960"/>
    </row>
    <row r="782" spans="2:13">
      <c r="B782" s="960"/>
      <c r="C782" s="960"/>
      <c r="D782" s="960"/>
      <c r="E782" s="960"/>
      <c r="F782" s="960"/>
      <c r="G782" s="960"/>
      <c r="H782" s="960"/>
      <c r="I782" s="960"/>
      <c r="J782" s="960"/>
      <c r="K782" s="960"/>
      <c r="L782" s="960"/>
      <c r="M782" s="960"/>
    </row>
    <row r="783" spans="2:13">
      <c r="B783" s="960"/>
      <c r="C783" s="960"/>
      <c r="D783" s="960"/>
      <c r="E783" s="960"/>
      <c r="F783" s="960"/>
      <c r="G783" s="960"/>
      <c r="H783" s="960"/>
      <c r="I783" s="960"/>
      <c r="J783" s="960"/>
      <c r="K783" s="960"/>
      <c r="L783" s="960"/>
      <c r="M783" s="960"/>
    </row>
    <row r="784" spans="2:13">
      <c r="B784" s="960"/>
      <c r="C784" s="960"/>
      <c r="D784" s="960"/>
      <c r="E784" s="960"/>
      <c r="F784" s="960"/>
      <c r="G784" s="960"/>
      <c r="H784" s="960"/>
      <c r="I784" s="960"/>
      <c r="J784" s="960"/>
      <c r="K784" s="960"/>
      <c r="L784" s="960"/>
      <c r="M784" s="960"/>
    </row>
    <row r="785" spans="2:13">
      <c r="B785" s="960"/>
      <c r="C785" s="960"/>
      <c r="D785" s="960"/>
      <c r="E785" s="960"/>
      <c r="F785" s="960"/>
      <c r="G785" s="960"/>
      <c r="H785" s="960"/>
      <c r="I785" s="960"/>
      <c r="J785" s="960"/>
      <c r="K785" s="960"/>
      <c r="L785" s="960"/>
      <c r="M785" s="960"/>
    </row>
    <row r="786" spans="2:13">
      <c r="B786" s="960"/>
      <c r="C786" s="960"/>
      <c r="D786" s="960"/>
      <c r="E786" s="960"/>
      <c r="F786" s="960"/>
      <c r="G786" s="960"/>
      <c r="H786" s="960"/>
      <c r="I786" s="960"/>
      <c r="J786" s="960"/>
      <c r="K786" s="960"/>
      <c r="L786" s="960"/>
      <c r="M786" s="960"/>
    </row>
    <row r="787" spans="2:13">
      <c r="B787" s="960"/>
      <c r="C787" s="960"/>
      <c r="D787" s="960"/>
      <c r="E787" s="960"/>
      <c r="F787" s="960"/>
      <c r="G787" s="960"/>
      <c r="H787" s="960"/>
      <c r="I787" s="960"/>
      <c r="J787" s="960"/>
      <c r="K787" s="960"/>
      <c r="L787" s="960"/>
      <c r="M787" s="960"/>
    </row>
    <row r="788" spans="2:13">
      <c r="B788" s="960"/>
      <c r="C788" s="960"/>
      <c r="D788" s="960"/>
      <c r="E788" s="960"/>
      <c r="F788" s="960"/>
      <c r="G788" s="960"/>
      <c r="H788" s="960"/>
      <c r="I788" s="960"/>
      <c r="J788" s="960"/>
      <c r="K788" s="960"/>
      <c r="L788" s="960"/>
      <c r="M788" s="960"/>
    </row>
    <row r="789" spans="2:13">
      <c r="B789" s="960"/>
      <c r="C789" s="960"/>
      <c r="D789" s="960"/>
      <c r="E789" s="960"/>
      <c r="F789" s="960"/>
      <c r="G789" s="960"/>
      <c r="H789" s="960"/>
      <c r="I789" s="960"/>
      <c r="J789" s="960"/>
      <c r="K789" s="960"/>
      <c r="L789" s="960"/>
      <c r="M789" s="960"/>
    </row>
    <row r="790" spans="2:13">
      <c r="B790" s="960"/>
      <c r="C790" s="960"/>
      <c r="D790" s="960"/>
      <c r="E790" s="960"/>
      <c r="F790" s="960"/>
      <c r="G790" s="960"/>
      <c r="H790" s="960"/>
      <c r="I790" s="960"/>
      <c r="J790" s="960"/>
      <c r="K790" s="960"/>
      <c r="L790" s="960"/>
      <c r="M790" s="960"/>
    </row>
    <row r="791" spans="2:13">
      <c r="B791" s="960"/>
      <c r="C791" s="960"/>
      <c r="D791" s="960"/>
      <c r="E791" s="960"/>
      <c r="F791" s="960"/>
      <c r="G791" s="960"/>
      <c r="H791" s="960"/>
      <c r="I791" s="960"/>
      <c r="J791" s="960"/>
      <c r="K791" s="960"/>
      <c r="L791" s="960"/>
      <c r="M791" s="960"/>
    </row>
    <row r="792" spans="2:13">
      <c r="B792" s="960"/>
      <c r="C792" s="960"/>
      <c r="D792" s="960"/>
      <c r="E792" s="960"/>
      <c r="F792" s="960"/>
      <c r="G792" s="960"/>
      <c r="H792" s="960"/>
      <c r="I792" s="960"/>
      <c r="J792" s="960"/>
      <c r="K792" s="960"/>
      <c r="L792" s="960"/>
      <c r="M792" s="960"/>
    </row>
    <row r="793" spans="2:13">
      <c r="B793" s="960"/>
      <c r="C793" s="960"/>
      <c r="D793" s="960"/>
      <c r="E793" s="960"/>
      <c r="F793" s="960"/>
      <c r="G793" s="960"/>
      <c r="H793" s="960"/>
      <c r="I793" s="960"/>
      <c r="J793" s="960"/>
      <c r="K793" s="960"/>
      <c r="L793" s="960"/>
      <c r="M793" s="960"/>
    </row>
    <row r="794" spans="2:13">
      <c r="B794" s="960"/>
      <c r="C794" s="960"/>
      <c r="D794" s="960"/>
      <c r="E794" s="960"/>
      <c r="F794" s="960"/>
      <c r="G794" s="960"/>
      <c r="H794" s="960"/>
      <c r="I794" s="960"/>
      <c r="J794" s="960"/>
      <c r="K794" s="960"/>
      <c r="L794" s="960"/>
      <c r="M794" s="960"/>
    </row>
    <row r="795" spans="2:13">
      <c r="B795" s="960"/>
      <c r="C795" s="960"/>
      <c r="D795" s="960"/>
      <c r="E795" s="960"/>
      <c r="F795" s="960"/>
      <c r="G795" s="960"/>
      <c r="H795" s="960"/>
      <c r="I795" s="960"/>
      <c r="J795" s="960"/>
      <c r="K795" s="960"/>
      <c r="L795" s="960"/>
      <c r="M795" s="960"/>
    </row>
    <row r="796" spans="2:13">
      <c r="B796" s="960"/>
      <c r="C796" s="960"/>
      <c r="D796" s="960"/>
      <c r="E796" s="960"/>
      <c r="F796" s="960"/>
      <c r="G796" s="960"/>
      <c r="H796" s="960"/>
      <c r="I796" s="960"/>
      <c r="J796" s="960"/>
      <c r="K796" s="960"/>
      <c r="L796" s="960"/>
      <c r="M796" s="960"/>
    </row>
    <row r="797" spans="2:13">
      <c r="B797" s="960"/>
      <c r="C797" s="960"/>
      <c r="D797" s="960"/>
      <c r="E797" s="960"/>
      <c r="F797" s="960"/>
      <c r="G797" s="960"/>
      <c r="H797" s="960"/>
      <c r="I797" s="960"/>
      <c r="J797" s="960"/>
      <c r="K797" s="960"/>
      <c r="L797" s="960"/>
      <c r="M797" s="960"/>
    </row>
    <row r="798" spans="2:13">
      <c r="B798" s="960"/>
      <c r="C798" s="960"/>
      <c r="D798" s="960"/>
      <c r="E798" s="960"/>
      <c r="F798" s="960"/>
      <c r="G798" s="960"/>
      <c r="H798" s="960"/>
      <c r="I798" s="960"/>
      <c r="J798" s="960"/>
      <c r="K798" s="960"/>
      <c r="L798" s="960"/>
      <c r="M798" s="960"/>
    </row>
    <row r="799" spans="2:13">
      <c r="B799" s="960"/>
      <c r="C799" s="960"/>
      <c r="D799" s="960"/>
      <c r="E799" s="960"/>
      <c r="F799" s="960"/>
      <c r="G799" s="960"/>
      <c r="H799" s="960"/>
      <c r="I799" s="960"/>
      <c r="J799" s="960"/>
      <c r="K799" s="960"/>
      <c r="L799" s="960"/>
      <c r="M799" s="960"/>
    </row>
    <row r="800" spans="2:13">
      <c r="B800" s="960"/>
      <c r="C800" s="960"/>
      <c r="D800" s="960"/>
      <c r="E800" s="960"/>
      <c r="F800" s="960"/>
      <c r="G800" s="960"/>
      <c r="H800" s="960"/>
      <c r="I800" s="960"/>
      <c r="J800" s="960"/>
      <c r="K800" s="960"/>
      <c r="L800" s="960"/>
      <c r="M800" s="960"/>
    </row>
    <row r="801" spans="2:13">
      <c r="B801" s="960"/>
      <c r="C801" s="960"/>
      <c r="D801" s="960"/>
      <c r="E801" s="960"/>
      <c r="F801" s="960"/>
      <c r="G801" s="960"/>
      <c r="H801" s="960"/>
      <c r="I801" s="960"/>
      <c r="J801" s="960"/>
      <c r="K801" s="960"/>
      <c r="L801" s="960"/>
      <c r="M801" s="960"/>
    </row>
    <row r="802" spans="2:13">
      <c r="B802" s="960"/>
      <c r="C802" s="960"/>
      <c r="D802" s="960"/>
      <c r="E802" s="960"/>
      <c r="F802" s="960"/>
      <c r="G802" s="960"/>
      <c r="H802" s="960"/>
      <c r="I802" s="960"/>
      <c r="J802" s="960"/>
      <c r="K802" s="960"/>
      <c r="L802" s="960"/>
      <c r="M802" s="960"/>
    </row>
    <row r="803" spans="2:13">
      <c r="B803" s="960"/>
      <c r="C803" s="960"/>
      <c r="D803" s="960"/>
      <c r="E803" s="960"/>
      <c r="F803" s="960"/>
      <c r="G803" s="960"/>
      <c r="H803" s="960"/>
      <c r="I803" s="960"/>
      <c r="J803" s="960"/>
      <c r="K803" s="960"/>
      <c r="L803" s="960"/>
      <c r="M803" s="960"/>
    </row>
    <row r="804" spans="2:13">
      <c r="B804" s="960"/>
      <c r="C804" s="960"/>
      <c r="D804" s="960"/>
      <c r="E804" s="960"/>
      <c r="F804" s="960"/>
      <c r="G804" s="960"/>
      <c r="H804" s="960"/>
      <c r="I804" s="960"/>
      <c r="J804" s="960"/>
      <c r="K804" s="960"/>
      <c r="L804" s="960"/>
      <c r="M804" s="960"/>
    </row>
    <row r="805" spans="2:13">
      <c r="B805" s="960"/>
      <c r="C805" s="960"/>
      <c r="D805" s="960"/>
      <c r="E805" s="960"/>
      <c r="F805" s="960"/>
      <c r="G805" s="960"/>
      <c r="H805" s="960"/>
      <c r="I805" s="960"/>
      <c r="J805" s="960"/>
      <c r="K805" s="960"/>
      <c r="L805" s="960"/>
      <c r="M805" s="960"/>
    </row>
    <row r="806" spans="2:13">
      <c r="B806" s="960"/>
      <c r="C806" s="960"/>
      <c r="D806" s="960"/>
      <c r="E806" s="960"/>
      <c r="F806" s="960"/>
      <c r="G806" s="960"/>
      <c r="H806" s="960"/>
      <c r="I806" s="960"/>
      <c r="J806" s="960"/>
      <c r="K806" s="960"/>
      <c r="L806" s="960"/>
      <c r="M806" s="960"/>
    </row>
    <row r="807" spans="2:13">
      <c r="B807" s="960"/>
      <c r="C807" s="960"/>
      <c r="D807" s="960"/>
      <c r="E807" s="960"/>
      <c r="F807" s="960"/>
      <c r="G807" s="960"/>
      <c r="H807" s="960"/>
      <c r="I807" s="960"/>
      <c r="J807" s="960"/>
      <c r="K807" s="960"/>
      <c r="L807" s="960"/>
      <c r="M807" s="960"/>
    </row>
    <row r="808" spans="2:13">
      <c r="B808" s="960"/>
      <c r="C808" s="960"/>
      <c r="D808" s="960"/>
      <c r="E808" s="960"/>
      <c r="F808" s="960"/>
      <c r="G808" s="960"/>
      <c r="H808" s="960"/>
      <c r="I808" s="960"/>
      <c r="J808" s="960"/>
      <c r="K808" s="960"/>
      <c r="L808" s="960"/>
      <c r="M808" s="960"/>
    </row>
    <row r="809" spans="2:13">
      <c r="B809" s="960"/>
      <c r="C809" s="960"/>
      <c r="D809" s="960"/>
      <c r="E809" s="960"/>
      <c r="F809" s="960"/>
      <c r="G809" s="960"/>
      <c r="H809" s="960"/>
      <c r="I809" s="960"/>
      <c r="J809" s="960"/>
      <c r="K809" s="960"/>
      <c r="L809" s="960"/>
      <c r="M809" s="960"/>
    </row>
    <row r="810" spans="2:13">
      <c r="B810" s="960"/>
      <c r="C810" s="960"/>
      <c r="D810" s="960"/>
      <c r="E810" s="960"/>
      <c r="F810" s="960"/>
      <c r="G810" s="960"/>
      <c r="H810" s="960"/>
      <c r="I810" s="960"/>
      <c r="J810" s="960"/>
      <c r="K810" s="960"/>
      <c r="L810" s="960"/>
      <c r="M810" s="960"/>
    </row>
    <row r="811" spans="2:13">
      <c r="B811" s="960"/>
      <c r="C811" s="960"/>
      <c r="D811" s="960"/>
      <c r="E811" s="960"/>
      <c r="F811" s="960"/>
      <c r="G811" s="960"/>
      <c r="H811" s="960"/>
      <c r="I811" s="960"/>
      <c r="J811" s="960"/>
      <c r="K811" s="960"/>
      <c r="L811" s="960"/>
      <c r="M811" s="960"/>
    </row>
    <row r="812" spans="2:13">
      <c r="B812" s="960"/>
      <c r="C812" s="960"/>
      <c r="D812" s="960"/>
      <c r="E812" s="960"/>
      <c r="F812" s="960"/>
      <c r="G812" s="960"/>
      <c r="H812" s="960"/>
      <c r="I812" s="960"/>
      <c r="J812" s="960"/>
      <c r="K812" s="960"/>
      <c r="L812" s="960"/>
      <c r="M812" s="960"/>
    </row>
    <row r="813" spans="2:13">
      <c r="B813" s="960"/>
      <c r="C813" s="960"/>
      <c r="D813" s="960"/>
      <c r="E813" s="960"/>
      <c r="F813" s="960"/>
      <c r="G813" s="960"/>
      <c r="H813" s="960"/>
      <c r="I813" s="960"/>
      <c r="J813" s="960"/>
      <c r="K813" s="960"/>
      <c r="L813" s="960"/>
      <c r="M813" s="960"/>
    </row>
    <row r="814" spans="2:13">
      <c r="B814" s="960"/>
      <c r="C814" s="960"/>
      <c r="D814" s="960"/>
      <c r="E814" s="960"/>
      <c r="F814" s="960"/>
      <c r="G814" s="960"/>
      <c r="H814" s="960"/>
      <c r="I814" s="960"/>
      <c r="J814" s="960"/>
      <c r="K814" s="960"/>
      <c r="L814" s="960"/>
      <c r="M814" s="960"/>
    </row>
    <row r="815" spans="2:13">
      <c r="B815" s="960"/>
      <c r="C815" s="960"/>
      <c r="D815" s="960"/>
      <c r="E815" s="960"/>
      <c r="F815" s="960"/>
      <c r="G815" s="960"/>
      <c r="H815" s="960"/>
      <c r="I815" s="960"/>
      <c r="J815" s="960"/>
      <c r="K815" s="960"/>
      <c r="L815" s="960"/>
      <c r="M815" s="960"/>
    </row>
    <row r="816" spans="2:13">
      <c r="B816" s="960"/>
      <c r="C816" s="960"/>
      <c r="D816" s="960"/>
      <c r="E816" s="960"/>
      <c r="F816" s="960"/>
      <c r="G816" s="960"/>
      <c r="H816" s="960"/>
      <c r="I816" s="960"/>
      <c r="J816" s="960"/>
      <c r="K816" s="960"/>
      <c r="L816" s="960"/>
      <c r="M816" s="960"/>
    </row>
    <row r="817" spans="2:13">
      <c r="B817" s="960"/>
      <c r="C817" s="960"/>
      <c r="D817" s="960"/>
      <c r="E817" s="960"/>
      <c r="F817" s="960"/>
      <c r="G817" s="960"/>
      <c r="H817" s="960"/>
      <c r="I817" s="960"/>
      <c r="J817" s="960"/>
      <c r="K817" s="960"/>
      <c r="L817" s="960"/>
      <c r="M817" s="960"/>
    </row>
    <row r="818" spans="2:13">
      <c r="B818" s="960"/>
      <c r="C818" s="960"/>
      <c r="D818" s="960"/>
      <c r="E818" s="960"/>
      <c r="F818" s="960"/>
      <c r="G818" s="960"/>
      <c r="H818" s="960"/>
      <c r="I818" s="960"/>
      <c r="J818" s="960"/>
      <c r="K818" s="960"/>
      <c r="L818" s="960"/>
      <c r="M818" s="960"/>
    </row>
    <row r="819" spans="2:13">
      <c r="B819" s="960"/>
      <c r="C819" s="960"/>
      <c r="D819" s="960"/>
      <c r="E819" s="960"/>
      <c r="F819" s="960"/>
      <c r="G819" s="960"/>
      <c r="H819" s="960"/>
      <c r="I819" s="960"/>
      <c r="J819" s="960"/>
      <c r="K819" s="960"/>
      <c r="L819" s="960"/>
      <c r="M819" s="960"/>
    </row>
    <row r="820" spans="2:13">
      <c r="B820" s="960"/>
      <c r="C820" s="960"/>
      <c r="D820" s="960"/>
      <c r="E820" s="960"/>
      <c r="F820" s="960"/>
      <c r="G820" s="960"/>
      <c r="H820" s="960"/>
      <c r="I820" s="960"/>
      <c r="J820" s="960"/>
      <c r="K820" s="960"/>
      <c r="L820" s="960"/>
      <c r="M820" s="960"/>
    </row>
    <row r="821" spans="2:13">
      <c r="B821" s="960"/>
      <c r="C821" s="960"/>
      <c r="D821" s="960"/>
      <c r="E821" s="960"/>
      <c r="F821" s="960"/>
      <c r="G821" s="960"/>
      <c r="H821" s="960"/>
      <c r="I821" s="960"/>
      <c r="J821" s="960"/>
      <c r="K821" s="960"/>
      <c r="L821" s="960"/>
      <c r="M821" s="960"/>
    </row>
    <row r="822" spans="2:13">
      <c r="B822" s="960"/>
      <c r="C822" s="960"/>
      <c r="D822" s="960"/>
      <c r="E822" s="960"/>
      <c r="F822" s="960"/>
      <c r="G822" s="960"/>
      <c r="H822" s="960"/>
      <c r="I822" s="960"/>
      <c r="J822" s="960"/>
      <c r="K822" s="960"/>
      <c r="L822" s="960"/>
      <c r="M822" s="960"/>
    </row>
    <row r="823" spans="2:13">
      <c r="B823" s="960"/>
      <c r="C823" s="960"/>
      <c r="D823" s="960"/>
      <c r="E823" s="960"/>
      <c r="F823" s="960"/>
      <c r="G823" s="960"/>
      <c r="H823" s="960"/>
      <c r="I823" s="960"/>
      <c r="J823" s="960"/>
      <c r="K823" s="960"/>
      <c r="L823" s="960"/>
      <c r="M823" s="960"/>
    </row>
    <row r="824" spans="2:13">
      <c r="B824" s="960"/>
      <c r="C824" s="960"/>
      <c r="D824" s="960"/>
      <c r="E824" s="960"/>
      <c r="F824" s="960"/>
      <c r="G824" s="960"/>
      <c r="H824" s="960"/>
      <c r="I824" s="960"/>
      <c r="J824" s="960"/>
      <c r="K824" s="960"/>
      <c r="L824" s="960"/>
      <c r="M824" s="960"/>
    </row>
    <row r="825" spans="2:13">
      <c r="B825" s="960"/>
      <c r="C825" s="960"/>
      <c r="D825" s="960"/>
      <c r="E825" s="960"/>
      <c r="F825" s="960"/>
      <c r="G825" s="960"/>
      <c r="H825" s="960"/>
      <c r="I825" s="960"/>
      <c r="J825" s="960"/>
      <c r="K825" s="960"/>
      <c r="L825" s="960"/>
      <c r="M825" s="960"/>
    </row>
    <row r="826" spans="2:13">
      <c r="B826" s="960"/>
      <c r="C826" s="960"/>
      <c r="D826" s="960"/>
      <c r="E826" s="960"/>
      <c r="F826" s="960"/>
      <c r="G826" s="960"/>
      <c r="H826" s="960"/>
      <c r="I826" s="960"/>
      <c r="J826" s="960"/>
      <c r="K826" s="960"/>
      <c r="L826" s="960"/>
      <c r="M826" s="960"/>
    </row>
    <row r="827" spans="2:13">
      <c r="B827" s="960"/>
      <c r="C827" s="960"/>
      <c r="D827" s="960"/>
      <c r="E827" s="960"/>
      <c r="F827" s="960"/>
      <c r="G827" s="960"/>
      <c r="H827" s="960"/>
      <c r="I827" s="960"/>
      <c r="J827" s="960"/>
      <c r="K827" s="960"/>
      <c r="L827" s="960"/>
      <c r="M827" s="960"/>
    </row>
    <row r="828" spans="2:13">
      <c r="B828" s="960"/>
      <c r="C828" s="960"/>
      <c r="D828" s="960"/>
      <c r="E828" s="960"/>
      <c r="F828" s="960"/>
      <c r="G828" s="960"/>
      <c r="H828" s="960"/>
      <c r="I828" s="960"/>
      <c r="J828" s="960"/>
      <c r="K828" s="960"/>
      <c r="L828" s="960"/>
      <c r="M828" s="960"/>
    </row>
    <row r="829" spans="2:13">
      <c r="B829" s="960"/>
      <c r="C829" s="960"/>
      <c r="D829" s="960"/>
      <c r="E829" s="960"/>
      <c r="F829" s="960"/>
      <c r="G829" s="960"/>
      <c r="H829" s="960"/>
      <c r="I829" s="960"/>
      <c r="J829" s="960"/>
      <c r="K829" s="960"/>
      <c r="L829" s="960"/>
      <c r="M829" s="960"/>
    </row>
    <row r="830" spans="2:13">
      <c r="B830" s="960"/>
      <c r="C830" s="960"/>
      <c r="D830" s="960"/>
      <c r="E830" s="960"/>
      <c r="F830" s="960"/>
      <c r="G830" s="960"/>
      <c r="H830" s="960"/>
      <c r="I830" s="960"/>
      <c r="J830" s="960"/>
      <c r="K830" s="960"/>
      <c r="L830" s="960"/>
      <c r="M830" s="960"/>
    </row>
    <row r="831" spans="2:13">
      <c r="B831" s="960"/>
      <c r="C831" s="960"/>
      <c r="D831" s="960"/>
      <c r="E831" s="960"/>
      <c r="F831" s="960"/>
      <c r="G831" s="960"/>
      <c r="H831" s="960"/>
      <c r="I831" s="960"/>
      <c r="J831" s="960"/>
      <c r="K831" s="960"/>
      <c r="L831" s="960"/>
      <c r="M831" s="960"/>
    </row>
    <row r="832" spans="2:13">
      <c r="B832" s="960"/>
      <c r="C832" s="960"/>
      <c r="D832" s="960"/>
      <c r="E832" s="960"/>
      <c r="F832" s="960"/>
      <c r="G832" s="960"/>
      <c r="H832" s="960"/>
      <c r="I832" s="960"/>
      <c r="J832" s="960"/>
      <c r="K832" s="960"/>
      <c r="L832" s="960"/>
      <c r="M832" s="960"/>
    </row>
    <row r="833" spans="2:13">
      <c r="B833" s="960"/>
      <c r="C833" s="960"/>
      <c r="D833" s="960"/>
      <c r="E833" s="960"/>
      <c r="F833" s="960"/>
      <c r="G833" s="960"/>
      <c r="H833" s="960"/>
      <c r="I833" s="960"/>
      <c r="J833" s="960"/>
      <c r="K833" s="960"/>
      <c r="L833" s="960"/>
      <c r="M833" s="960"/>
    </row>
    <row r="834" spans="2:13">
      <c r="B834" s="960"/>
      <c r="C834" s="960"/>
      <c r="D834" s="960"/>
      <c r="E834" s="960"/>
      <c r="F834" s="960"/>
      <c r="G834" s="960"/>
      <c r="H834" s="960"/>
      <c r="I834" s="960"/>
      <c r="J834" s="960"/>
      <c r="K834" s="960"/>
      <c r="L834" s="960"/>
      <c r="M834" s="960"/>
    </row>
    <row r="835" spans="2:13">
      <c r="B835" s="960"/>
      <c r="C835" s="960"/>
      <c r="D835" s="960"/>
      <c r="E835" s="960"/>
      <c r="F835" s="960"/>
      <c r="G835" s="960"/>
      <c r="H835" s="960"/>
      <c r="I835" s="960"/>
      <c r="J835" s="960"/>
      <c r="K835" s="960"/>
      <c r="L835" s="960"/>
      <c r="M835" s="960"/>
    </row>
    <row r="836" spans="2:13">
      <c r="B836" s="960"/>
      <c r="C836" s="960"/>
      <c r="D836" s="960"/>
      <c r="E836" s="960"/>
      <c r="F836" s="960"/>
      <c r="G836" s="960"/>
      <c r="H836" s="960"/>
      <c r="I836" s="960"/>
      <c r="J836" s="960"/>
      <c r="K836" s="960"/>
      <c r="L836" s="960"/>
      <c r="M836" s="960"/>
    </row>
    <row r="837" spans="2:13">
      <c r="B837" s="960"/>
      <c r="C837" s="960"/>
      <c r="D837" s="960"/>
      <c r="E837" s="960"/>
      <c r="F837" s="960"/>
      <c r="G837" s="960"/>
      <c r="H837" s="960"/>
      <c r="I837" s="960"/>
      <c r="J837" s="960"/>
      <c r="K837" s="960"/>
      <c r="L837" s="960"/>
      <c r="M837" s="960"/>
    </row>
    <row r="838" spans="2:13">
      <c r="B838" s="960"/>
      <c r="C838" s="960"/>
      <c r="D838" s="960"/>
      <c r="E838" s="960"/>
      <c r="F838" s="960"/>
      <c r="G838" s="960"/>
      <c r="H838" s="960"/>
      <c r="I838" s="960"/>
      <c r="J838" s="960"/>
      <c r="K838" s="960"/>
      <c r="L838" s="960"/>
      <c r="M838" s="960"/>
    </row>
    <row r="839" spans="2:13">
      <c r="B839" s="960"/>
      <c r="C839" s="960"/>
      <c r="D839" s="960"/>
      <c r="E839" s="960"/>
      <c r="F839" s="960"/>
      <c r="G839" s="960"/>
      <c r="H839" s="960"/>
      <c r="I839" s="960"/>
      <c r="J839" s="960"/>
      <c r="K839" s="960"/>
      <c r="L839" s="960"/>
      <c r="M839" s="960"/>
    </row>
    <row r="840" spans="2:13">
      <c r="B840" s="960"/>
      <c r="C840" s="960"/>
      <c r="D840" s="960"/>
      <c r="E840" s="960"/>
      <c r="F840" s="960"/>
      <c r="G840" s="960"/>
      <c r="H840" s="960"/>
      <c r="I840" s="960"/>
      <c r="J840" s="960"/>
      <c r="K840" s="960"/>
      <c r="L840" s="960"/>
      <c r="M840" s="960"/>
    </row>
    <row r="841" spans="2:13">
      <c r="B841" s="960"/>
      <c r="C841" s="960"/>
      <c r="D841" s="960"/>
      <c r="E841" s="960"/>
      <c r="F841" s="960"/>
      <c r="G841" s="960"/>
      <c r="H841" s="960"/>
      <c r="I841" s="960"/>
      <c r="J841" s="960"/>
      <c r="K841" s="960"/>
      <c r="L841" s="960"/>
      <c r="M841" s="960"/>
    </row>
    <row r="842" spans="2:13">
      <c r="B842" s="960"/>
      <c r="C842" s="960"/>
      <c r="D842" s="960"/>
      <c r="E842" s="960"/>
      <c r="F842" s="960"/>
      <c r="G842" s="960"/>
      <c r="H842" s="960"/>
      <c r="I842" s="960"/>
      <c r="J842" s="960"/>
      <c r="K842" s="960"/>
      <c r="L842" s="960"/>
      <c r="M842" s="960"/>
    </row>
    <row r="843" spans="2:13">
      <c r="B843" s="960"/>
      <c r="C843" s="960"/>
      <c r="D843" s="960"/>
      <c r="E843" s="960"/>
      <c r="F843" s="960"/>
      <c r="G843" s="960"/>
      <c r="H843" s="960"/>
      <c r="I843" s="960"/>
      <c r="J843" s="960"/>
      <c r="K843" s="960"/>
      <c r="L843" s="960"/>
      <c r="M843" s="960"/>
    </row>
    <row r="844" spans="2:13">
      <c r="B844" s="960"/>
      <c r="C844" s="960"/>
      <c r="D844" s="960"/>
      <c r="E844" s="960"/>
      <c r="F844" s="960"/>
      <c r="G844" s="960"/>
      <c r="H844" s="960"/>
      <c r="I844" s="960"/>
      <c r="J844" s="960"/>
      <c r="K844" s="960"/>
      <c r="L844" s="960"/>
      <c r="M844" s="960"/>
    </row>
    <row r="845" spans="2:13">
      <c r="B845" s="960"/>
      <c r="C845" s="960"/>
      <c r="D845" s="960"/>
      <c r="E845" s="960"/>
      <c r="F845" s="960"/>
      <c r="G845" s="960"/>
      <c r="H845" s="960"/>
      <c r="I845" s="960"/>
      <c r="J845" s="960"/>
      <c r="K845" s="960"/>
      <c r="L845" s="960"/>
      <c r="M845" s="960"/>
    </row>
    <row r="846" spans="2:13">
      <c r="B846" s="960"/>
      <c r="C846" s="960"/>
      <c r="D846" s="960"/>
      <c r="E846" s="960"/>
      <c r="F846" s="960"/>
      <c r="G846" s="960"/>
      <c r="H846" s="960"/>
      <c r="I846" s="960"/>
      <c r="J846" s="960"/>
      <c r="K846" s="960"/>
      <c r="L846" s="960"/>
      <c r="M846" s="960"/>
    </row>
    <row r="847" spans="2:13">
      <c r="B847" s="960"/>
      <c r="C847" s="960"/>
      <c r="D847" s="960"/>
      <c r="E847" s="960"/>
      <c r="F847" s="960"/>
      <c r="G847" s="960"/>
      <c r="H847" s="960"/>
      <c r="I847" s="960"/>
      <c r="J847" s="960"/>
      <c r="K847" s="960"/>
      <c r="L847" s="960"/>
      <c r="M847" s="960"/>
    </row>
    <row r="848" spans="2:13">
      <c r="B848" s="960"/>
      <c r="C848" s="960"/>
      <c r="D848" s="960"/>
      <c r="E848" s="960"/>
      <c r="F848" s="960"/>
      <c r="G848" s="960"/>
      <c r="H848" s="960"/>
      <c r="I848" s="960"/>
      <c r="J848" s="960"/>
      <c r="K848" s="960"/>
      <c r="L848" s="960"/>
      <c r="M848" s="960"/>
    </row>
    <row r="849" spans="2:13">
      <c r="B849" s="960"/>
      <c r="C849" s="960"/>
      <c r="D849" s="960"/>
      <c r="E849" s="960"/>
      <c r="F849" s="960"/>
      <c r="G849" s="960"/>
      <c r="H849" s="960"/>
      <c r="I849" s="960"/>
      <c r="J849" s="960"/>
      <c r="K849" s="960"/>
      <c r="L849" s="960"/>
      <c r="M849" s="960"/>
    </row>
    <row r="850" spans="2:13">
      <c r="B850" s="960"/>
      <c r="C850" s="960"/>
      <c r="D850" s="960"/>
      <c r="E850" s="960"/>
      <c r="F850" s="960"/>
      <c r="G850" s="960"/>
      <c r="H850" s="960"/>
      <c r="I850" s="960"/>
      <c r="J850" s="960"/>
      <c r="K850" s="960"/>
      <c r="L850" s="960"/>
      <c r="M850" s="960"/>
    </row>
    <row r="851" spans="2:13">
      <c r="B851" s="960"/>
      <c r="C851" s="960"/>
      <c r="D851" s="960"/>
      <c r="E851" s="960"/>
      <c r="F851" s="960"/>
      <c r="G851" s="960"/>
      <c r="H851" s="960"/>
      <c r="I851" s="960"/>
      <c r="J851" s="960"/>
      <c r="K851" s="960"/>
      <c r="L851" s="960"/>
      <c r="M851" s="960"/>
    </row>
    <row r="852" spans="2:13">
      <c r="B852" s="960"/>
      <c r="C852" s="960"/>
      <c r="D852" s="960"/>
      <c r="E852" s="960"/>
      <c r="F852" s="960"/>
      <c r="G852" s="960"/>
      <c r="H852" s="960"/>
      <c r="I852" s="960"/>
      <c r="J852" s="960"/>
      <c r="K852" s="960"/>
      <c r="L852" s="960"/>
      <c r="M852" s="960"/>
    </row>
    <row r="853" spans="2:13">
      <c r="B853" s="960"/>
      <c r="C853" s="960"/>
      <c r="D853" s="960"/>
      <c r="E853" s="960"/>
      <c r="F853" s="960"/>
      <c r="G853" s="960"/>
      <c r="H853" s="960"/>
      <c r="I853" s="960"/>
      <c r="J853" s="960"/>
      <c r="K853" s="960"/>
      <c r="L853" s="960"/>
      <c r="M853" s="960"/>
    </row>
    <row r="854" spans="2:13">
      <c r="B854" s="960"/>
      <c r="C854" s="960"/>
      <c r="D854" s="960"/>
      <c r="E854" s="960"/>
      <c r="F854" s="960"/>
      <c r="G854" s="960"/>
      <c r="H854" s="960"/>
      <c r="I854" s="960"/>
      <c r="J854" s="960"/>
      <c r="K854" s="960"/>
      <c r="L854" s="960"/>
      <c r="M854" s="960"/>
    </row>
    <row r="855" spans="2:13">
      <c r="B855" s="960"/>
      <c r="C855" s="960"/>
      <c r="D855" s="960"/>
      <c r="E855" s="960"/>
      <c r="F855" s="960"/>
      <c r="G855" s="960"/>
      <c r="H855" s="960"/>
      <c r="I855" s="960"/>
      <c r="J855" s="960"/>
      <c r="K855" s="960"/>
      <c r="L855" s="960"/>
      <c r="M855" s="960"/>
    </row>
    <row r="856" spans="2:13">
      <c r="B856" s="960"/>
      <c r="C856" s="960"/>
      <c r="D856" s="960"/>
      <c r="E856" s="960"/>
      <c r="F856" s="960"/>
      <c r="G856" s="960"/>
      <c r="H856" s="960"/>
      <c r="I856" s="960"/>
      <c r="J856" s="960"/>
      <c r="K856" s="960"/>
      <c r="L856" s="960"/>
      <c r="M856" s="960"/>
    </row>
    <row r="857" spans="2:13">
      <c r="B857" s="960"/>
      <c r="C857" s="960"/>
      <c r="D857" s="960"/>
      <c r="E857" s="960"/>
      <c r="F857" s="960"/>
      <c r="G857" s="960"/>
      <c r="H857" s="960"/>
      <c r="I857" s="960"/>
      <c r="J857" s="960"/>
      <c r="K857" s="960"/>
      <c r="L857" s="960"/>
      <c r="M857" s="960"/>
    </row>
    <row r="858" spans="2:13">
      <c r="B858" s="960"/>
      <c r="C858" s="960"/>
      <c r="D858" s="960"/>
      <c r="E858" s="960"/>
      <c r="F858" s="960"/>
      <c r="G858" s="960"/>
      <c r="H858" s="960"/>
      <c r="I858" s="960"/>
      <c r="J858" s="960"/>
      <c r="K858" s="960"/>
      <c r="L858" s="960"/>
      <c r="M858" s="960"/>
    </row>
    <row r="859" spans="2:13">
      <c r="B859" s="960"/>
      <c r="C859" s="960"/>
      <c r="D859" s="960"/>
      <c r="E859" s="960"/>
      <c r="F859" s="960"/>
      <c r="G859" s="960"/>
      <c r="H859" s="960"/>
      <c r="I859" s="960"/>
      <c r="J859" s="960"/>
      <c r="K859" s="960"/>
      <c r="L859" s="960"/>
      <c r="M859" s="960"/>
    </row>
    <row r="860" spans="2:13">
      <c r="B860" s="960"/>
      <c r="C860" s="960"/>
      <c r="D860" s="960"/>
      <c r="E860" s="960"/>
      <c r="F860" s="960"/>
      <c r="G860" s="960"/>
      <c r="H860" s="960"/>
      <c r="I860" s="960"/>
      <c r="J860" s="960"/>
      <c r="K860" s="960"/>
      <c r="L860" s="960"/>
      <c r="M860" s="960"/>
    </row>
    <row r="861" spans="2:13">
      <c r="B861" s="960"/>
      <c r="C861" s="960"/>
      <c r="D861" s="960"/>
      <c r="E861" s="960"/>
      <c r="F861" s="960"/>
      <c r="G861" s="960"/>
      <c r="H861" s="960"/>
      <c r="I861" s="960"/>
      <c r="J861" s="960"/>
      <c r="K861" s="960"/>
      <c r="L861" s="960"/>
      <c r="M861" s="960"/>
    </row>
    <row r="862" spans="2:13">
      <c r="B862" s="960"/>
      <c r="C862" s="960"/>
      <c r="D862" s="960"/>
      <c r="E862" s="960"/>
      <c r="F862" s="960"/>
      <c r="G862" s="960"/>
      <c r="H862" s="960"/>
      <c r="I862" s="960"/>
      <c r="J862" s="960"/>
      <c r="K862" s="960"/>
      <c r="L862" s="960"/>
      <c r="M862" s="960"/>
    </row>
    <row r="863" spans="2:13">
      <c r="B863" s="960"/>
      <c r="C863" s="960"/>
      <c r="D863" s="960"/>
      <c r="E863" s="960"/>
      <c r="F863" s="960"/>
      <c r="G863" s="960"/>
      <c r="H863" s="960"/>
      <c r="I863" s="960"/>
      <c r="J863" s="960"/>
      <c r="K863" s="960"/>
      <c r="L863" s="960"/>
      <c r="M863" s="960"/>
    </row>
    <row r="864" spans="2:13">
      <c r="B864" s="960"/>
      <c r="C864" s="960"/>
      <c r="D864" s="960"/>
      <c r="E864" s="960"/>
      <c r="F864" s="960"/>
      <c r="G864" s="960"/>
      <c r="H864" s="960"/>
      <c r="I864" s="960"/>
      <c r="J864" s="960"/>
      <c r="K864" s="960"/>
      <c r="L864" s="960"/>
      <c r="M864" s="960"/>
    </row>
    <row r="865" spans="2:13">
      <c r="B865" s="960"/>
      <c r="C865" s="960"/>
      <c r="D865" s="960"/>
      <c r="E865" s="960"/>
      <c r="F865" s="960"/>
      <c r="G865" s="960"/>
      <c r="H865" s="960"/>
      <c r="I865" s="960"/>
      <c r="J865" s="960"/>
      <c r="K865" s="960"/>
      <c r="L865" s="960"/>
      <c r="M865" s="960"/>
    </row>
    <row r="866" spans="2:13">
      <c r="B866" s="960"/>
      <c r="C866" s="960"/>
      <c r="D866" s="960"/>
      <c r="E866" s="960"/>
      <c r="F866" s="960"/>
      <c r="G866" s="960"/>
      <c r="H866" s="960"/>
      <c r="I866" s="960"/>
      <c r="J866" s="960"/>
      <c r="K866" s="960"/>
      <c r="L866" s="960"/>
      <c r="M866" s="960"/>
    </row>
    <row r="867" spans="2:13">
      <c r="B867" s="960"/>
      <c r="C867" s="960"/>
      <c r="D867" s="960"/>
      <c r="E867" s="960"/>
      <c r="F867" s="960"/>
      <c r="G867" s="960"/>
      <c r="H867" s="960"/>
      <c r="I867" s="960"/>
      <c r="J867" s="960"/>
      <c r="K867" s="960"/>
      <c r="L867" s="960"/>
      <c r="M867" s="960"/>
    </row>
    <row r="868" spans="2:13">
      <c r="B868" s="960"/>
      <c r="C868" s="960"/>
      <c r="D868" s="960"/>
      <c r="E868" s="960"/>
      <c r="F868" s="960"/>
      <c r="G868" s="960"/>
      <c r="H868" s="960"/>
      <c r="I868" s="960"/>
      <c r="J868" s="960"/>
      <c r="K868" s="960"/>
      <c r="L868" s="960"/>
      <c r="M868" s="960"/>
    </row>
    <row r="869" spans="2:13">
      <c r="B869" s="960"/>
      <c r="C869" s="960"/>
      <c r="D869" s="960"/>
      <c r="E869" s="960"/>
      <c r="F869" s="960"/>
      <c r="G869" s="960"/>
      <c r="H869" s="960"/>
      <c r="I869" s="960"/>
      <c r="J869" s="960"/>
      <c r="K869" s="960"/>
      <c r="L869" s="960"/>
      <c r="M869" s="960"/>
    </row>
    <row r="870" spans="2:13">
      <c r="B870" s="960"/>
      <c r="C870" s="960"/>
      <c r="D870" s="960"/>
      <c r="E870" s="960"/>
      <c r="F870" s="960"/>
      <c r="G870" s="960"/>
      <c r="H870" s="960"/>
      <c r="I870" s="960"/>
      <c r="J870" s="960"/>
      <c r="K870" s="960"/>
      <c r="L870" s="960"/>
      <c r="M870" s="960"/>
    </row>
    <row r="871" spans="2:13">
      <c r="B871" s="960"/>
      <c r="C871" s="960"/>
      <c r="D871" s="960"/>
      <c r="E871" s="960"/>
      <c r="F871" s="960"/>
      <c r="G871" s="960"/>
      <c r="H871" s="960"/>
      <c r="I871" s="960"/>
      <c r="J871" s="960"/>
      <c r="K871" s="960"/>
      <c r="L871" s="960"/>
      <c r="M871" s="960"/>
    </row>
    <row r="872" spans="2:13">
      <c r="B872" s="960"/>
      <c r="C872" s="960"/>
      <c r="D872" s="960"/>
      <c r="E872" s="960"/>
      <c r="F872" s="960"/>
      <c r="G872" s="960"/>
      <c r="H872" s="960"/>
      <c r="I872" s="960"/>
      <c r="J872" s="960"/>
      <c r="K872" s="960"/>
      <c r="L872" s="960"/>
      <c r="M872" s="960"/>
    </row>
    <row r="873" spans="2:13">
      <c r="B873" s="960"/>
      <c r="C873" s="960"/>
      <c r="D873" s="960"/>
      <c r="E873" s="960"/>
      <c r="F873" s="960"/>
      <c r="G873" s="960"/>
      <c r="H873" s="960"/>
      <c r="I873" s="960"/>
      <c r="J873" s="960"/>
      <c r="K873" s="960"/>
      <c r="L873" s="960"/>
      <c r="M873" s="960"/>
    </row>
    <row r="874" spans="2:13">
      <c r="B874" s="960"/>
      <c r="C874" s="960"/>
      <c r="D874" s="960"/>
      <c r="E874" s="960"/>
      <c r="F874" s="960"/>
      <c r="G874" s="960"/>
      <c r="H874" s="960"/>
      <c r="I874" s="960"/>
      <c r="J874" s="960"/>
      <c r="K874" s="960"/>
      <c r="L874" s="960"/>
      <c r="M874" s="960"/>
    </row>
    <row r="875" spans="2:13">
      <c r="B875" s="960"/>
      <c r="C875" s="960"/>
      <c r="D875" s="960"/>
      <c r="E875" s="960"/>
      <c r="F875" s="960"/>
      <c r="G875" s="960"/>
      <c r="H875" s="960"/>
      <c r="I875" s="960"/>
      <c r="J875" s="960"/>
      <c r="K875" s="960"/>
      <c r="L875" s="960"/>
      <c r="M875" s="960"/>
    </row>
    <row r="876" spans="2:13">
      <c r="B876" s="960"/>
      <c r="C876" s="960"/>
      <c r="D876" s="960"/>
      <c r="E876" s="960"/>
      <c r="F876" s="960"/>
      <c r="G876" s="960"/>
      <c r="H876" s="960"/>
      <c r="I876" s="960"/>
      <c r="J876" s="960"/>
      <c r="K876" s="960"/>
      <c r="L876" s="960"/>
      <c r="M876" s="960"/>
    </row>
    <row r="877" spans="2:13">
      <c r="B877" s="960"/>
      <c r="C877" s="960"/>
      <c r="D877" s="960"/>
      <c r="E877" s="960"/>
      <c r="F877" s="960"/>
      <c r="G877" s="960"/>
      <c r="H877" s="960"/>
      <c r="I877" s="960"/>
      <c r="J877" s="960"/>
      <c r="K877" s="960"/>
      <c r="L877" s="960"/>
      <c r="M877" s="960"/>
    </row>
    <row r="878" spans="2:13">
      <c r="B878" s="960"/>
      <c r="C878" s="960"/>
      <c r="D878" s="960"/>
      <c r="E878" s="960"/>
      <c r="F878" s="960"/>
      <c r="G878" s="960"/>
      <c r="H878" s="960"/>
      <c r="I878" s="960"/>
      <c r="J878" s="960"/>
      <c r="K878" s="960"/>
      <c r="L878" s="960"/>
      <c r="M878" s="960"/>
    </row>
    <row r="879" spans="2:13">
      <c r="B879" s="960"/>
      <c r="C879" s="960"/>
      <c r="D879" s="960"/>
      <c r="E879" s="960"/>
      <c r="F879" s="960"/>
      <c r="G879" s="960"/>
      <c r="H879" s="960"/>
      <c r="I879" s="960"/>
      <c r="J879" s="960"/>
      <c r="K879" s="960"/>
      <c r="L879" s="960"/>
      <c r="M879" s="960"/>
    </row>
    <row r="880" spans="2:13">
      <c r="B880" s="960"/>
      <c r="C880" s="960"/>
      <c r="D880" s="960"/>
      <c r="E880" s="960"/>
      <c r="F880" s="960"/>
      <c r="G880" s="960"/>
      <c r="H880" s="960"/>
      <c r="I880" s="960"/>
      <c r="J880" s="960"/>
      <c r="K880" s="960"/>
      <c r="L880" s="960"/>
      <c r="M880" s="960"/>
    </row>
    <row r="881" spans="2:13">
      <c r="B881" s="960"/>
      <c r="C881" s="960"/>
      <c r="D881" s="960"/>
      <c r="E881" s="960"/>
      <c r="F881" s="960"/>
      <c r="G881" s="960"/>
      <c r="H881" s="960"/>
      <c r="I881" s="960"/>
      <c r="J881" s="960"/>
      <c r="K881" s="960"/>
      <c r="L881" s="960"/>
      <c r="M881" s="960"/>
    </row>
    <row r="882" spans="2:13">
      <c r="B882" s="960"/>
      <c r="C882" s="960"/>
      <c r="D882" s="960"/>
      <c r="E882" s="960"/>
      <c r="F882" s="960"/>
      <c r="G882" s="960"/>
      <c r="H882" s="960"/>
      <c r="I882" s="960"/>
      <c r="J882" s="960"/>
      <c r="K882" s="960"/>
      <c r="L882" s="960"/>
      <c r="M882" s="960"/>
    </row>
    <row r="883" spans="2:13">
      <c r="B883" s="960"/>
      <c r="C883" s="960"/>
      <c r="D883" s="960"/>
      <c r="E883" s="960"/>
      <c r="F883" s="960"/>
      <c r="G883" s="960"/>
      <c r="H883" s="960"/>
      <c r="I883" s="960"/>
      <c r="J883" s="960"/>
      <c r="K883" s="960"/>
      <c r="L883" s="960"/>
      <c r="M883" s="960"/>
    </row>
    <row r="884" spans="2:13">
      <c r="B884" s="960"/>
      <c r="C884" s="960"/>
      <c r="D884" s="960"/>
      <c r="E884" s="960"/>
      <c r="F884" s="960"/>
      <c r="G884" s="960"/>
      <c r="H884" s="960"/>
      <c r="I884" s="960"/>
      <c r="J884" s="960"/>
      <c r="K884" s="960"/>
      <c r="L884" s="960"/>
      <c r="M884" s="960"/>
    </row>
    <row r="885" spans="2:13">
      <c r="B885" s="960"/>
      <c r="C885" s="960"/>
      <c r="D885" s="960"/>
      <c r="E885" s="960"/>
      <c r="F885" s="960"/>
      <c r="G885" s="960"/>
      <c r="H885" s="960"/>
      <c r="I885" s="960"/>
      <c r="J885" s="960"/>
      <c r="K885" s="960"/>
      <c r="L885" s="960"/>
      <c r="M885" s="960"/>
    </row>
    <row r="886" spans="2:13">
      <c r="B886" s="960"/>
      <c r="C886" s="960"/>
      <c r="D886" s="960"/>
      <c r="E886" s="960"/>
      <c r="F886" s="960"/>
      <c r="G886" s="960"/>
      <c r="H886" s="960"/>
      <c r="I886" s="960"/>
      <c r="J886" s="960"/>
      <c r="K886" s="960"/>
      <c r="L886" s="960"/>
      <c r="M886" s="960"/>
    </row>
    <row r="887" spans="2:13">
      <c r="B887" s="960"/>
      <c r="C887" s="960"/>
      <c r="D887" s="960"/>
      <c r="E887" s="960"/>
      <c r="F887" s="960"/>
      <c r="G887" s="960"/>
      <c r="H887" s="960"/>
      <c r="I887" s="960"/>
      <c r="J887" s="960"/>
      <c r="K887" s="960"/>
      <c r="L887" s="960"/>
      <c r="M887" s="960"/>
    </row>
    <row r="888" spans="2:13">
      <c r="B888" s="960"/>
      <c r="C888" s="960"/>
      <c r="D888" s="960"/>
      <c r="E888" s="960"/>
      <c r="F888" s="960"/>
      <c r="G888" s="960"/>
      <c r="H888" s="960"/>
      <c r="I888" s="960"/>
      <c r="J888" s="960"/>
      <c r="K888" s="960"/>
      <c r="L888" s="960"/>
      <c r="M888" s="960"/>
    </row>
    <row r="889" spans="2:13">
      <c r="B889" s="960"/>
      <c r="C889" s="960"/>
      <c r="D889" s="960"/>
      <c r="E889" s="960"/>
      <c r="F889" s="960"/>
      <c r="G889" s="960"/>
      <c r="H889" s="960"/>
      <c r="I889" s="960"/>
      <c r="J889" s="960"/>
      <c r="K889" s="960"/>
      <c r="L889" s="960"/>
      <c r="M889" s="960"/>
    </row>
    <row r="890" spans="2:13">
      <c r="B890" s="960"/>
      <c r="C890" s="960"/>
      <c r="D890" s="960"/>
      <c r="E890" s="960"/>
      <c r="F890" s="960"/>
      <c r="G890" s="960"/>
      <c r="H890" s="960"/>
      <c r="I890" s="960"/>
      <c r="J890" s="960"/>
      <c r="K890" s="960"/>
      <c r="L890" s="960"/>
      <c r="M890" s="960"/>
    </row>
    <row r="891" spans="2:13">
      <c r="B891" s="960"/>
      <c r="C891" s="960"/>
      <c r="D891" s="960"/>
      <c r="E891" s="960"/>
      <c r="F891" s="960"/>
      <c r="G891" s="960"/>
      <c r="H891" s="960"/>
      <c r="I891" s="960"/>
      <c r="J891" s="960"/>
      <c r="K891" s="960"/>
      <c r="L891" s="960"/>
      <c r="M891" s="960"/>
    </row>
    <row r="892" spans="2:13">
      <c r="B892" s="960"/>
      <c r="C892" s="960"/>
      <c r="D892" s="960"/>
      <c r="E892" s="960"/>
      <c r="F892" s="960"/>
      <c r="G892" s="960"/>
      <c r="H892" s="960"/>
      <c r="I892" s="960"/>
      <c r="J892" s="960"/>
      <c r="K892" s="960"/>
      <c r="L892" s="960"/>
      <c r="M892" s="960"/>
    </row>
    <row r="893" spans="2:13">
      <c r="B893" s="960"/>
      <c r="C893" s="960"/>
      <c r="D893" s="960"/>
      <c r="E893" s="960"/>
      <c r="F893" s="960"/>
      <c r="G893" s="960"/>
      <c r="H893" s="960"/>
      <c r="I893" s="960"/>
      <c r="J893" s="960"/>
      <c r="K893" s="960"/>
      <c r="L893" s="960"/>
      <c r="M893" s="960"/>
    </row>
    <row r="894" spans="2:13">
      <c r="B894" s="960"/>
      <c r="C894" s="960"/>
      <c r="D894" s="960"/>
      <c r="E894" s="960"/>
      <c r="F894" s="960"/>
      <c r="G894" s="960"/>
      <c r="H894" s="960"/>
      <c r="I894" s="960"/>
      <c r="J894" s="960"/>
      <c r="K894" s="960"/>
      <c r="L894" s="960"/>
      <c r="M894" s="960"/>
    </row>
    <row r="895" spans="2:13">
      <c r="B895" s="960"/>
      <c r="C895" s="960"/>
      <c r="D895" s="960"/>
      <c r="E895" s="960"/>
      <c r="F895" s="960"/>
      <c r="G895" s="960"/>
      <c r="H895" s="960"/>
      <c r="I895" s="960"/>
      <c r="J895" s="960"/>
      <c r="K895" s="960"/>
      <c r="L895" s="960"/>
      <c r="M895" s="960"/>
    </row>
    <row r="896" spans="2:13">
      <c r="B896" s="960"/>
      <c r="C896" s="960"/>
      <c r="D896" s="960"/>
      <c r="E896" s="960"/>
      <c r="F896" s="960"/>
      <c r="G896" s="960"/>
      <c r="H896" s="960"/>
      <c r="I896" s="960"/>
      <c r="J896" s="960"/>
      <c r="K896" s="960"/>
      <c r="L896" s="960"/>
      <c r="M896" s="960"/>
    </row>
    <row r="897" spans="2:13">
      <c r="B897" s="960"/>
      <c r="C897" s="960"/>
      <c r="D897" s="960"/>
      <c r="E897" s="960"/>
      <c r="F897" s="960"/>
      <c r="G897" s="960"/>
      <c r="H897" s="960"/>
      <c r="I897" s="960"/>
      <c r="J897" s="960"/>
      <c r="K897" s="960"/>
      <c r="L897" s="960"/>
      <c r="M897" s="960"/>
    </row>
    <row r="898" spans="2:13">
      <c r="B898" s="960"/>
      <c r="C898" s="960"/>
      <c r="D898" s="960"/>
      <c r="E898" s="960"/>
      <c r="F898" s="960"/>
      <c r="G898" s="960"/>
      <c r="H898" s="960"/>
      <c r="I898" s="960"/>
      <c r="J898" s="960"/>
      <c r="K898" s="960"/>
      <c r="L898" s="960"/>
      <c r="M898" s="960"/>
    </row>
    <row r="899" spans="2:13">
      <c r="B899" s="960"/>
      <c r="C899" s="960"/>
      <c r="D899" s="960"/>
      <c r="E899" s="960"/>
      <c r="F899" s="960"/>
      <c r="G899" s="960"/>
      <c r="H899" s="960"/>
      <c r="I899" s="960"/>
      <c r="J899" s="960"/>
      <c r="K899" s="960"/>
      <c r="L899" s="960"/>
      <c r="M899" s="960"/>
    </row>
    <row r="900" spans="2:13">
      <c r="B900" s="960"/>
      <c r="C900" s="960"/>
      <c r="D900" s="960"/>
      <c r="E900" s="960"/>
      <c r="F900" s="960"/>
      <c r="G900" s="960"/>
      <c r="H900" s="960"/>
      <c r="I900" s="960"/>
      <c r="J900" s="960"/>
      <c r="K900" s="960"/>
      <c r="L900" s="960"/>
      <c r="M900" s="960"/>
    </row>
    <row r="901" spans="2:13">
      <c r="B901" s="960"/>
      <c r="C901" s="960"/>
      <c r="D901" s="960"/>
      <c r="E901" s="960"/>
      <c r="F901" s="960"/>
      <c r="G901" s="960"/>
      <c r="H901" s="960"/>
      <c r="I901" s="960"/>
      <c r="J901" s="960"/>
      <c r="K901" s="960"/>
      <c r="L901" s="960"/>
      <c r="M901" s="960"/>
    </row>
    <row r="902" spans="2:13">
      <c r="B902" s="960"/>
      <c r="C902" s="960"/>
      <c r="D902" s="960"/>
      <c r="E902" s="960"/>
      <c r="F902" s="960"/>
      <c r="G902" s="960"/>
      <c r="H902" s="960"/>
      <c r="I902" s="960"/>
      <c r="J902" s="960"/>
      <c r="K902" s="960"/>
      <c r="L902" s="960"/>
      <c r="M902" s="960"/>
    </row>
    <row r="903" spans="2:13">
      <c r="B903" s="960"/>
      <c r="C903" s="960"/>
      <c r="D903" s="960"/>
      <c r="E903" s="960"/>
      <c r="F903" s="960"/>
      <c r="G903" s="960"/>
      <c r="H903" s="960"/>
      <c r="I903" s="960"/>
      <c r="J903" s="960"/>
      <c r="K903" s="960"/>
      <c r="L903" s="960"/>
      <c r="M903" s="960"/>
    </row>
    <row r="904" spans="2:13">
      <c r="B904" s="960"/>
      <c r="C904" s="960"/>
      <c r="D904" s="960"/>
      <c r="E904" s="960"/>
      <c r="F904" s="960"/>
      <c r="G904" s="960"/>
      <c r="H904" s="960"/>
      <c r="I904" s="960"/>
      <c r="J904" s="960"/>
      <c r="K904" s="960"/>
      <c r="L904" s="960"/>
      <c r="M904" s="960"/>
    </row>
    <row r="905" spans="2:13">
      <c r="B905" s="960"/>
      <c r="C905" s="960"/>
      <c r="D905" s="960"/>
      <c r="E905" s="960"/>
      <c r="F905" s="960"/>
      <c r="G905" s="960"/>
      <c r="H905" s="960"/>
      <c r="I905" s="960"/>
      <c r="J905" s="960"/>
      <c r="K905" s="960"/>
      <c r="L905" s="960"/>
      <c r="M905" s="960"/>
    </row>
    <row r="906" spans="2:13">
      <c r="B906" s="960"/>
      <c r="C906" s="960"/>
      <c r="D906" s="960"/>
      <c r="E906" s="960"/>
      <c r="F906" s="960"/>
      <c r="G906" s="960"/>
      <c r="H906" s="960"/>
      <c r="I906" s="960"/>
      <c r="J906" s="960"/>
      <c r="K906" s="960"/>
      <c r="L906" s="960"/>
      <c r="M906" s="960"/>
    </row>
    <row r="907" spans="2:13">
      <c r="B907" s="960"/>
      <c r="C907" s="960"/>
      <c r="D907" s="960"/>
      <c r="E907" s="960"/>
      <c r="F907" s="960"/>
      <c r="G907" s="960"/>
      <c r="H907" s="960"/>
      <c r="I907" s="960"/>
      <c r="J907" s="960"/>
      <c r="K907" s="960"/>
      <c r="L907" s="960"/>
      <c r="M907" s="960"/>
    </row>
    <row r="908" spans="2:13">
      <c r="B908" s="960"/>
      <c r="C908" s="960"/>
      <c r="D908" s="960"/>
      <c r="E908" s="960"/>
      <c r="F908" s="960"/>
      <c r="G908" s="960"/>
      <c r="H908" s="960"/>
      <c r="I908" s="960"/>
      <c r="J908" s="960"/>
      <c r="K908" s="960"/>
      <c r="L908" s="960"/>
      <c r="M908" s="960"/>
    </row>
    <row r="909" spans="2:13">
      <c r="B909" s="960"/>
      <c r="C909" s="960"/>
      <c r="D909" s="960"/>
      <c r="E909" s="960"/>
      <c r="F909" s="960"/>
      <c r="G909" s="960"/>
      <c r="H909" s="960"/>
      <c r="I909" s="960"/>
      <c r="J909" s="960"/>
      <c r="K909" s="960"/>
      <c r="L909" s="960"/>
      <c r="M909" s="960"/>
    </row>
    <row r="910" spans="2:13">
      <c r="B910" s="960"/>
      <c r="C910" s="960"/>
      <c r="D910" s="960"/>
      <c r="E910" s="960"/>
      <c r="F910" s="960"/>
      <c r="G910" s="960"/>
      <c r="H910" s="960"/>
      <c r="I910" s="960"/>
      <c r="J910" s="960"/>
      <c r="K910" s="960"/>
      <c r="L910" s="960"/>
      <c r="M910" s="960"/>
    </row>
    <row r="911" spans="2:13">
      <c r="B911" s="960"/>
      <c r="C911" s="960"/>
      <c r="D911" s="960"/>
      <c r="E911" s="960"/>
      <c r="F911" s="960"/>
      <c r="G911" s="960"/>
      <c r="H911" s="960"/>
      <c r="I911" s="960"/>
      <c r="J911" s="960"/>
      <c r="K911" s="960"/>
      <c r="L911" s="960"/>
      <c r="M911" s="960"/>
    </row>
    <row r="912" spans="2:13">
      <c r="B912" s="960"/>
      <c r="C912" s="960"/>
      <c r="D912" s="960"/>
      <c r="E912" s="960"/>
      <c r="F912" s="960"/>
      <c r="G912" s="960"/>
      <c r="H912" s="960"/>
      <c r="I912" s="960"/>
      <c r="J912" s="960"/>
      <c r="K912" s="960"/>
      <c r="L912" s="960"/>
      <c r="M912" s="960"/>
    </row>
    <row r="913" spans="2:13">
      <c r="B913" s="960"/>
      <c r="C913" s="960"/>
      <c r="D913" s="960"/>
      <c r="E913" s="960"/>
      <c r="F913" s="960"/>
      <c r="G913" s="960"/>
      <c r="H913" s="960"/>
      <c r="I913" s="960"/>
      <c r="J913" s="960"/>
      <c r="K913" s="960"/>
      <c r="L913" s="960"/>
      <c r="M913" s="960"/>
    </row>
    <row r="914" spans="2:13">
      <c r="B914" s="960"/>
      <c r="C914" s="960"/>
      <c r="D914" s="960"/>
      <c r="E914" s="960"/>
      <c r="F914" s="960"/>
      <c r="G914" s="960"/>
      <c r="H914" s="960"/>
      <c r="I914" s="960"/>
      <c r="J914" s="960"/>
      <c r="K914" s="960"/>
      <c r="L914" s="960"/>
      <c r="M914" s="960"/>
    </row>
    <row r="915" spans="2:13">
      <c r="B915" s="960"/>
      <c r="C915" s="960"/>
      <c r="D915" s="960"/>
      <c r="E915" s="960"/>
      <c r="F915" s="960"/>
      <c r="G915" s="960"/>
      <c r="H915" s="960"/>
      <c r="I915" s="960"/>
      <c r="J915" s="960"/>
      <c r="K915" s="960"/>
      <c r="L915" s="960"/>
      <c r="M915" s="960"/>
    </row>
    <row r="916" spans="2:13">
      <c r="B916" s="960"/>
      <c r="C916" s="960"/>
      <c r="D916" s="960"/>
      <c r="E916" s="960"/>
      <c r="F916" s="960"/>
      <c r="G916" s="960"/>
      <c r="H916" s="960"/>
      <c r="I916" s="960"/>
      <c r="J916" s="960"/>
      <c r="K916" s="960"/>
      <c r="L916" s="960"/>
      <c r="M916" s="960"/>
    </row>
    <row r="917" spans="2:13">
      <c r="B917" s="960"/>
      <c r="C917" s="960"/>
      <c r="D917" s="960"/>
      <c r="E917" s="960"/>
      <c r="F917" s="960"/>
      <c r="G917" s="960"/>
      <c r="H917" s="960"/>
      <c r="I917" s="960"/>
      <c r="J917" s="960"/>
      <c r="K917" s="960"/>
      <c r="L917" s="960"/>
      <c r="M917" s="960"/>
    </row>
    <row r="918" spans="2:13">
      <c r="B918" s="960"/>
      <c r="C918" s="960"/>
      <c r="D918" s="960"/>
      <c r="E918" s="960"/>
      <c r="F918" s="960"/>
      <c r="G918" s="960"/>
      <c r="H918" s="960"/>
      <c r="I918" s="960"/>
      <c r="J918" s="960"/>
      <c r="K918" s="960"/>
      <c r="L918" s="960"/>
      <c r="M918" s="960"/>
    </row>
    <row r="919" spans="2:13">
      <c r="B919" s="960"/>
      <c r="C919" s="960"/>
      <c r="D919" s="960"/>
      <c r="E919" s="960"/>
      <c r="F919" s="960"/>
      <c r="G919" s="960"/>
      <c r="H919" s="960"/>
      <c r="I919" s="960"/>
      <c r="J919" s="960"/>
      <c r="K919" s="960"/>
      <c r="L919" s="960"/>
      <c r="M919" s="960"/>
    </row>
    <row r="920" spans="2:13">
      <c r="B920" s="960"/>
      <c r="C920" s="960"/>
      <c r="D920" s="960"/>
      <c r="E920" s="960"/>
      <c r="F920" s="960"/>
      <c r="G920" s="960"/>
      <c r="H920" s="960"/>
      <c r="I920" s="960"/>
      <c r="J920" s="960"/>
      <c r="K920" s="960"/>
      <c r="L920" s="960"/>
      <c r="M920" s="960"/>
    </row>
    <row r="921" spans="2:13">
      <c r="B921" s="960"/>
      <c r="C921" s="960"/>
      <c r="D921" s="960"/>
      <c r="E921" s="960"/>
      <c r="F921" s="960"/>
      <c r="G921" s="960"/>
      <c r="H921" s="960"/>
      <c r="I921" s="960"/>
      <c r="J921" s="960"/>
      <c r="K921" s="960"/>
      <c r="L921" s="960"/>
      <c r="M921" s="960"/>
    </row>
    <row r="922" spans="2:13">
      <c r="B922" s="960"/>
      <c r="C922" s="960"/>
      <c r="D922" s="960"/>
      <c r="E922" s="960"/>
      <c r="F922" s="960"/>
      <c r="G922" s="960"/>
      <c r="H922" s="960"/>
      <c r="I922" s="960"/>
      <c r="J922" s="960"/>
      <c r="K922" s="960"/>
      <c r="L922" s="960"/>
      <c r="M922" s="960"/>
    </row>
    <row r="923" spans="2:13">
      <c r="B923" s="960"/>
      <c r="C923" s="960"/>
      <c r="D923" s="960"/>
      <c r="E923" s="960"/>
      <c r="F923" s="960"/>
      <c r="G923" s="960"/>
      <c r="H923" s="960"/>
      <c r="I923" s="960"/>
      <c r="J923" s="960"/>
      <c r="K923" s="960"/>
      <c r="L923" s="960"/>
      <c r="M923" s="960"/>
    </row>
    <row r="924" spans="2:13">
      <c r="B924" s="960"/>
      <c r="C924" s="960"/>
      <c r="D924" s="960"/>
      <c r="E924" s="960"/>
      <c r="F924" s="960"/>
      <c r="G924" s="960"/>
      <c r="H924" s="960"/>
      <c r="I924" s="960"/>
      <c r="J924" s="960"/>
      <c r="K924" s="960"/>
      <c r="L924" s="960"/>
      <c r="M924" s="960"/>
    </row>
    <row r="925" spans="2:13">
      <c r="B925" s="960"/>
      <c r="C925" s="960"/>
      <c r="D925" s="960"/>
      <c r="E925" s="960"/>
      <c r="F925" s="960"/>
      <c r="G925" s="960"/>
      <c r="H925" s="960"/>
      <c r="I925" s="960"/>
      <c r="J925" s="960"/>
      <c r="K925" s="960"/>
      <c r="L925" s="960"/>
      <c r="M925" s="960"/>
    </row>
    <row r="926" spans="2:13">
      <c r="B926" s="960"/>
      <c r="C926" s="960"/>
      <c r="D926" s="960"/>
      <c r="E926" s="960"/>
      <c r="F926" s="960"/>
      <c r="G926" s="960"/>
      <c r="H926" s="960"/>
      <c r="I926" s="960"/>
      <c r="J926" s="960"/>
      <c r="K926" s="960"/>
      <c r="L926" s="960"/>
      <c r="M926" s="960"/>
    </row>
    <row r="927" spans="2:13">
      <c r="B927" s="960"/>
      <c r="C927" s="960"/>
      <c r="D927" s="960"/>
      <c r="E927" s="960"/>
      <c r="F927" s="960"/>
      <c r="G927" s="960"/>
      <c r="H927" s="960"/>
      <c r="I927" s="960"/>
      <c r="J927" s="960"/>
      <c r="K927" s="960"/>
      <c r="L927" s="960"/>
      <c r="M927" s="960"/>
    </row>
    <row r="928" spans="2:13">
      <c r="B928" s="960"/>
      <c r="C928" s="960"/>
      <c r="D928" s="960"/>
      <c r="E928" s="960"/>
      <c r="F928" s="960"/>
      <c r="G928" s="960"/>
      <c r="H928" s="960"/>
      <c r="I928" s="960"/>
      <c r="J928" s="960"/>
      <c r="K928" s="960"/>
      <c r="L928" s="960"/>
      <c r="M928" s="960"/>
    </row>
    <row r="929" spans="2:13">
      <c r="B929" s="960"/>
      <c r="C929" s="960"/>
      <c r="D929" s="960"/>
      <c r="E929" s="960"/>
      <c r="F929" s="960"/>
      <c r="G929" s="960"/>
      <c r="H929" s="960"/>
      <c r="I929" s="960"/>
      <c r="J929" s="960"/>
      <c r="K929" s="960"/>
      <c r="L929" s="960"/>
      <c r="M929" s="960"/>
    </row>
    <row r="930" spans="2:13">
      <c r="B930" s="960"/>
      <c r="C930" s="960"/>
      <c r="D930" s="960"/>
      <c r="E930" s="960"/>
      <c r="F930" s="960"/>
      <c r="G930" s="960"/>
      <c r="H930" s="960"/>
      <c r="I930" s="960"/>
      <c r="J930" s="960"/>
      <c r="K930" s="960"/>
      <c r="L930" s="960"/>
      <c r="M930" s="960"/>
    </row>
    <row r="931" spans="2:13">
      <c r="B931" s="960"/>
      <c r="C931" s="960"/>
      <c r="D931" s="960"/>
      <c r="E931" s="960"/>
      <c r="F931" s="960"/>
      <c r="G931" s="960"/>
      <c r="H931" s="960"/>
      <c r="I931" s="960"/>
      <c r="J931" s="960"/>
      <c r="K931" s="960"/>
      <c r="L931" s="960"/>
      <c r="M931" s="960"/>
    </row>
    <row r="932" spans="2:13">
      <c r="B932" s="960"/>
      <c r="C932" s="960"/>
      <c r="D932" s="960"/>
      <c r="E932" s="960"/>
      <c r="F932" s="960"/>
      <c r="G932" s="960"/>
      <c r="H932" s="960"/>
      <c r="I932" s="960"/>
      <c r="J932" s="960"/>
      <c r="K932" s="960"/>
      <c r="L932" s="960"/>
      <c r="M932" s="960"/>
    </row>
    <row r="933" spans="2:13">
      <c r="B933" s="960"/>
      <c r="C933" s="960"/>
      <c r="D933" s="960"/>
      <c r="E933" s="960"/>
      <c r="F933" s="960"/>
      <c r="G933" s="960"/>
      <c r="H933" s="960"/>
      <c r="I933" s="960"/>
      <c r="J933" s="960"/>
      <c r="K933" s="960"/>
      <c r="L933" s="960"/>
      <c r="M933" s="960"/>
    </row>
    <row r="934" spans="2:13">
      <c r="B934" s="960"/>
      <c r="C934" s="960"/>
      <c r="D934" s="960"/>
      <c r="E934" s="960"/>
      <c r="F934" s="960"/>
      <c r="G934" s="960"/>
      <c r="H934" s="960"/>
      <c r="I934" s="960"/>
      <c r="J934" s="960"/>
      <c r="K934" s="960"/>
      <c r="L934" s="960"/>
      <c r="M934" s="960"/>
    </row>
    <row r="935" spans="2:13">
      <c r="B935" s="960"/>
      <c r="C935" s="960"/>
      <c r="D935" s="960"/>
      <c r="E935" s="960"/>
      <c r="F935" s="960"/>
      <c r="G935" s="960"/>
      <c r="H935" s="960"/>
      <c r="I935" s="960"/>
      <c r="J935" s="960"/>
      <c r="K935" s="960"/>
      <c r="L935" s="960"/>
      <c r="M935" s="960"/>
    </row>
    <row r="936" spans="2:13">
      <c r="B936" s="960"/>
      <c r="C936" s="960"/>
      <c r="D936" s="960"/>
      <c r="E936" s="960"/>
      <c r="F936" s="960"/>
      <c r="G936" s="960"/>
      <c r="H936" s="960"/>
      <c r="I936" s="960"/>
      <c r="J936" s="960"/>
      <c r="K936" s="960"/>
      <c r="L936" s="960"/>
      <c r="M936" s="960"/>
    </row>
    <row r="937" spans="2:13">
      <c r="B937" s="960"/>
      <c r="C937" s="960"/>
      <c r="D937" s="960"/>
      <c r="E937" s="960"/>
      <c r="F937" s="960"/>
      <c r="G937" s="960"/>
      <c r="H937" s="960"/>
      <c r="I937" s="960"/>
      <c r="J937" s="960"/>
      <c r="K937" s="960"/>
      <c r="L937" s="960"/>
      <c r="M937" s="960"/>
    </row>
    <row r="938" spans="2:13">
      <c r="B938" s="960"/>
      <c r="C938" s="960"/>
      <c r="D938" s="960"/>
      <c r="E938" s="960"/>
      <c r="F938" s="960"/>
      <c r="G938" s="960"/>
      <c r="H938" s="960"/>
      <c r="I938" s="960"/>
      <c r="J938" s="960"/>
      <c r="K938" s="960"/>
      <c r="L938" s="960"/>
      <c r="M938" s="960"/>
    </row>
    <row r="939" spans="2:13">
      <c r="B939" s="960"/>
      <c r="C939" s="960"/>
      <c r="D939" s="960"/>
      <c r="E939" s="960"/>
      <c r="F939" s="960"/>
      <c r="G939" s="960"/>
      <c r="H939" s="960"/>
      <c r="I939" s="960"/>
      <c r="J939" s="960"/>
      <c r="K939" s="960"/>
      <c r="L939" s="960"/>
      <c r="M939" s="960"/>
    </row>
    <row r="940" spans="2:13">
      <c r="B940" s="960"/>
      <c r="C940" s="960"/>
      <c r="D940" s="960"/>
      <c r="E940" s="960"/>
      <c r="F940" s="960"/>
      <c r="G940" s="960"/>
      <c r="H940" s="960"/>
      <c r="I940" s="960"/>
      <c r="J940" s="960"/>
      <c r="K940" s="960"/>
      <c r="L940" s="960"/>
      <c r="M940" s="960"/>
    </row>
    <row r="941" spans="2:13">
      <c r="B941" s="960"/>
      <c r="C941" s="960"/>
      <c r="D941" s="960"/>
      <c r="E941" s="960"/>
      <c r="F941" s="960"/>
      <c r="G941" s="960"/>
      <c r="H941" s="960"/>
      <c r="I941" s="960"/>
      <c r="J941" s="960"/>
      <c r="K941" s="960"/>
      <c r="L941" s="960"/>
      <c r="M941" s="960"/>
    </row>
    <row r="942" spans="2:13">
      <c r="B942" s="960"/>
      <c r="C942" s="960"/>
      <c r="D942" s="960"/>
      <c r="E942" s="960"/>
      <c r="F942" s="960"/>
      <c r="G942" s="960"/>
      <c r="H942" s="960"/>
      <c r="I942" s="960"/>
      <c r="J942" s="960"/>
      <c r="K942" s="960"/>
      <c r="L942" s="960"/>
      <c r="M942" s="960"/>
    </row>
    <row r="943" spans="2:13">
      <c r="B943" s="960"/>
      <c r="C943" s="960"/>
      <c r="D943" s="960"/>
      <c r="E943" s="960"/>
      <c r="F943" s="960"/>
      <c r="G943" s="960"/>
      <c r="H943" s="960"/>
      <c r="I943" s="960"/>
      <c r="J943" s="960"/>
      <c r="K943" s="960"/>
      <c r="L943" s="960"/>
      <c r="M943" s="960"/>
    </row>
    <row r="944" spans="2:13">
      <c r="B944" s="960"/>
      <c r="C944" s="960"/>
      <c r="D944" s="960"/>
      <c r="E944" s="960"/>
      <c r="F944" s="960"/>
      <c r="G944" s="960"/>
      <c r="H944" s="960"/>
      <c r="I944" s="960"/>
      <c r="J944" s="960"/>
      <c r="K944" s="960"/>
      <c r="L944" s="960"/>
      <c r="M944" s="960"/>
    </row>
    <row r="945" spans="2:13">
      <c r="B945" s="960"/>
      <c r="C945" s="960"/>
      <c r="D945" s="960"/>
      <c r="E945" s="960"/>
      <c r="F945" s="960"/>
      <c r="G945" s="960"/>
      <c r="H945" s="960"/>
      <c r="I945" s="960"/>
      <c r="J945" s="960"/>
      <c r="K945" s="960"/>
      <c r="L945" s="960"/>
      <c r="M945" s="960"/>
    </row>
    <row r="946" spans="2:13">
      <c r="B946" s="960"/>
      <c r="C946" s="960"/>
      <c r="D946" s="960"/>
      <c r="E946" s="960"/>
      <c r="F946" s="960"/>
      <c r="G946" s="960"/>
      <c r="H946" s="960"/>
      <c r="I946" s="960"/>
      <c r="J946" s="960"/>
      <c r="K946" s="960"/>
      <c r="L946" s="960"/>
      <c r="M946" s="960"/>
    </row>
    <row r="947" spans="2:13">
      <c r="B947" s="960"/>
      <c r="C947" s="960"/>
      <c r="D947" s="960"/>
      <c r="E947" s="960"/>
      <c r="F947" s="960"/>
      <c r="G947" s="960"/>
      <c r="H947" s="960"/>
      <c r="I947" s="960"/>
      <c r="J947" s="960"/>
      <c r="K947" s="960"/>
      <c r="L947" s="960"/>
      <c r="M947" s="960"/>
    </row>
    <row r="948" spans="2:13">
      <c r="B948" s="960"/>
      <c r="C948" s="960"/>
      <c r="D948" s="960"/>
      <c r="E948" s="960"/>
      <c r="F948" s="960"/>
      <c r="G948" s="960"/>
      <c r="H948" s="960"/>
      <c r="I948" s="960"/>
      <c r="J948" s="960"/>
      <c r="K948" s="960"/>
      <c r="L948" s="960"/>
      <c r="M948" s="960"/>
    </row>
    <row r="949" spans="2:13">
      <c r="B949" s="960"/>
      <c r="C949" s="960"/>
      <c r="D949" s="960"/>
      <c r="E949" s="960"/>
      <c r="F949" s="960"/>
      <c r="G949" s="960"/>
      <c r="H949" s="960"/>
      <c r="I949" s="960"/>
      <c r="J949" s="960"/>
      <c r="K949" s="960"/>
      <c r="L949" s="960"/>
      <c r="M949" s="960"/>
    </row>
    <row r="950" spans="2:13">
      <c r="B950" s="960"/>
      <c r="C950" s="960"/>
      <c r="D950" s="960"/>
      <c r="E950" s="960"/>
      <c r="F950" s="960"/>
      <c r="G950" s="960"/>
      <c r="H950" s="960"/>
      <c r="I950" s="960"/>
      <c r="J950" s="960"/>
      <c r="K950" s="960"/>
      <c r="L950" s="960"/>
      <c r="M950" s="960"/>
    </row>
    <row r="951" spans="2:13">
      <c r="B951" s="960"/>
      <c r="C951" s="960"/>
      <c r="D951" s="960"/>
      <c r="E951" s="960"/>
      <c r="F951" s="960"/>
      <c r="G951" s="960"/>
      <c r="H951" s="960"/>
      <c r="I951" s="960"/>
      <c r="J951" s="960"/>
      <c r="K951" s="960"/>
      <c r="L951" s="960"/>
      <c r="M951" s="960"/>
    </row>
    <row r="952" spans="2:13">
      <c r="B952" s="960"/>
      <c r="C952" s="960"/>
      <c r="D952" s="960"/>
      <c r="E952" s="960"/>
      <c r="F952" s="960"/>
      <c r="G952" s="960"/>
      <c r="H952" s="960"/>
      <c r="I952" s="960"/>
      <c r="J952" s="960"/>
      <c r="K952" s="960"/>
      <c r="L952" s="960"/>
      <c r="M952" s="960"/>
    </row>
    <row r="953" spans="2:13">
      <c r="B953" s="960"/>
      <c r="C953" s="960"/>
      <c r="D953" s="960"/>
      <c r="E953" s="960"/>
      <c r="F953" s="960"/>
      <c r="G953" s="960"/>
      <c r="H953" s="960"/>
      <c r="I953" s="960"/>
      <c r="J953" s="960"/>
      <c r="K953" s="960"/>
      <c r="L953" s="960"/>
      <c r="M953" s="960"/>
    </row>
    <row r="954" spans="2:13">
      <c r="B954" s="960"/>
      <c r="C954" s="960"/>
      <c r="D954" s="960"/>
      <c r="E954" s="960"/>
      <c r="F954" s="960"/>
      <c r="G954" s="960"/>
      <c r="H954" s="960"/>
      <c r="I954" s="960"/>
      <c r="J954" s="960"/>
      <c r="K954" s="960"/>
      <c r="L954" s="960"/>
      <c r="M954" s="960"/>
    </row>
    <row r="955" spans="2:13">
      <c r="B955" s="960"/>
      <c r="C955" s="960"/>
      <c r="D955" s="960"/>
      <c r="E955" s="960"/>
      <c r="F955" s="960"/>
      <c r="G955" s="960"/>
      <c r="H955" s="960"/>
      <c r="I955" s="960"/>
      <c r="J955" s="960"/>
      <c r="K955" s="960"/>
      <c r="L955" s="960"/>
      <c r="M955" s="960"/>
    </row>
    <row r="956" spans="2:13">
      <c r="B956" s="960"/>
      <c r="C956" s="960"/>
      <c r="D956" s="960"/>
      <c r="E956" s="960"/>
      <c r="F956" s="960"/>
      <c r="G956" s="960"/>
      <c r="H956" s="960"/>
      <c r="I956" s="960"/>
      <c r="J956" s="960"/>
      <c r="K956" s="960"/>
      <c r="L956" s="960"/>
      <c r="M956" s="960"/>
    </row>
    <row r="957" spans="2:13">
      <c r="B957" s="960"/>
      <c r="C957" s="960"/>
      <c r="D957" s="960"/>
      <c r="E957" s="960"/>
      <c r="F957" s="960"/>
      <c r="G957" s="960"/>
      <c r="H957" s="960"/>
      <c r="I957" s="960"/>
      <c r="J957" s="960"/>
      <c r="K957" s="960"/>
      <c r="L957" s="960"/>
      <c r="M957" s="960"/>
    </row>
    <row r="958" spans="2:13">
      <c r="B958" s="960"/>
      <c r="C958" s="960"/>
      <c r="D958" s="960"/>
      <c r="E958" s="960"/>
      <c r="F958" s="960"/>
      <c r="G958" s="960"/>
      <c r="H958" s="960"/>
      <c r="I958" s="960"/>
      <c r="J958" s="960"/>
      <c r="K958" s="960"/>
      <c r="L958" s="960"/>
      <c r="M958" s="960"/>
    </row>
    <row r="959" spans="2:13">
      <c r="B959" s="960"/>
      <c r="C959" s="960"/>
      <c r="D959" s="960"/>
      <c r="E959" s="960"/>
      <c r="F959" s="960"/>
      <c r="G959" s="960"/>
      <c r="H959" s="960"/>
      <c r="I959" s="960"/>
      <c r="J959" s="960"/>
      <c r="K959" s="960"/>
      <c r="L959" s="960"/>
      <c r="M959" s="960"/>
    </row>
    <row r="960" spans="2:13">
      <c r="B960" s="960"/>
      <c r="C960" s="960"/>
      <c r="D960" s="960"/>
      <c r="E960" s="960"/>
      <c r="F960" s="960"/>
      <c r="G960" s="960"/>
      <c r="H960" s="960"/>
      <c r="I960" s="960"/>
      <c r="J960" s="960"/>
      <c r="K960" s="960"/>
      <c r="L960" s="960"/>
      <c r="M960" s="960"/>
    </row>
    <row r="961" spans="2:13">
      <c r="B961" s="960"/>
      <c r="C961" s="960"/>
      <c r="D961" s="960"/>
      <c r="E961" s="960"/>
      <c r="F961" s="960"/>
      <c r="G961" s="960"/>
      <c r="H961" s="960"/>
      <c r="I961" s="960"/>
      <c r="J961" s="960"/>
      <c r="K961" s="960"/>
      <c r="L961" s="960"/>
      <c r="M961" s="960"/>
    </row>
    <row r="962" spans="2:13">
      <c r="B962" s="960"/>
      <c r="C962" s="960"/>
      <c r="D962" s="960"/>
      <c r="E962" s="960"/>
      <c r="F962" s="960"/>
      <c r="G962" s="960"/>
      <c r="H962" s="960"/>
      <c r="I962" s="960"/>
      <c r="J962" s="960"/>
      <c r="K962" s="960"/>
      <c r="L962" s="960"/>
      <c r="M962" s="960"/>
    </row>
    <row r="963" spans="2:13">
      <c r="B963" s="960"/>
      <c r="C963" s="960"/>
      <c r="D963" s="960"/>
      <c r="E963" s="960"/>
      <c r="F963" s="960"/>
      <c r="G963" s="960"/>
      <c r="H963" s="960"/>
      <c r="I963" s="960"/>
      <c r="J963" s="960"/>
      <c r="K963" s="960"/>
      <c r="L963" s="960"/>
      <c r="M963" s="960"/>
    </row>
    <row r="964" spans="2:13">
      <c r="B964" s="960"/>
      <c r="C964" s="960"/>
      <c r="D964" s="960"/>
      <c r="E964" s="960"/>
      <c r="F964" s="960"/>
      <c r="G964" s="960"/>
      <c r="H964" s="960"/>
      <c r="I964" s="960"/>
      <c r="J964" s="960"/>
      <c r="K964" s="960"/>
      <c r="L964" s="960"/>
      <c r="M964" s="960"/>
    </row>
    <row r="965" spans="2:13">
      <c r="B965" s="960"/>
      <c r="C965" s="960"/>
      <c r="D965" s="960"/>
      <c r="E965" s="960"/>
      <c r="F965" s="960"/>
      <c r="G965" s="960"/>
      <c r="H965" s="960"/>
      <c r="I965" s="960"/>
      <c r="J965" s="960"/>
      <c r="K965" s="960"/>
      <c r="L965" s="960"/>
      <c r="M965" s="960"/>
    </row>
    <row r="966" spans="2:13">
      <c r="B966" s="960"/>
      <c r="C966" s="960"/>
      <c r="D966" s="960"/>
      <c r="E966" s="960"/>
      <c r="F966" s="960"/>
      <c r="G966" s="960"/>
      <c r="H966" s="960"/>
      <c r="I966" s="960"/>
      <c r="J966" s="960"/>
      <c r="K966" s="960"/>
      <c r="L966" s="960"/>
      <c r="M966" s="960"/>
    </row>
    <row r="967" spans="2:13">
      <c r="B967" s="960"/>
      <c r="C967" s="960"/>
      <c r="D967" s="960"/>
      <c r="E967" s="960"/>
      <c r="F967" s="960"/>
      <c r="G967" s="960"/>
      <c r="H967" s="960"/>
      <c r="I967" s="960"/>
      <c r="J967" s="960"/>
      <c r="K967" s="960"/>
      <c r="L967" s="960"/>
      <c r="M967" s="960"/>
    </row>
    <row r="968" spans="2:13">
      <c r="B968" s="960"/>
      <c r="C968" s="960"/>
      <c r="D968" s="960"/>
      <c r="E968" s="960"/>
      <c r="F968" s="960"/>
      <c r="G968" s="960"/>
      <c r="H968" s="960"/>
      <c r="I968" s="960"/>
      <c r="J968" s="960"/>
      <c r="K968" s="960"/>
      <c r="L968" s="960"/>
      <c r="M968" s="960"/>
    </row>
    <row r="969" spans="2:13">
      <c r="B969" s="960"/>
      <c r="C969" s="960"/>
      <c r="D969" s="960"/>
      <c r="E969" s="960"/>
      <c r="F969" s="960"/>
      <c r="G969" s="960"/>
      <c r="H969" s="960"/>
      <c r="I969" s="960"/>
      <c r="J969" s="960"/>
      <c r="K969" s="960"/>
      <c r="L969" s="960"/>
      <c r="M969" s="960"/>
    </row>
    <row r="970" spans="2:13">
      <c r="B970" s="960"/>
      <c r="C970" s="960"/>
      <c r="D970" s="960"/>
      <c r="E970" s="960"/>
      <c r="F970" s="960"/>
      <c r="G970" s="960"/>
      <c r="H970" s="960"/>
      <c r="I970" s="960"/>
      <c r="J970" s="960"/>
      <c r="K970" s="960"/>
      <c r="L970" s="960"/>
      <c r="M970" s="960"/>
    </row>
    <row r="971" spans="2:13">
      <c r="B971" s="960"/>
      <c r="C971" s="960"/>
      <c r="D971" s="960"/>
      <c r="E971" s="960"/>
      <c r="F971" s="960"/>
      <c r="G971" s="960"/>
      <c r="H971" s="960"/>
      <c r="I971" s="960"/>
      <c r="J971" s="960"/>
      <c r="K971" s="960"/>
      <c r="L971" s="960"/>
      <c r="M971" s="960"/>
    </row>
    <row r="972" spans="2:13">
      <c r="B972" s="960"/>
      <c r="C972" s="960"/>
      <c r="D972" s="960"/>
      <c r="E972" s="960"/>
      <c r="F972" s="960"/>
      <c r="G972" s="960"/>
      <c r="H972" s="960"/>
      <c r="I972" s="960"/>
      <c r="J972" s="960"/>
      <c r="K972" s="960"/>
      <c r="L972" s="960"/>
      <c r="M972" s="960"/>
    </row>
    <row r="973" spans="2:13">
      <c r="B973" s="960"/>
      <c r="C973" s="960"/>
      <c r="D973" s="960"/>
      <c r="E973" s="960"/>
      <c r="F973" s="960"/>
      <c r="G973" s="960"/>
      <c r="H973" s="960"/>
      <c r="I973" s="960"/>
      <c r="J973" s="960"/>
      <c r="K973" s="960"/>
      <c r="L973" s="960"/>
      <c r="M973" s="960"/>
    </row>
    <row r="974" spans="2:13">
      <c r="B974" s="960"/>
      <c r="C974" s="960"/>
      <c r="D974" s="960"/>
      <c r="E974" s="960"/>
      <c r="F974" s="960"/>
      <c r="G974" s="960"/>
      <c r="H974" s="960"/>
      <c r="I974" s="960"/>
      <c r="J974" s="960"/>
      <c r="K974" s="960"/>
      <c r="L974" s="960"/>
      <c r="M974" s="960"/>
    </row>
    <row r="975" spans="2:13">
      <c r="B975" s="960"/>
      <c r="C975" s="960"/>
      <c r="D975" s="960"/>
      <c r="E975" s="960"/>
      <c r="F975" s="960"/>
      <c r="G975" s="960"/>
      <c r="H975" s="960"/>
      <c r="I975" s="960"/>
      <c r="J975" s="960"/>
      <c r="K975" s="960"/>
      <c r="L975" s="960"/>
      <c r="M975" s="960"/>
    </row>
    <row r="976" spans="2:13">
      <c r="B976" s="960"/>
      <c r="C976" s="960"/>
      <c r="D976" s="960"/>
      <c r="E976" s="960"/>
      <c r="F976" s="960"/>
      <c r="G976" s="960"/>
      <c r="H976" s="960"/>
      <c r="I976" s="960"/>
      <c r="J976" s="960"/>
      <c r="K976" s="960"/>
      <c r="L976" s="960"/>
      <c r="M976" s="960"/>
    </row>
    <row r="977" spans="2:13">
      <c r="B977" s="960"/>
      <c r="C977" s="960"/>
      <c r="D977" s="960"/>
      <c r="E977" s="960"/>
      <c r="F977" s="960"/>
      <c r="G977" s="960"/>
      <c r="H977" s="960"/>
      <c r="I977" s="960"/>
      <c r="J977" s="960"/>
      <c r="K977" s="960"/>
      <c r="L977" s="960"/>
      <c r="M977" s="960"/>
    </row>
    <row r="978" spans="2:13">
      <c r="B978" s="960"/>
      <c r="C978" s="960"/>
      <c r="D978" s="960"/>
      <c r="E978" s="960"/>
      <c r="F978" s="960"/>
      <c r="G978" s="960"/>
      <c r="H978" s="960"/>
      <c r="I978" s="960"/>
      <c r="J978" s="960"/>
      <c r="K978" s="960"/>
      <c r="L978" s="960"/>
      <c r="M978" s="960"/>
    </row>
    <row r="979" spans="2:13">
      <c r="B979" s="960"/>
      <c r="C979" s="960"/>
      <c r="D979" s="960"/>
      <c r="E979" s="960"/>
      <c r="F979" s="960"/>
      <c r="G979" s="960"/>
      <c r="H979" s="960"/>
      <c r="I979" s="960"/>
      <c r="J979" s="960"/>
      <c r="K979" s="960"/>
      <c r="L979" s="960"/>
      <c r="M979" s="960"/>
    </row>
    <row r="980" spans="2:13">
      <c r="B980" s="960"/>
      <c r="C980" s="960"/>
      <c r="D980" s="960"/>
      <c r="E980" s="960"/>
      <c r="F980" s="960"/>
      <c r="G980" s="960"/>
      <c r="H980" s="960"/>
      <c r="I980" s="960"/>
      <c r="J980" s="960"/>
      <c r="K980" s="960"/>
      <c r="L980" s="960"/>
      <c r="M980" s="960"/>
    </row>
    <row r="981" spans="2:13">
      <c r="B981" s="960"/>
      <c r="C981" s="960"/>
      <c r="D981" s="960"/>
      <c r="E981" s="960"/>
      <c r="F981" s="960"/>
      <c r="G981" s="960"/>
      <c r="H981" s="960"/>
      <c r="I981" s="960"/>
      <c r="J981" s="960"/>
      <c r="K981" s="960"/>
      <c r="L981" s="960"/>
      <c r="M981" s="960"/>
    </row>
    <row r="982" spans="2:13">
      <c r="B982" s="960"/>
      <c r="C982" s="960"/>
      <c r="D982" s="960"/>
      <c r="E982" s="960"/>
      <c r="F982" s="960"/>
      <c r="G982" s="960"/>
      <c r="H982" s="960"/>
      <c r="I982" s="960"/>
      <c r="J982" s="960"/>
      <c r="K982" s="960"/>
      <c r="L982" s="960"/>
      <c r="M982" s="960"/>
    </row>
    <row r="983" spans="2:13">
      <c r="B983" s="960"/>
      <c r="C983" s="960"/>
      <c r="D983" s="960"/>
      <c r="E983" s="960"/>
      <c r="F983" s="960"/>
      <c r="G983" s="960"/>
      <c r="H983" s="960"/>
      <c r="I983" s="960"/>
      <c r="J983" s="960"/>
      <c r="K983" s="960"/>
      <c r="L983" s="960"/>
      <c r="M983" s="960"/>
    </row>
    <row r="984" spans="2:13">
      <c r="B984" s="960"/>
      <c r="C984" s="960"/>
      <c r="D984" s="960"/>
      <c r="E984" s="960"/>
      <c r="F984" s="960"/>
      <c r="G984" s="960"/>
      <c r="H984" s="960"/>
      <c r="I984" s="960"/>
      <c r="J984" s="960"/>
      <c r="K984" s="960"/>
      <c r="L984" s="960"/>
      <c r="M984" s="960"/>
    </row>
    <row r="985" spans="2:13">
      <c r="B985" s="960"/>
      <c r="C985" s="960"/>
      <c r="D985" s="960"/>
      <c r="E985" s="960"/>
      <c r="F985" s="960"/>
      <c r="G985" s="960"/>
      <c r="H985" s="960"/>
      <c r="I985" s="960"/>
      <c r="J985" s="960"/>
      <c r="K985" s="960"/>
      <c r="L985" s="960"/>
      <c r="M985" s="960"/>
    </row>
    <row r="986" spans="2:13">
      <c r="B986" s="960"/>
      <c r="C986" s="960"/>
      <c r="D986" s="960"/>
      <c r="E986" s="960"/>
      <c r="F986" s="960"/>
      <c r="G986" s="960"/>
      <c r="H986" s="960"/>
      <c r="I986" s="960"/>
      <c r="J986" s="960"/>
      <c r="K986" s="960"/>
      <c r="L986" s="960"/>
      <c r="M986" s="960"/>
    </row>
    <row r="987" spans="2:13">
      <c r="B987" s="960"/>
      <c r="C987" s="960"/>
      <c r="D987" s="960"/>
      <c r="E987" s="960"/>
      <c r="F987" s="960"/>
      <c r="G987" s="960"/>
      <c r="H987" s="960"/>
      <c r="I987" s="960"/>
      <c r="J987" s="960"/>
      <c r="K987" s="960"/>
      <c r="L987" s="960"/>
      <c r="M987" s="960"/>
    </row>
    <row r="988" spans="2:13">
      <c r="B988" s="960"/>
      <c r="C988" s="960"/>
      <c r="D988" s="960"/>
      <c r="E988" s="960"/>
      <c r="F988" s="960"/>
      <c r="G988" s="960"/>
      <c r="H988" s="960"/>
      <c r="I988" s="960"/>
      <c r="J988" s="960"/>
      <c r="K988" s="960"/>
      <c r="L988" s="960"/>
      <c r="M988" s="960"/>
    </row>
    <row r="989" spans="2:13">
      <c r="B989" s="960"/>
      <c r="C989" s="960"/>
      <c r="D989" s="960"/>
      <c r="E989" s="960"/>
      <c r="F989" s="960"/>
      <c r="G989" s="960"/>
      <c r="H989" s="960"/>
      <c r="I989" s="960"/>
      <c r="J989" s="960"/>
      <c r="K989" s="960"/>
      <c r="L989" s="960"/>
      <c r="M989" s="960"/>
    </row>
    <row r="990" spans="2:13">
      <c r="B990" s="960"/>
      <c r="C990" s="960"/>
      <c r="D990" s="960"/>
      <c r="E990" s="960"/>
      <c r="F990" s="960"/>
      <c r="G990" s="960"/>
      <c r="H990" s="960"/>
      <c r="I990" s="960"/>
      <c r="J990" s="960"/>
      <c r="K990" s="960"/>
      <c r="L990" s="960"/>
      <c r="M990" s="960"/>
    </row>
    <row r="991" spans="2:13">
      <c r="B991" s="960"/>
      <c r="C991" s="960"/>
      <c r="D991" s="960"/>
      <c r="E991" s="960"/>
      <c r="F991" s="960"/>
      <c r="G991" s="960"/>
      <c r="H991" s="960"/>
      <c r="I991" s="960"/>
      <c r="J991" s="960"/>
      <c r="K991" s="960"/>
      <c r="L991" s="960"/>
      <c r="M991" s="960"/>
    </row>
    <row r="992" spans="2:13">
      <c r="B992" s="960"/>
      <c r="C992" s="960"/>
      <c r="D992" s="960"/>
      <c r="E992" s="960"/>
      <c r="F992" s="960"/>
      <c r="G992" s="960"/>
      <c r="H992" s="960"/>
      <c r="I992" s="960"/>
      <c r="J992" s="960"/>
      <c r="K992" s="960"/>
      <c r="L992" s="960"/>
      <c r="M992" s="960"/>
    </row>
    <row r="993" spans="2:13">
      <c r="B993" s="960"/>
      <c r="C993" s="960"/>
      <c r="D993" s="960"/>
      <c r="E993" s="960"/>
      <c r="F993" s="960"/>
      <c r="G993" s="960"/>
      <c r="H993" s="960"/>
      <c r="I993" s="960"/>
      <c r="J993" s="960"/>
      <c r="K993" s="960"/>
      <c r="L993" s="960"/>
      <c r="M993" s="960"/>
    </row>
    <row r="994" spans="2:13">
      <c r="B994" s="960"/>
      <c r="C994" s="960"/>
      <c r="D994" s="960"/>
      <c r="E994" s="960"/>
      <c r="F994" s="960"/>
      <c r="G994" s="960"/>
      <c r="H994" s="960"/>
      <c r="I994" s="960"/>
      <c r="J994" s="960"/>
      <c r="K994" s="960"/>
      <c r="L994" s="960"/>
      <c r="M994" s="960"/>
    </row>
    <row r="995" spans="2:13">
      <c r="B995" s="960"/>
      <c r="C995" s="960"/>
      <c r="D995" s="960"/>
      <c r="E995" s="960"/>
      <c r="F995" s="960"/>
      <c r="G995" s="960"/>
      <c r="H995" s="960"/>
      <c r="I995" s="960"/>
      <c r="J995" s="960"/>
      <c r="K995" s="960"/>
      <c r="L995" s="960"/>
      <c r="M995" s="960"/>
    </row>
    <row r="996" spans="2:13">
      <c r="B996" s="960"/>
      <c r="C996" s="960"/>
      <c r="D996" s="960"/>
      <c r="E996" s="960"/>
      <c r="F996" s="960"/>
      <c r="G996" s="960"/>
      <c r="H996" s="960"/>
      <c r="I996" s="960"/>
      <c r="J996" s="960"/>
      <c r="K996" s="960"/>
      <c r="L996" s="960"/>
      <c r="M996" s="960"/>
    </row>
    <row r="997" spans="2:13">
      <c r="B997" s="960"/>
      <c r="C997" s="960"/>
      <c r="D997" s="960"/>
      <c r="E997" s="960"/>
      <c r="F997" s="960"/>
      <c r="G997" s="960"/>
      <c r="H997" s="960"/>
      <c r="I997" s="960"/>
      <c r="J997" s="960"/>
      <c r="K997" s="960"/>
      <c r="L997" s="960"/>
      <c r="M997" s="960"/>
    </row>
    <row r="998" spans="2:13">
      <c r="B998" s="960"/>
      <c r="C998" s="960"/>
      <c r="D998" s="960"/>
      <c r="E998" s="960"/>
      <c r="F998" s="960"/>
      <c r="G998" s="960"/>
      <c r="H998" s="960"/>
      <c r="I998" s="960"/>
      <c r="J998" s="960"/>
      <c r="K998" s="960"/>
      <c r="L998" s="960"/>
      <c r="M998" s="960"/>
    </row>
    <row r="999" spans="2:13">
      <c r="B999" s="960"/>
      <c r="C999" s="960"/>
      <c r="D999" s="960"/>
      <c r="E999" s="960"/>
      <c r="F999" s="960"/>
      <c r="G999" s="960"/>
      <c r="H999" s="960"/>
      <c r="I999" s="960"/>
      <c r="J999" s="960"/>
      <c r="K999" s="960"/>
      <c r="L999" s="960"/>
      <c r="M999" s="960"/>
    </row>
    <row r="1000" spans="2:13">
      <c r="B1000" s="960"/>
      <c r="C1000" s="960"/>
      <c r="D1000" s="960"/>
      <c r="E1000" s="960"/>
      <c r="F1000" s="960"/>
      <c r="G1000" s="960"/>
      <c r="H1000" s="960"/>
      <c r="I1000" s="960"/>
      <c r="J1000" s="960"/>
      <c r="K1000" s="960"/>
      <c r="L1000" s="960"/>
      <c r="M1000" s="960"/>
    </row>
    <row r="1001" spans="2:13">
      <c r="B1001" s="960"/>
      <c r="C1001" s="960"/>
      <c r="D1001" s="960"/>
      <c r="E1001" s="960"/>
      <c r="F1001" s="960"/>
      <c r="G1001" s="960"/>
      <c r="H1001" s="960"/>
      <c r="I1001" s="960"/>
      <c r="J1001" s="960"/>
      <c r="K1001" s="960"/>
      <c r="L1001" s="960"/>
      <c r="M1001" s="960"/>
    </row>
    <row r="1002" spans="2:13">
      <c r="B1002" s="960"/>
      <c r="C1002" s="960"/>
      <c r="D1002" s="960"/>
      <c r="E1002" s="960"/>
      <c r="F1002" s="960"/>
      <c r="G1002" s="960"/>
      <c r="H1002" s="960"/>
      <c r="I1002" s="960"/>
      <c r="J1002" s="960"/>
      <c r="K1002" s="960"/>
      <c r="L1002" s="960"/>
      <c r="M1002" s="960"/>
    </row>
    <row r="1003" spans="2:13">
      <c r="B1003" s="960"/>
      <c r="C1003" s="960"/>
      <c r="D1003" s="960"/>
      <c r="E1003" s="960"/>
      <c r="F1003" s="960"/>
      <c r="G1003" s="960"/>
      <c r="H1003" s="960"/>
      <c r="I1003" s="960"/>
      <c r="J1003" s="960"/>
      <c r="K1003" s="960"/>
      <c r="L1003" s="960"/>
      <c r="M1003" s="960"/>
    </row>
    <row r="1004" spans="2:13">
      <c r="B1004" s="960"/>
      <c r="C1004" s="960"/>
      <c r="D1004" s="960"/>
      <c r="E1004" s="960"/>
      <c r="F1004" s="960"/>
      <c r="G1004" s="960"/>
      <c r="H1004" s="960"/>
      <c r="I1004" s="960"/>
      <c r="J1004" s="960"/>
      <c r="K1004" s="960"/>
      <c r="L1004" s="960"/>
      <c r="M1004" s="960"/>
    </row>
    <row r="1005" spans="2:13">
      <c r="B1005" s="960"/>
      <c r="C1005" s="960"/>
      <c r="D1005" s="960"/>
      <c r="E1005" s="960"/>
      <c r="F1005" s="960"/>
      <c r="G1005" s="960"/>
      <c r="H1005" s="960"/>
      <c r="I1005" s="960"/>
      <c r="J1005" s="960"/>
      <c r="K1005" s="960"/>
      <c r="L1005" s="960"/>
      <c r="M1005" s="960"/>
    </row>
    <row r="1006" spans="2:13">
      <c r="B1006" s="960"/>
      <c r="C1006" s="960"/>
      <c r="D1006" s="960"/>
      <c r="E1006" s="960"/>
      <c r="F1006" s="960"/>
      <c r="G1006" s="960"/>
      <c r="H1006" s="960"/>
      <c r="I1006" s="960"/>
      <c r="J1006" s="960"/>
      <c r="K1006" s="960"/>
      <c r="L1006" s="960"/>
      <c r="M1006" s="960"/>
    </row>
    <row r="1007" spans="2:13">
      <c r="B1007" s="960"/>
      <c r="C1007" s="960"/>
      <c r="D1007" s="960"/>
      <c r="E1007" s="960"/>
      <c r="F1007" s="960"/>
      <c r="G1007" s="960"/>
      <c r="H1007" s="960"/>
      <c r="I1007" s="960"/>
      <c r="J1007" s="960"/>
      <c r="K1007" s="960"/>
      <c r="L1007" s="960"/>
      <c r="M1007" s="960"/>
    </row>
    <row r="1008" spans="2:13">
      <c r="B1008" s="960"/>
      <c r="C1008" s="960"/>
      <c r="D1008" s="960"/>
      <c r="E1008" s="960"/>
      <c r="F1008" s="960"/>
      <c r="G1008" s="960"/>
      <c r="H1008" s="960"/>
      <c r="I1008" s="960"/>
      <c r="J1008" s="960"/>
      <c r="K1008" s="960"/>
      <c r="L1008" s="960"/>
      <c r="M1008" s="960"/>
    </row>
    <row r="1009" spans="2:13">
      <c r="B1009" s="960"/>
      <c r="C1009" s="960"/>
      <c r="D1009" s="960"/>
      <c r="E1009" s="960"/>
      <c r="F1009" s="960"/>
      <c r="G1009" s="960"/>
      <c r="H1009" s="960"/>
      <c r="I1009" s="960"/>
      <c r="J1009" s="960"/>
      <c r="K1009" s="960"/>
      <c r="L1009" s="960"/>
      <c r="M1009" s="960"/>
    </row>
    <row r="1010" spans="2:13">
      <c r="B1010" s="960"/>
      <c r="C1010" s="960"/>
      <c r="D1010" s="960"/>
      <c r="E1010" s="960"/>
      <c r="F1010" s="960"/>
      <c r="G1010" s="960"/>
      <c r="H1010" s="960"/>
      <c r="I1010" s="960"/>
      <c r="J1010" s="960"/>
      <c r="K1010" s="960"/>
      <c r="L1010" s="960"/>
      <c r="M1010" s="960"/>
    </row>
    <row r="1011" spans="2:13">
      <c r="B1011" s="960"/>
      <c r="C1011" s="960"/>
      <c r="D1011" s="960"/>
      <c r="E1011" s="960"/>
      <c r="F1011" s="960"/>
      <c r="G1011" s="960"/>
      <c r="H1011" s="960"/>
      <c r="I1011" s="960"/>
      <c r="J1011" s="960"/>
      <c r="K1011" s="960"/>
      <c r="L1011" s="960"/>
      <c r="M1011" s="960"/>
    </row>
    <row r="1012" spans="2:13">
      <c r="B1012" s="960"/>
      <c r="C1012" s="960"/>
      <c r="D1012" s="960"/>
      <c r="E1012" s="960"/>
      <c r="F1012" s="960"/>
      <c r="G1012" s="960"/>
      <c r="H1012" s="960"/>
      <c r="I1012" s="960"/>
      <c r="J1012" s="960"/>
      <c r="K1012" s="960"/>
      <c r="L1012" s="960"/>
      <c r="M1012" s="960"/>
    </row>
    <row r="1013" spans="2:13">
      <c r="B1013" s="960"/>
      <c r="C1013" s="960"/>
      <c r="D1013" s="960"/>
      <c r="E1013" s="960"/>
      <c r="F1013" s="960"/>
      <c r="G1013" s="960"/>
      <c r="H1013" s="960"/>
      <c r="I1013" s="960"/>
      <c r="J1013" s="960"/>
      <c r="K1013" s="960"/>
      <c r="L1013" s="960"/>
      <c r="M1013" s="960"/>
    </row>
    <row r="1014" spans="2:13">
      <c r="B1014" s="960"/>
      <c r="C1014" s="960"/>
      <c r="D1014" s="960"/>
      <c r="E1014" s="960"/>
      <c r="F1014" s="960"/>
      <c r="G1014" s="960"/>
      <c r="H1014" s="960"/>
      <c r="I1014" s="960"/>
      <c r="J1014" s="960"/>
      <c r="K1014" s="960"/>
      <c r="L1014" s="960"/>
      <c r="M1014" s="960"/>
    </row>
    <row r="1015" spans="2:13">
      <c r="B1015" s="960"/>
      <c r="C1015" s="960"/>
      <c r="D1015" s="960"/>
      <c r="E1015" s="960"/>
      <c r="F1015" s="960"/>
      <c r="G1015" s="960"/>
      <c r="H1015" s="960"/>
      <c r="I1015" s="960"/>
      <c r="J1015" s="960"/>
      <c r="K1015" s="960"/>
      <c r="L1015" s="960"/>
      <c r="M1015" s="960"/>
    </row>
    <row r="1016" spans="2:13">
      <c r="B1016" s="960"/>
      <c r="C1016" s="960"/>
      <c r="D1016" s="960"/>
      <c r="E1016" s="960"/>
      <c r="F1016" s="960"/>
      <c r="G1016" s="960"/>
      <c r="H1016" s="960"/>
      <c r="I1016" s="960"/>
      <c r="J1016" s="960"/>
      <c r="K1016" s="960"/>
      <c r="L1016" s="960"/>
      <c r="M1016" s="960"/>
    </row>
    <row r="1017" spans="2:13">
      <c r="B1017" s="960"/>
      <c r="C1017" s="960"/>
      <c r="D1017" s="960"/>
      <c r="E1017" s="960"/>
      <c r="F1017" s="960"/>
      <c r="G1017" s="960"/>
      <c r="H1017" s="960"/>
      <c r="I1017" s="960"/>
      <c r="J1017" s="960"/>
      <c r="K1017" s="960"/>
      <c r="L1017" s="960"/>
      <c r="M1017" s="960"/>
    </row>
    <row r="1018" spans="2:13">
      <c r="B1018" s="960"/>
      <c r="C1018" s="960"/>
      <c r="D1018" s="960"/>
      <c r="E1018" s="960"/>
      <c r="F1018" s="960"/>
      <c r="G1018" s="960"/>
      <c r="H1018" s="960"/>
      <c r="I1018" s="960"/>
      <c r="J1018" s="960"/>
      <c r="K1018" s="960"/>
      <c r="L1018" s="960"/>
      <c r="M1018" s="960"/>
    </row>
    <row r="1019" spans="2:13">
      <c r="B1019" s="960"/>
      <c r="C1019" s="960"/>
      <c r="D1019" s="960"/>
      <c r="E1019" s="960"/>
      <c r="F1019" s="960"/>
      <c r="G1019" s="960"/>
      <c r="H1019" s="960"/>
      <c r="I1019" s="960"/>
      <c r="J1019" s="960"/>
      <c r="K1019" s="960"/>
      <c r="L1019" s="960"/>
      <c r="M1019" s="960"/>
    </row>
    <row r="1020" spans="2:13">
      <c r="B1020" s="960"/>
      <c r="C1020" s="960"/>
      <c r="D1020" s="960"/>
      <c r="E1020" s="960"/>
      <c r="F1020" s="960"/>
      <c r="G1020" s="960"/>
      <c r="H1020" s="960"/>
      <c r="I1020" s="960"/>
      <c r="J1020" s="960"/>
      <c r="K1020" s="960"/>
      <c r="L1020" s="960"/>
      <c r="M1020" s="960"/>
    </row>
    <row r="1021" spans="2:13">
      <c r="B1021" s="960"/>
      <c r="C1021" s="960"/>
      <c r="D1021" s="960"/>
      <c r="E1021" s="960"/>
      <c r="F1021" s="960"/>
      <c r="G1021" s="960"/>
      <c r="H1021" s="960"/>
      <c r="I1021" s="960"/>
      <c r="J1021" s="960"/>
      <c r="K1021" s="960"/>
      <c r="L1021" s="960"/>
      <c r="M1021" s="960"/>
    </row>
    <row r="1022" spans="2:13">
      <c r="B1022" s="960"/>
      <c r="C1022" s="960"/>
      <c r="D1022" s="960"/>
      <c r="E1022" s="960"/>
      <c r="F1022" s="960"/>
      <c r="G1022" s="960"/>
      <c r="H1022" s="960"/>
      <c r="I1022" s="960"/>
      <c r="J1022" s="960"/>
      <c r="K1022" s="960"/>
      <c r="L1022" s="960"/>
      <c r="M1022" s="960"/>
    </row>
    <row r="1023" spans="2:13">
      <c r="B1023" s="960"/>
      <c r="C1023" s="960"/>
      <c r="D1023" s="960"/>
      <c r="E1023" s="960"/>
      <c r="F1023" s="960"/>
      <c r="G1023" s="960"/>
      <c r="H1023" s="960"/>
      <c r="I1023" s="960"/>
      <c r="J1023" s="960"/>
      <c r="K1023" s="960"/>
      <c r="L1023" s="960"/>
      <c r="M1023" s="960"/>
    </row>
    <row r="1024" spans="2:13">
      <c r="B1024" s="960"/>
      <c r="C1024" s="960"/>
      <c r="D1024" s="960"/>
      <c r="E1024" s="960"/>
      <c r="F1024" s="960"/>
      <c r="G1024" s="960"/>
      <c r="H1024" s="960"/>
      <c r="I1024" s="960"/>
      <c r="J1024" s="960"/>
      <c r="K1024" s="960"/>
      <c r="L1024" s="960"/>
      <c r="M1024" s="960"/>
    </row>
    <row r="1025" spans="2:13">
      <c r="B1025" s="960"/>
      <c r="C1025" s="960"/>
      <c r="D1025" s="960"/>
      <c r="E1025" s="960"/>
      <c r="F1025" s="960"/>
      <c r="G1025" s="960"/>
      <c r="H1025" s="960"/>
      <c r="I1025" s="960"/>
      <c r="J1025" s="960"/>
      <c r="K1025" s="960"/>
      <c r="L1025" s="960"/>
      <c r="M1025" s="960"/>
    </row>
    <row r="1026" spans="2:13">
      <c r="B1026" s="960"/>
      <c r="C1026" s="960"/>
      <c r="D1026" s="960"/>
      <c r="E1026" s="960"/>
      <c r="F1026" s="960"/>
      <c r="G1026" s="960"/>
      <c r="H1026" s="960"/>
      <c r="I1026" s="960"/>
      <c r="J1026" s="960"/>
      <c r="K1026" s="960"/>
      <c r="L1026" s="960"/>
      <c r="M1026" s="960"/>
    </row>
    <row r="1027" spans="2:13">
      <c r="B1027" s="960"/>
      <c r="C1027" s="960"/>
      <c r="D1027" s="960"/>
      <c r="E1027" s="960"/>
      <c r="F1027" s="960"/>
      <c r="G1027" s="960"/>
      <c r="H1027" s="960"/>
      <c r="I1027" s="960"/>
      <c r="J1027" s="960"/>
      <c r="K1027" s="960"/>
      <c r="L1027" s="960"/>
      <c r="M1027" s="960"/>
    </row>
    <row r="1028" spans="2:13">
      <c r="B1028" s="960"/>
      <c r="C1028" s="960"/>
      <c r="D1028" s="960"/>
      <c r="E1028" s="960"/>
      <c r="F1028" s="960"/>
      <c r="G1028" s="960"/>
      <c r="H1028" s="960"/>
      <c r="I1028" s="960"/>
      <c r="J1028" s="960"/>
      <c r="K1028" s="960"/>
      <c r="L1028" s="960"/>
      <c r="M1028" s="960"/>
    </row>
    <row r="1029" spans="2:13">
      <c r="B1029" s="960"/>
      <c r="C1029" s="960"/>
      <c r="D1029" s="960"/>
      <c r="E1029" s="960"/>
      <c r="F1029" s="960"/>
      <c r="G1029" s="960"/>
      <c r="H1029" s="960"/>
      <c r="I1029" s="960"/>
      <c r="J1029" s="960"/>
      <c r="K1029" s="960"/>
      <c r="L1029" s="960"/>
      <c r="M1029" s="960"/>
    </row>
    <row r="1030" spans="2:13">
      <c r="B1030" s="960"/>
      <c r="C1030" s="960"/>
      <c r="D1030" s="960"/>
      <c r="E1030" s="960"/>
      <c r="F1030" s="960"/>
      <c r="G1030" s="960"/>
      <c r="H1030" s="960"/>
      <c r="I1030" s="960"/>
      <c r="J1030" s="960"/>
      <c r="K1030" s="960"/>
      <c r="L1030" s="960"/>
      <c r="M1030" s="960"/>
    </row>
    <row r="1031" spans="2:13">
      <c r="B1031" s="960"/>
      <c r="C1031" s="960"/>
      <c r="D1031" s="960"/>
      <c r="E1031" s="960"/>
      <c r="F1031" s="960"/>
      <c r="G1031" s="960"/>
      <c r="H1031" s="960"/>
      <c r="I1031" s="960"/>
      <c r="J1031" s="960"/>
      <c r="K1031" s="960"/>
      <c r="L1031" s="960"/>
      <c r="M1031" s="960"/>
    </row>
    <row r="1032" spans="2:13">
      <c r="B1032" s="960"/>
      <c r="C1032" s="960"/>
      <c r="D1032" s="960"/>
      <c r="E1032" s="960"/>
      <c r="F1032" s="960"/>
      <c r="G1032" s="960"/>
      <c r="H1032" s="960"/>
      <c r="I1032" s="960"/>
      <c r="J1032" s="960"/>
      <c r="K1032" s="960"/>
      <c r="L1032" s="960"/>
      <c r="M1032" s="960"/>
    </row>
    <row r="1033" spans="2:13">
      <c r="B1033" s="960"/>
      <c r="C1033" s="960"/>
      <c r="D1033" s="960"/>
      <c r="E1033" s="960"/>
      <c r="F1033" s="960"/>
      <c r="G1033" s="960"/>
      <c r="H1033" s="960"/>
      <c r="I1033" s="960"/>
      <c r="J1033" s="960"/>
      <c r="K1033" s="960"/>
      <c r="L1033" s="960"/>
      <c r="M1033" s="960"/>
    </row>
    <row r="1034" spans="2:13">
      <c r="B1034" s="960"/>
      <c r="C1034" s="960"/>
      <c r="D1034" s="960"/>
      <c r="E1034" s="960"/>
      <c r="F1034" s="960"/>
      <c r="G1034" s="960"/>
      <c r="H1034" s="960"/>
      <c r="I1034" s="960"/>
      <c r="J1034" s="960"/>
      <c r="K1034" s="960"/>
      <c r="L1034" s="960"/>
      <c r="M1034" s="960"/>
    </row>
    <row r="1035" spans="2:13">
      <c r="B1035" s="960"/>
      <c r="C1035" s="960"/>
      <c r="D1035" s="960"/>
      <c r="E1035" s="960"/>
      <c r="F1035" s="960"/>
      <c r="G1035" s="960"/>
      <c r="H1035" s="960"/>
      <c r="I1035" s="960"/>
      <c r="J1035" s="960"/>
      <c r="K1035" s="960"/>
      <c r="L1035" s="960"/>
      <c r="M1035" s="960"/>
    </row>
    <row r="1036" spans="2:13">
      <c r="B1036" s="960"/>
      <c r="C1036" s="960"/>
      <c r="D1036" s="960"/>
      <c r="E1036" s="960"/>
      <c r="F1036" s="960"/>
      <c r="G1036" s="960"/>
      <c r="H1036" s="960"/>
      <c r="I1036" s="960"/>
      <c r="J1036" s="960"/>
      <c r="K1036" s="960"/>
      <c r="L1036" s="960"/>
      <c r="M1036" s="960"/>
    </row>
    <row r="1037" spans="2:13">
      <c r="B1037" s="960"/>
      <c r="C1037" s="960"/>
      <c r="D1037" s="960"/>
      <c r="E1037" s="960"/>
      <c r="F1037" s="960"/>
      <c r="G1037" s="960"/>
      <c r="H1037" s="960"/>
      <c r="I1037" s="960"/>
      <c r="J1037" s="960"/>
      <c r="K1037" s="960"/>
      <c r="L1037" s="960"/>
      <c r="M1037" s="960"/>
    </row>
    <row r="1038" spans="2:13">
      <c r="B1038" s="960"/>
      <c r="C1038" s="960"/>
      <c r="D1038" s="960"/>
      <c r="E1038" s="960"/>
      <c r="F1038" s="960"/>
      <c r="G1038" s="960"/>
      <c r="H1038" s="960"/>
      <c r="I1038" s="960"/>
      <c r="J1038" s="960"/>
      <c r="K1038" s="960"/>
      <c r="L1038" s="960"/>
      <c r="M1038" s="960"/>
    </row>
    <row r="1039" spans="2:13">
      <c r="B1039" s="960"/>
      <c r="C1039" s="960"/>
      <c r="D1039" s="960"/>
      <c r="E1039" s="960"/>
      <c r="F1039" s="960"/>
      <c r="G1039" s="960"/>
      <c r="H1039" s="960"/>
      <c r="I1039" s="960"/>
      <c r="J1039" s="960"/>
      <c r="K1039" s="960"/>
      <c r="L1039" s="960"/>
      <c r="M1039" s="960"/>
    </row>
    <row r="1040" spans="2:13">
      <c r="B1040" s="960"/>
      <c r="C1040" s="960"/>
      <c r="D1040" s="960"/>
      <c r="E1040" s="960"/>
      <c r="F1040" s="960"/>
      <c r="G1040" s="960"/>
      <c r="H1040" s="960"/>
      <c r="I1040" s="960"/>
      <c r="J1040" s="960"/>
      <c r="K1040" s="960"/>
      <c r="L1040" s="960"/>
      <c r="M1040" s="960"/>
    </row>
    <row r="1041" spans="2:13">
      <c r="B1041" s="960"/>
      <c r="C1041" s="960"/>
      <c r="D1041" s="960"/>
      <c r="E1041" s="960"/>
      <c r="F1041" s="960"/>
      <c r="G1041" s="960"/>
      <c r="H1041" s="960"/>
      <c r="I1041" s="960"/>
      <c r="J1041" s="960"/>
      <c r="K1041" s="960"/>
      <c r="L1041" s="960"/>
      <c r="M1041" s="960"/>
    </row>
    <row r="1042" spans="2:13">
      <c r="B1042" s="960"/>
      <c r="C1042" s="960"/>
      <c r="D1042" s="960"/>
      <c r="E1042" s="960"/>
      <c r="F1042" s="960"/>
      <c r="G1042" s="960"/>
      <c r="H1042" s="960"/>
      <c r="I1042" s="960"/>
      <c r="J1042" s="960"/>
      <c r="K1042" s="960"/>
      <c r="L1042" s="960"/>
      <c r="M1042" s="960"/>
    </row>
    <row r="1043" spans="2:13">
      <c r="B1043" s="960"/>
      <c r="C1043" s="960"/>
      <c r="D1043" s="960"/>
      <c r="E1043" s="960"/>
      <c r="F1043" s="960"/>
      <c r="G1043" s="960"/>
      <c r="H1043" s="960"/>
      <c r="I1043" s="960"/>
      <c r="J1043" s="960"/>
      <c r="K1043" s="960"/>
      <c r="L1043" s="960"/>
      <c r="M1043" s="960"/>
    </row>
    <row r="1044" spans="2:13">
      <c r="B1044" s="960"/>
      <c r="C1044" s="960"/>
      <c r="D1044" s="960"/>
      <c r="E1044" s="960"/>
      <c r="F1044" s="960"/>
      <c r="G1044" s="960"/>
      <c r="H1044" s="960"/>
      <c r="I1044" s="960"/>
      <c r="J1044" s="960"/>
      <c r="K1044" s="960"/>
      <c r="L1044" s="960"/>
      <c r="M1044" s="960"/>
    </row>
    <row r="1045" spans="2:13">
      <c r="B1045" s="960"/>
      <c r="C1045" s="960"/>
      <c r="D1045" s="960"/>
      <c r="E1045" s="960"/>
      <c r="F1045" s="960"/>
      <c r="G1045" s="960"/>
      <c r="H1045" s="960"/>
      <c r="I1045" s="960"/>
      <c r="J1045" s="960"/>
      <c r="K1045" s="960"/>
      <c r="L1045" s="960"/>
      <c r="M1045" s="960"/>
    </row>
    <row r="1046" spans="2:13">
      <c r="B1046" s="960"/>
      <c r="C1046" s="960"/>
      <c r="D1046" s="960"/>
      <c r="E1046" s="960"/>
      <c r="F1046" s="960"/>
      <c r="G1046" s="960"/>
      <c r="H1046" s="960"/>
      <c r="I1046" s="960"/>
      <c r="J1046" s="960"/>
      <c r="K1046" s="960"/>
      <c r="L1046" s="960"/>
      <c r="M1046" s="960"/>
    </row>
    <row r="1047" spans="2:13">
      <c r="B1047" s="960"/>
      <c r="C1047" s="960"/>
      <c r="D1047" s="960"/>
      <c r="E1047" s="960"/>
      <c r="F1047" s="960"/>
      <c r="G1047" s="960"/>
      <c r="H1047" s="960"/>
      <c r="I1047" s="960"/>
      <c r="J1047" s="960"/>
      <c r="K1047" s="960"/>
      <c r="L1047" s="960"/>
      <c r="M1047" s="960"/>
    </row>
    <row r="1048" spans="2:13">
      <c r="B1048" s="960"/>
      <c r="C1048" s="960"/>
      <c r="D1048" s="960"/>
      <c r="E1048" s="960"/>
      <c r="F1048" s="960"/>
      <c r="G1048" s="960"/>
      <c r="H1048" s="960"/>
      <c r="I1048" s="960"/>
      <c r="J1048" s="960"/>
      <c r="K1048" s="960"/>
      <c r="L1048" s="960"/>
      <c r="M1048" s="960"/>
    </row>
    <row r="1049" spans="2:13">
      <c r="B1049" s="960"/>
      <c r="C1049" s="960"/>
      <c r="D1049" s="960"/>
      <c r="E1049" s="960"/>
      <c r="F1049" s="960"/>
      <c r="G1049" s="960"/>
      <c r="H1049" s="960"/>
      <c r="I1049" s="960"/>
      <c r="J1049" s="960"/>
      <c r="K1049" s="960"/>
      <c r="L1049" s="960"/>
      <c r="M1049" s="960"/>
    </row>
    <row r="1050" spans="2:13">
      <c r="B1050" s="960"/>
      <c r="C1050" s="960"/>
      <c r="D1050" s="960"/>
      <c r="E1050" s="960"/>
      <c r="F1050" s="960"/>
      <c r="G1050" s="960"/>
      <c r="H1050" s="960"/>
      <c r="I1050" s="960"/>
      <c r="J1050" s="960"/>
      <c r="K1050" s="960"/>
      <c r="L1050" s="960"/>
      <c r="M1050" s="960"/>
    </row>
    <row r="1051" spans="2:13">
      <c r="B1051" s="960"/>
      <c r="C1051" s="960"/>
      <c r="D1051" s="960"/>
      <c r="E1051" s="960"/>
      <c r="F1051" s="960"/>
      <c r="G1051" s="960"/>
      <c r="H1051" s="960"/>
      <c r="I1051" s="960"/>
      <c r="J1051" s="960"/>
      <c r="K1051" s="960"/>
      <c r="L1051" s="960"/>
      <c r="M1051" s="960"/>
    </row>
    <row r="1052" spans="2:13">
      <c r="B1052" s="960"/>
      <c r="C1052" s="960"/>
      <c r="D1052" s="960"/>
      <c r="E1052" s="960"/>
      <c r="F1052" s="960"/>
      <c r="G1052" s="960"/>
      <c r="H1052" s="960"/>
      <c r="I1052" s="960"/>
      <c r="J1052" s="960"/>
      <c r="K1052" s="960"/>
      <c r="L1052" s="960"/>
      <c r="M1052" s="960"/>
    </row>
    <row r="1053" spans="2:13">
      <c r="B1053" s="960"/>
      <c r="C1053" s="960"/>
      <c r="D1053" s="960"/>
      <c r="E1053" s="960"/>
      <c r="F1053" s="960"/>
      <c r="G1053" s="960"/>
      <c r="H1053" s="960"/>
      <c r="I1053" s="960"/>
      <c r="J1053" s="960"/>
      <c r="K1053" s="960"/>
      <c r="L1053" s="960"/>
      <c r="M1053" s="960"/>
    </row>
    <row r="1054" spans="2:13">
      <c r="B1054" s="960"/>
      <c r="C1054" s="960"/>
      <c r="D1054" s="960"/>
      <c r="E1054" s="960"/>
      <c r="F1054" s="960"/>
      <c r="G1054" s="960"/>
      <c r="H1054" s="960"/>
      <c r="I1054" s="960"/>
      <c r="J1054" s="960"/>
      <c r="K1054" s="960"/>
      <c r="L1054" s="960"/>
      <c r="M1054" s="960"/>
    </row>
    <row r="1055" spans="2:13">
      <c r="B1055" s="960"/>
      <c r="C1055" s="960"/>
      <c r="D1055" s="960"/>
      <c r="E1055" s="960"/>
      <c r="F1055" s="960"/>
      <c r="G1055" s="960"/>
      <c r="H1055" s="960"/>
      <c r="I1055" s="960"/>
      <c r="J1055" s="960"/>
      <c r="K1055" s="960"/>
      <c r="L1055" s="960"/>
      <c r="M1055" s="960"/>
    </row>
    <row r="1056" spans="2:13">
      <c r="B1056" s="960"/>
      <c r="C1056" s="960"/>
      <c r="D1056" s="960"/>
      <c r="E1056" s="960"/>
      <c r="F1056" s="960"/>
      <c r="G1056" s="960"/>
      <c r="H1056" s="960"/>
      <c r="I1056" s="960"/>
      <c r="J1056" s="960"/>
      <c r="K1056" s="960"/>
      <c r="L1056" s="960"/>
      <c r="M1056" s="960"/>
    </row>
    <row r="1057" spans="2:13">
      <c r="B1057" s="960"/>
      <c r="C1057" s="960"/>
      <c r="D1057" s="960"/>
      <c r="E1057" s="960"/>
      <c r="F1057" s="960"/>
      <c r="G1057" s="960"/>
      <c r="H1057" s="960"/>
      <c r="I1057" s="960"/>
      <c r="J1057" s="960"/>
      <c r="K1057" s="960"/>
      <c r="L1057" s="960"/>
      <c r="M1057" s="960"/>
    </row>
    <row r="1058" spans="2:13">
      <c r="B1058" s="960"/>
      <c r="C1058" s="960"/>
      <c r="D1058" s="960"/>
      <c r="E1058" s="960"/>
      <c r="F1058" s="960"/>
      <c r="G1058" s="960"/>
      <c r="H1058" s="960"/>
      <c r="I1058" s="960"/>
      <c r="J1058" s="960"/>
      <c r="K1058" s="960"/>
      <c r="L1058" s="960"/>
      <c r="M1058" s="960"/>
    </row>
    <row r="1059" spans="2:13">
      <c r="B1059" s="960"/>
      <c r="C1059" s="960"/>
      <c r="D1059" s="960"/>
      <c r="E1059" s="960"/>
      <c r="F1059" s="960"/>
      <c r="G1059" s="960"/>
      <c r="H1059" s="960"/>
      <c r="I1059" s="960"/>
      <c r="J1059" s="960"/>
      <c r="K1059" s="960"/>
      <c r="L1059" s="960"/>
      <c r="M1059" s="960"/>
    </row>
    <row r="1060" spans="2:13">
      <c r="B1060" s="960"/>
      <c r="C1060" s="960"/>
      <c r="D1060" s="960"/>
      <c r="E1060" s="960"/>
      <c r="F1060" s="960"/>
      <c r="G1060" s="960"/>
      <c r="H1060" s="960"/>
      <c r="I1060" s="960"/>
      <c r="J1060" s="960"/>
      <c r="K1060" s="960"/>
      <c r="L1060" s="960"/>
      <c r="M1060" s="960"/>
    </row>
    <row r="1061" spans="2:13">
      <c r="B1061" s="960"/>
      <c r="C1061" s="960"/>
      <c r="D1061" s="960"/>
      <c r="E1061" s="960"/>
      <c r="F1061" s="960"/>
      <c r="G1061" s="960"/>
      <c r="H1061" s="960"/>
      <c r="I1061" s="960"/>
      <c r="J1061" s="960"/>
      <c r="K1061" s="960"/>
      <c r="L1061" s="960"/>
      <c r="M1061" s="960"/>
    </row>
    <row r="1062" spans="2:13">
      <c r="B1062" s="960"/>
      <c r="C1062" s="960"/>
      <c r="D1062" s="960"/>
      <c r="E1062" s="960"/>
      <c r="F1062" s="960"/>
      <c r="G1062" s="960"/>
      <c r="H1062" s="960"/>
      <c r="I1062" s="960"/>
      <c r="J1062" s="960"/>
      <c r="K1062" s="960"/>
      <c r="L1062" s="960"/>
      <c r="M1062" s="960"/>
    </row>
    <row r="1063" spans="2:13">
      <c r="B1063" s="960"/>
      <c r="C1063" s="960"/>
      <c r="D1063" s="960"/>
      <c r="E1063" s="960"/>
      <c r="F1063" s="960"/>
      <c r="G1063" s="960"/>
      <c r="H1063" s="960"/>
      <c r="I1063" s="960"/>
      <c r="J1063" s="960"/>
      <c r="K1063" s="960"/>
      <c r="L1063" s="960"/>
      <c r="M1063" s="960"/>
    </row>
    <row r="1064" spans="2:13">
      <c r="B1064" s="960"/>
      <c r="C1064" s="960"/>
      <c r="D1064" s="960"/>
      <c r="E1064" s="960"/>
      <c r="F1064" s="960"/>
      <c r="G1064" s="960"/>
      <c r="H1064" s="960"/>
      <c r="I1064" s="960"/>
      <c r="J1064" s="960"/>
      <c r="K1064" s="960"/>
      <c r="L1064" s="960"/>
      <c r="M1064" s="960"/>
    </row>
    <row r="1065" spans="2:13">
      <c r="B1065" s="960"/>
      <c r="C1065" s="960"/>
      <c r="D1065" s="960"/>
      <c r="E1065" s="960"/>
      <c r="F1065" s="960"/>
      <c r="G1065" s="960"/>
      <c r="H1065" s="960"/>
      <c r="I1065" s="960"/>
      <c r="J1065" s="960"/>
      <c r="K1065" s="960"/>
      <c r="L1065" s="960"/>
      <c r="M1065" s="960"/>
    </row>
    <row r="1066" spans="2:13">
      <c r="B1066" s="960"/>
      <c r="C1066" s="960"/>
      <c r="D1066" s="960"/>
      <c r="E1066" s="960"/>
      <c r="F1066" s="960"/>
      <c r="G1066" s="960"/>
      <c r="H1066" s="960"/>
      <c r="I1066" s="960"/>
      <c r="J1066" s="960"/>
      <c r="K1066" s="960"/>
      <c r="L1066" s="960"/>
      <c r="M1066" s="960"/>
    </row>
    <row r="1067" spans="2:13">
      <c r="B1067" s="960"/>
      <c r="C1067" s="960"/>
      <c r="D1067" s="960"/>
      <c r="E1067" s="960"/>
      <c r="F1067" s="960"/>
      <c r="G1067" s="960"/>
      <c r="H1067" s="960"/>
      <c r="I1067" s="960"/>
      <c r="J1067" s="960"/>
      <c r="K1067" s="960"/>
      <c r="L1067" s="960"/>
      <c r="M1067" s="960"/>
    </row>
    <row r="1068" spans="2:13">
      <c r="B1068" s="960"/>
      <c r="C1068" s="960"/>
      <c r="D1068" s="960"/>
      <c r="E1068" s="960"/>
      <c r="F1068" s="960"/>
      <c r="G1068" s="960"/>
      <c r="H1068" s="960"/>
      <c r="I1068" s="960"/>
      <c r="J1068" s="960"/>
      <c r="K1068" s="960"/>
      <c r="L1068" s="960"/>
      <c r="M1068" s="960"/>
    </row>
    <row r="1069" spans="2:13">
      <c r="B1069" s="960"/>
      <c r="C1069" s="960"/>
      <c r="D1069" s="960"/>
      <c r="E1069" s="960"/>
      <c r="F1069" s="960"/>
      <c r="G1069" s="960"/>
      <c r="H1069" s="960"/>
      <c r="I1069" s="960"/>
      <c r="J1069" s="960"/>
      <c r="K1069" s="960"/>
      <c r="L1069" s="960"/>
      <c r="M1069" s="960"/>
    </row>
    <row r="1070" spans="2:13">
      <c r="B1070" s="960"/>
      <c r="C1070" s="960"/>
      <c r="D1070" s="960"/>
      <c r="E1070" s="960"/>
      <c r="F1070" s="960"/>
      <c r="G1070" s="960"/>
      <c r="H1070" s="960"/>
      <c r="I1070" s="960"/>
      <c r="J1070" s="960"/>
      <c r="K1070" s="960"/>
      <c r="L1070" s="960"/>
      <c r="M1070" s="960"/>
    </row>
    <row r="1071" spans="2:13">
      <c r="B1071" s="960"/>
      <c r="C1071" s="960"/>
      <c r="D1071" s="960"/>
      <c r="E1071" s="960"/>
      <c r="F1071" s="960"/>
      <c r="G1071" s="960"/>
      <c r="H1071" s="960"/>
      <c r="I1071" s="960"/>
      <c r="J1071" s="960"/>
      <c r="K1071" s="960"/>
      <c r="L1071" s="960"/>
      <c r="M1071" s="960"/>
    </row>
    <row r="1072" spans="2:13">
      <c r="B1072" s="960"/>
      <c r="C1072" s="960"/>
      <c r="D1072" s="960"/>
      <c r="E1072" s="960"/>
      <c r="F1072" s="960"/>
      <c r="G1072" s="960"/>
      <c r="H1072" s="960"/>
      <c r="I1072" s="960"/>
      <c r="J1072" s="960"/>
      <c r="K1072" s="960"/>
      <c r="L1072" s="960"/>
      <c r="M1072" s="960"/>
    </row>
    <row r="1073" spans="2:13">
      <c r="B1073" s="960"/>
      <c r="C1073" s="960"/>
      <c r="D1073" s="960"/>
      <c r="E1073" s="960"/>
      <c r="F1073" s="960"/>
      <c r="G1073" s="960"/>
      <c r="H1073" s="960"/>
      <c r="I1073" s="960"/>
      <c r="J1073" s="960"/>
      <c r="K1073" s="960"/>
      <c r="L1073" s="960"/>
      <c r="M1073" s="960"/>
    </row>
    <row r="1074" spans="2:13">
      <c r="B1074" s="960"/>
      <c r="C1074" s="960"/>
      <c r="D1074" s="960"/>
      <c r="E1074" s="960"/>
      <c r="F1074" s="960"/>
      <c r="G1074" s="960"/>
      <c r="H1074" s="960"/>
      <c r="I1074" s="960"/>
      <c r="J1074" s="960"/>
      <c r="K1074" s="960"/>
      <c r="L1074" s="960"/>
      <c r="M1074" s="960"/>
    </row>
    <row r="1075" spans="2:13">
      <c r="B1075" s="960"/>
      <c r="C1075" s="960"/>
      <c r="D1075" s="960"/>
      <c r="E1075" s="960"/>
      <c r="F1075" s="960"/>
      <c r="G1075" s="960"/>
      <c r="H1075" s="960"/>
      <c r="I1075" s="960"/>
      <c r="J1075" s="960"/>
      <c r="K1075" s="960"/>
      <c r="L1075" s="960"/>
      <c r="M1075" s="960"/>
    </row>
    <row r="1076" spans="2:13">
      <c r="B1076" s="960"/>
      <c r="C1076" s="960"/>
      <c r="D1076" s="960"/>
      <c r="E1076" s="960"/>
      <c r="F1076" s="960"/>
      <c r="G1076" s="960"/>
      <c r="H1076" s="960"/>
      <c r="I1076" s="960"/>
      <c r="J1076" s="960"/>
      <c r="K1076" s="960"/>
      <c r="L1076" s="960"/>
      <c r="M1076" s="960"/>
    </row>
    <row r="1077" spans="2:13">
      <c r="B1077" s="960"/>
      <c r="C1077" s="960"/>
      <c r="D1077" s="960"/>
      <c r="E1077" s="960"/>
      <c r="F1077" s="960"/>
      <c r="G1077" s="960"/>
      <c r="H1077" s="960"/>
      <c r="I1077" s="960"/>
      <c r="J1077" s="960"/>
      <c r="K1077" s="960"/>
      <c r="L1077" s="960"/>
      <c r="M1077" s="960"/>
    </row>
    <row r="1078" spans="2:13">
      <c r="B1078" s="960"/>
      <c r="C1078" s="960"/>
      <c r="D1078" s="960"/>
      <c r="E1078" s="960"/>
      <c r="F1078" s="960"/>
      <c r="G1078" s="960"/>
      <c r="H1078" s="960"/>
      <c r="I1078" s="960"/>
      <c r="J1078" s="960"/>
      <c r="K1078" s="960"/>
      <c r="L1078" s="960"/>
      <c r="M1078" s="960"/>
    </row>
    <row r="1079" spans="2:13">
      <c r="B1079" s="960"/>
      <c r="C1079" s="960"/>
      <c r="D1079" s="960"/>
      <c r="E1079" s="960"/>
      <c r="F1079" s="960"/>
      <c r="G1079" s="960"/>
      <c r="H1079" s="960"/>
      <c r="I1079" s="960"/>
      <c r="J1079" s="960"/>
      <c r="K1079" s="960"/>
      <c r="L1079" s="960"/>
      <c r="M1079" s="960"/>
    </row>
    <row r="1080" spans="2:13">
      <c r="B1080" s="960"/>
      <c r="C1080" s="960"/>
      <c r="D1080" s="960"/>
      <c r="E1080" s="960"/>
      <c r="F1080" s="960"/>
      <c r="G1080" s="960"/>
      <c r="H1080" s="960"/>
      <c r="I1080" s="960"/>
      <c r="J1080" s="960"/>
      <c r="K1080" s="960"/>
      <c r="L1080" s="960"/>
      <c r="M1080" s="960"/>
    </row>
    <row r="1081" spans="2:13">
      <c r="B1081" s="960"/>
      <c r="C1081" s="960"/>
      <c r="D1081" s="960"/>
      <c r="E1081" s="960"/>
      <c r="F1081" s="960"/>
      <c r="G1081" s="960"/>
      <c r="H1081" s="960"/>
      <c r="I1081" s="960"/>
      <c r="J1081" s="960"/>
      <c r="K1081" s="960"/>
      <c r="L1081" s="960"/>
      <c r="M1081" s="960"/>
    </row>
    <row r="1082" spans="2:13">
      <c r="B1082" s="960"/>
      <c r="C1082" s="960"/>
      <c r="D1082" s="960"/>
      <c r="E1082" s="960"/>
      <c r="F1082" s="960"/>
      <c r="G1082" s="960"/>
      <c r="H1082" s="960"/>
      <c r="I1082" s="960"/>
      <c r="J1082" s="960"/>
      <c r="K1082" s="960"/>
      <c r="L1082" s="960"/>
      <c r="M1082" s="960"/>
    </row>
    <row r="1083" spans="2:13">
      <c r="B1083" s="960"/>
      <c r="C1083" s="960"/>
      <c r="D1083" s="960"/>
      <c r="E1083" s="960"/>
      <c r="F1083" s="960"/>
      <c r="G1083" s="960"/>
      <c r="H1083" s="960"/>
      <c r="I1083" s="960"/>
      <c r="J1083" s="960"/>
      <c r="K1083" s="960"/>
      <c r="L1083" s="960"/>
      <c r="M1083" s="960"/>
    </row>
    <row r="1084" spans="2:13">
      <c r="B1084" s="960"/>
      <c r="C1084" s="960"/>
      <c r="D1084" s="960"/>
      <c r="E1084" s="960"/>
      <c r="F1084" s="960"/>
      <c r="G1084" s="960"/>
      <c r="H1084" s="960"/>
      <c r="I1084" s="960"/>
      <c r="J1084" s="960"/>
      <c r="K1084" s="960"/>
      <c r="L1084" s="960"/>
      <c r="M1084" s="960"/>
    </row>
    <row r="1085" spans="2:13">
      <c r="B1085" s="960"/>
      <c r="C1085" s="960"/>
      <c r="D1085" s="960"/>
      <c r="E1085" s="960"/>
      <c r="F1085" s="960"/>
      <c r="G1085" s="960"/>
      <c r="H1085" s="960"/>
      <c r="I1085" s="960"/>
      <c r="J1085" s="960"/>
      <c r="K1085" s="960"/>
      <c r="L1085" s="960"/>
      <c r="M1085" s="960"/>
    </row>
    <row r="1086" spans="2:13">
      <c r="B1086" s="960"/>
      <c r="C1086" s="960"/>
      <c r="D1086" s="960"/>
      <c r="E1086" s="960"/>
      <c r="F1086" s="960"/>
      <c r="G1086" s="960"/>
      <c r="H1086" s="960"/>
      <c r="I1086" s="960"/>
      <c r="J1086" s="960"/>
      <c r="K1086" s="960"/>
      <c r="L1086" s="960"/>
      <c r="M1086" s="960"/>
    </row>
    <row r="1087" spans="2:13">
      <c r="B1087" s="960"/>
      <c r="C1087" s="960"/>
      <c r="D1087" s="960"/>
      <c r="E1087" s="960"/>
      <c r="F1087" s="960"/>
      <c r="G1087" s="960"/>
      <c r="H1087" s="960"/>
      <c r="I1087" s="960"/>
      <c r="J1087" s="960"/>
      <c r="K1087" s="960"/>
      <c r="L1087" s="960"/>
      <c r="M1087" s="960"/>
    </row>
    <row r="1088" spans="2:13">
      <c r="B1088" s="960"/>
      <c r="C1088" s="960"/>
      <c r="D1088" s="960"/>
      <c r="E1088" s="960"/>
      <c r="F1088" s="960"/>
      <c r="G1088" s="960"/>
      <c r="H1088" s="960"/>
      <c r="I1088" s="960"/>
      <c r="J1088" s="960"/>
      <c r="K1088" s="960"/>
      <c r="L1088" s="960"/>
      <c r="M1088" s="960"/>
    </row>
    <row r="1089" spans="2:13">
      <c r="B1089" s="960"/>
      <c r="C1089" s="960"/>
      <c r="D1089" s="960"/>
      <c r="E1089" s="960"/>
      <c r="F1089" s="960"/>
      <c r="G1089" s="960"/>
      <c r="H1089" s="960"/>
      <c r="I1089" s="960"/>
      <c r="J1089" s="960"/>
      <c r="K1089" s="960"/>
      <c r="L1089" s="960"/>
      <c r="M1089" s="960"/>
    </row>
    <row r="1090" spans="2:13">
      <c r="B1090" s="960"/>
      <c r="C1090" s="960"/>
      <c r="D1090" s="960"/>
      <c r="E1090" s="960"/>
      <c r="F1090" s="960"/>
      <c r="G1090" s="960"/>
      <c r="H1090" s="960"/>
      <c r="I1090" s="960"/>
      <c r="J1090" s="960"/>
      <c r="K1090" s="960"/>
      <c r="L1090" s="960"/>
      <c r="M1090" s="960"/>
    </row>
    <row r="1091" spans="2:13">
      <c r="B1091" s="960"/>
      <c r="C1091" s="960"/>
      <c r="D1091" s="960"/>
      <c r="E1091" s="960"/>
      <c r="F1091" s="960"/>
      <c r="G1091" s="960"/>
      <c r="H1091" s="960"/>
      <c r="I1091" s="960"/>
      <c r="J1091" s="960"/>
      <c r="K1091" s="960"/>
      <c r="L1091" s="960"/>
      <c r="M1091" s="960"/>
    </row>
    <row r="1092" spans="2:13">
      <c r="B1092" s="960"/>
      <c r="C1092" s="960"/>
      <c r="D1092" s="960"/>
      <c r="E1092" s="960"/>
      <c r="F1092" s="960"/>
      <c r="G1092" s="960"/>
      <c r="H1092" s="960"/>
      <c r="I1092" s="960"/>
      <c r="J1092" s="960"/>
      <c r="K1092" s="960"/>
      <c r="L1092" s="960"/>
      <c r="M1092" s="960"/>
    </row>
    <row r="1093" spans="2:13">
      <c r="B1093" s="960"/>
      <c r="C1093" s="960"/>
      <c r="D1093" s="960"/>
      <c r="E1093" s="960"/>
      <c r="F1093" s="960"/>
      <c r="G1093" s="960"/>
      <c r="H1093" s="960"/>
      <c r="I1093" s="960"/>
      <c r="J1093" s="960"/>
      <c r="K1093" s="960"/>
      <c r="L1093" s="960"/>
      <c r="M1093" s="960"/>
    </row>
    <row r="1094" spans="2:13">
      <c r="B1094" s="960"/>
      <c r="C1094" s="960"/>
      <c r="D1094" s="960"/>
      <c r="E1094" s="960"/>
      <c r="F1094" s="960"/>
      <c r="G1094" s="960"/>
      <c r="H1094" s="960"/>
      <c r="I1094" s="960"/>
      <c r="J1094" s="960"/>
      <c r="K1094" s="960"/>
      <c r="L1094" s="960"/>
      <c r="M1094" s="960"/>
    </row>
    <row r="1095" spans="2:13">
      <c r="B1095" s="960"/>
      <c r="C1095" s="960"/>
      <c r="D1095" s="960"/>
      <c r="E1095" s="960"/>
      <c r="F1095" s="960"/>
      <c r="G1095" s="960"/>
      <c r="H1095" s="960"/>
      <c r="I1095" s="960"/>
      <c r="J1095" s="960"/>
      <c r="K1095" s="960"/>
      <c r="L1095" s="960"/>
      <c r="M1095" s="960"/>
    </row>
    <row r="1096" spans="2:13">
      <c r="B1096" s="960"/>
      <c r="C1096" s="960"/>
      <c r="D1096" s="960"/>
      <c r="E1096" s="960"/>
      <c r="F1096" s="960"/>
      <c r="G1096" s="960"/>
      <c r="H1096" s="960"/>
      <c r="I1096" s="960"/>
      <c r="J1096" s="960"/>
      <c r="K1096" s="960"/>
      <c r="L1096" s="960"/>
      <c r="M1096" s="960"/>
    </row>
    <row r="1097" spans="2:13">
      <c r="B1097" s="960"/>
      <c r="C1097" s="960"/>
      <c r="D1097" s="960"/>
      <c r="E1097" s="960"/>
      <c r="F1097" s="960"/>
      <c r="G1097" s="960"/>
      <c r="H1097" s="960"/>
      <c r="I1097" s="960"/>
      <c r="J1097" s="960"/>
      <c r="K1097" s="960"/>
      <c r="L1097" s="960"/>
      <c r="M1097" s="960"/>
    </row>
    <row r="1098" spans="2:13">
      <c r="B1098" s="960"/>
      <c r="C1098" s="960"/>
      <c r="D1098" s="960"/>
      <c r="E1098" s="960"/>
      <c r="F1098" s="960"/>
      <c r="G1098" s="960"/>
      <c r="H1098" s="960"/>
      <c r="I1098" s="960"/>
      <c r="J1098" s="960"/>
      <c r="K1098" s="960"/>
      <c r="L1098" s="960"/>
      <c r="M1098" s="960"/>
    </row>
    <row r="1099" spans="2:13">
      <c r="B1099" s="960"/>
      <c r="C1099" s="960"/>
      <c r="D1099" s="960"/>
      <c r="E1099" s="960"/>
      <c r="F1099" s="960"/>
      <c r="G1099" s="960"/>
      <c r="H1099" s="960"/>
      <c r="I1099" s="960"/>
      <c r="J1099" s="960"/>
      <c r="K1099" s="960"/>
      <c r="L1099" s="960"/>
      <c r="M1099" s="960"/>
    </row>
    <row r="1100" spans="2:13">
      <c r="B1100" s="960"/>
      <c r="C1100" s="960"/>
      <c r="D1100" s="960"/>
      <c r="E1100" s="960"/>
      <c r="F1100" s="960"/>
      <c r="G1100" s="960"/>
      <c r="H1100" s="960"/>
      <c r="I1100" s="960"/>
      <c r="J1100" s="960"/>
      <c r="K1100" s="960"/>
      <c r="L1100" s="960"/>
      <c r="M1100" s="960"/>
    </row>
    <row r="1101" spans="2:13">
      <c r="B1101" s="960"/>
      <c r="C1101" s="960"/>
      <c r="D1101" s="960"/>
      <c r="E1101" s="960"/>
      <c r="F1101" s="960"/>
      <c r="G1101" s="960"/>
      <c r="H1101" s="960"/>
      <c r="I1101" s="960"/>
      <c r="J1101" s="960"/>
      <c r="K1101" s="960"/>
      <c r="L1101" s="960"/>
      <c r="M1101" s="960"/>
    </row>
    <row r="1102" spans="2:13">
      <c r="B1102" s="960"/>
      <c r="C1102" s="960"/>
      <c r="D1102" s="960"/>
      <c r="E1102" s="960"/>
      <c r="F1102" s="960"/>
      <c r="G1102" s="960"/>
      <c r="H1102" s="960"/>
      <c r="I1102" s="960"/>
      <c r="J1102" s="960"/>
      <c r="K1102" s="960"/>
      <c r="L1102" s="960"/>
      <c r="M1102" s="960"/>
    </row>
    <row r="1103" spans="2:13">
      <c r="B1103" s="960"/>
      <c r="C1103" s="960"/>
      <c r="D1103" s="960"/>
      <c r="E1103" s="960"/>
      <c r="F1103" s="960"/>
      <c r="G1103" s="960"/>
      <c r="H1103" s="960"/>
      <c r="I1103" s="960"/>
      <c r="J1103" s="960"/>
      <c r="K1103" s="960"/>
      <c r="L1103" s="960"/>
      <c r="M1103" s="960"/>
    </row>
    <row r="1104" spans="2:13">
      <c r="B1104" s="960"/>
      <c r="C1104" s="960"/>
      <c r="D1104" s="960"/>
      <c r="E1104" s="960"/>
      <c r="F1104" s="960"/>
      <c r="G1104" s="960"/>
      <c r="H1104" s="960"/>
      <c r="I1104" s="960"/>
      <c r="J1104" s="960"/>
      <c r="K1104" s="960"/>
      <c r="L1104" s="960"/>
      <c r="M1104" s="960"/>
    </row>
    <row r="1105" spans="2:13">
      <c r="B1105" s="960"/>
      <c r="C1105" s="960"/>
      <c r="D1105" s="960"/>
      <c r="E1105" s="960"/>
      <c r="F1105" s="960"/>
      <c r="G1105" s="960"/>
      <c r="H1105" s="960"/>
      <c r="I1105" s="960"/>
      <c r="J1105" s="960"/>
      <c r="K1105" s="960"/>
      <c r="L1105" s="960"/>
      <c r="M1105" s="960"/>
    </row>
    <row r="1106" spans="2:13">
      <c r="B1106" s="960"/>
      <c r="C1106" s="960"/>
      <c r="D1106" s="960"/>
      <c r="E1106" s="960"/>
      <c r="F1106" s="960"/>
      <c r="G1106" s="960"/>
      <c r="H1106" s="960"/>
      <c r="I1106" s="960"/>
      <c r="J1106" s="960"/>
      <c r="K1106" s="960"/>
      <c r="L1106" s="960"/>
      <c r="M1106" s="960"/>
    </row>
    <row r="1107" spans="2:13">
      <c r="B1107" s="960"/>
      <c r="C1107" s="960"/>
      <c r="D1107" s="960"/>
      <c r="E1107" s="960"/>
      <c r="F1107" s="960"/>
      <c r="G1107" s="960"/>
      <c r="H1107" s="960"/>
      <c r="I1107" s="960"/>
      <c r="J1107" s="960"/>
      <c r="K1107" s="960"/>
      <c r="L1107" s="960"/>
      <c r="M1107" s="960"/>
    </row>
    <row r="1108" spans="2:13">
      <c r="B1108" s="960"/>
      <c r="C1108" s="960"/>
      <c r="D1108" s="960"/>
      <c r="E1108" s="960"/>
      <c r="F1108" s="960"/>
      <c r="G1108" s="960"/>
      <c r="H1108" s="960"/>
      <c r="I1108" s="960"/>
      <c r="J1108" s="960"/>
      <c r="K1108" s="960"/>
      <c r="L1108" s="960"/>
      <c r="M1108" s="960"/>
    </row>
    <row r="1109" spans="2:13">
      <c r="B1109" s="960"/>
      <c r="C1109" s="960"/>
      <c r="D1109" s="960"/>
      <c r="E1109" s="960"/>
      <c r="F1109" s="960"/>
      <c r="G1109" s="960"/>
      <c r="H1109" s="960"/>
      <c r="I1109" s="960"/>
      <c r="J1109" s="960"/>
      <c r="K1109" s="960"/>
      <c r="L1109" s="960"/>
      <c r="M1109" s="960"/>
    </row>
    <row r="1110" spans="2:13">
      <c r="B1110" s="960"/>
      <c r="C1110" s="960"/>
      <c r="D1110" s="960"/>
      <c r="E1110" s="960"/>
      <c r="F1110" s="960"/>
      <c r="G1110" s="960"/>
      <c r="H1110" s="960"/>
      <c r="I1110" s="960"/>
      <c r="J1110" s="960"/>
      <c r="K1110" s="960"/>
      <c r="L1110" s="960"/>
      <c r="M1110" s="960"/>
    </row>
    <row r="1111" spans="2:13">
      <c r="B1111" s="960"/>
      <c r="C1111" s="960"/>
      <c r="D1111" s="960"/>
      <c r="E1111" s="960"/>
      <c r="F1111" s="960"/>
      <c r="G1111" s="960"/>
      <c r="H1111" s="960"/>
      <c r="I1111" s="960"/>
      <c r="J1111" s="960"/>
      <c r="K1111" s="960"/>
      <c r="L1111" s="960"/>
      <c r="M1111" s="960"/>
    </row>
    <row r="1112" spans="2:13">
      <c r="B1112" s="960"/>
      <c r="C1112" s="960"/>
      <c r="D1112" s="960"/>
      <c r="E1112" s="960"/>
      <c r="F1112" s="960"/>
      <c r="G1112" s="960"/>
      <c r="H1112" s="960"/>
      <c r="I1112" s="960"/>
      <c r="J1112" s="960"/>
      <c r="K1112" s="960"/>
      <c r="L1112" s="960"/>
      <c r="M1112" s="960"/>
    </row>
    <row r="1113" spans="2:13">
      <c r="B1113" s="960"/>
      <c r="C1113" s="960"/>
      <c r="D1113" s="960"/>
      <c r="E1113" s="960"/>
      <c r="F1113" s="960"/>
      <c r="G1113" s="960"/>
      <c r="H1113" s="960"/>
      <c r="I1113" s="960"/>
      <c r="J1113" s="960"/>
      <c r="K1113" s="960"/>
      <c r="L1113" s="960"/>
      <c r="M1113" s="960"/>
    </row>
    <row r="1114" spans="2:13">
      <c r="B1114" s="960"/>
      <c r="C1114" s="960"/>
      <c r="D1114" s="960"/>
      <c r="E1114" s="960"/>
      <c r="F1114" s="960"/>
      <c r="G1114" s="960"/>
      <c r="H1114" s="960"/>
      <c r="I1114" s="960"/>
      <c r="J1114" s="960"/>
      <c r="K1114" s="960"/>
      <c r="L1114" s="960"/>
      <c r="M1114" s="960"/>
    </row>
    <row r="1115" spans="2:13">
      <c r="B1115" s="960"/>
      <c r="C1115" s="960"/>
      <c r="D1115" s="960"/>
      <c r="E1115" s="960"/>
      <c r="F1115" s="960"/>
      <c r="G1115" s="960"/>
      <c r="H1115" s="960"/>
      <c r="I1115" s="960"/>
      <c r="J1115" s="960"/>
      <c r="K1115" s="960"/>
      <c r="L1115" s="960"/>
      <c r="M1115" s="960"/>
    </row>
    <row r="1116" spans="2:13">
      <c r="B1116" s="960"/>
      <c r="C1116" s="960"/>
      <c r="D1116" s="960"/>
      <c r="E1116" s="960"/>
      <c r="F1116" s="960"/>
      <c r="G1116" s="960"/>
      <c r="H1116" s="960"/>
      <c r="I1116" s="960"/>
      <c r="J1116" s="960"/>
      <c r="K1116" s="960"/>
      <c r="L1116" s="960"/>
      <c r="M1116" s="960"/>
    </row>
    <row r="1117" spans="2:13">
      <c r="B1117" s="960"/>
      <c r="C1117" s="960"/>
      <c r="D1117" s="960"/>
      <c r="E1117" s="960"/>
      <c r="F1117" s="960"/>
      <c r="G1117" s="960"/>
      <c r="H1117" s="960"/>
      <c r="I1117" s="960"/>
      <c r="J1117" s="960"/>
      <c r="K1117" s="960"/>
      <c r="L1117" s="960"/>
      <c r="M1117" s="960"/>
    </row>
    <row r="1118" spans="2:13">
      <c r="B1118" s="960"/>
      <c r="C1118" s="960"/>
      <c r="D1118" s="960"/>
      <c r="E1118" s="960"/>
      <c r="F1118" s="960"/>
      <c r="G1118" s="960"/>
      <c r="H1118" s="960"/>
      <c r="I1118" s="960"/>
      <c r="J1118" s="960"/>
      <c r="K1118" s="960"/>
      <c r="L1118" s="960"/>
      <c r="M1118" s="960"/>
    </row>
    <row r="1119" spans="2:13">
      <c r="B1119" s="960"/>
      <c r="C1119" s="960"/>
      <c r="D1119" s="960"/>
      <c r="E1119" s="960"/>
      <c r="F1119" s="960"/>
      <c r="G1119" s="960"/>
      <c r="H1119" s="960"/>
      <c r="I1119" s="960"/>
      <c r="J1119" s="960"/>
      <c r="K1119" s="960"/>
      <c r="L1119" s="960"/>
      <c r="M1119" s="960"/>
    </row>
    <row r="1120" spans="2:13">
      <c r="B1120" s="960"/>
      <c r="C1120" s="960"/>
      <c r="D1120" s="960"/>
      <c r="E1120" s="960"/>
      <c r="F1120" s="960"/>
      <c r="G1120" s="960"/>
      <c r="H1120" s="960"/>
      <c r="I1120" s="960"/>
      <c r="J1120" s="960"/>
      <c r="K1120" s="960"/>
      <c r="L1120" s="960"/>
      <c r="M1120" s="960"/>
    </row>
    <row r="1121" spans="2:13">
      <c r="B1121" s="960"/>
      <c r="C1121" s="960"/>
      <c r="D1121" s="960"/>
      <c r="E1121" s="960"/>
      <c r="F1121" s="960"/>
      <c r="G1121" s="960"/>
      <c r="H1121" s="960"/>
      <c r="I1121" s="960"/>
      <c r="J1121" s="960"/>
      <c r="K1121" s="960"/>
      <c r="L1121" s="960"/>
      <c r="M1121" s="960"/>
    </row>
    <row r="1122" spans="2:13">
      <c r="B1122" s="960"/>
      <c r="C1122" s="960"/>
      <c r="D1122" s="960"/>
      <c r="E1122" s="960"/>
      <c r="F1122" s="960"/>
      <c r="G1122" s="960"/>
      <c r="H1122" s="960"/>
      <c r="I1122" s="960"/>
      <c r="J1122" s="960"/>
      <c r="K1122" s="960"/>
      <c r="L1122" s="960"/>
      <c r="M1122" s="960"/>
    </row>
    <row r="1123" spans="2:13">
      <c r="B1123" s="960"/>
      <c r="C1123" s="960"/>
      <c r="D1123" s="960"/>
      <c r="E1123" s="960"/>
      <c r="F1123" s="960"/>
      <c r="G1123" s="960"/>
      <c r="H1123" s="960"/>
      <c r="I1123" s="960"/>
      <c r="J1123" s="960"/>
      <c r="K1123" s="960"/>
      <c r="L1123" s="960"/>
      <c r="M1123" s="960"/>
    </row>
    <row r="1124" spans="2:13">
      <c r="B1124" s="960"/>
      <c r="C1124" s="960"/>
      <c r="D1124" s="960"/>
      <c r="E1124" s="960"/>
      <c r="F1124" s="960"/>
      <c r="G1124" s="960"/>
      <c r="H1124" s="960"/>
      <c r="I1124" s="960"/>
      <c r="J1124" s="960"/>
      <c r="K1124" s="960"/>
      <c r="L1124" s="960"/>
      <c r="M1124" s="960"/>
    </row>
    <row r="1125" spans="2:13">
      <c r="B1125" s="960"/>
      <c r="C1125" s="960"/>
      <c r="D1125" s="960"/>
      <c r="E1125" s="960"/>
      <c r="F1125" s="960"/>
      <c r="G1125" s="960"/>
      <c r="H1125" s="960"/>
      <c r="I1125" s="960"/>
      <c r="J1125" s="960"/>
      <c r="K1125" s="960"/>
      <c r="L1125" s="960"/>
      <c r="M1125" s="960"/>
    </row>
    <row r="1126" spans="2:13">
      <c r="B1126" s="960"/>
      <c r="C1126" s="960"/>
      <c r="D1126" s="960"/>
      <c r="E1126" s="960"/>
      <c r="F1126" s="960"/>
      <c r="G1126" s="960"/>
      <c r="H1126" s="960"/>
      <c r="I1126" s="960"/>
      <c r="J1126" s="960"/>
      <c r="K1126" s="960"/>
      <c r="L1126" s="960"/>
      <c r="M1126" s="960"/>
    </row>
    <row r="1127" spans="2:13">
      <c r="B1127" s="960"/>
      <c r="C1127" s="960"/>
      <c r="D1127" s="960"/>
      <c r="E1127" s="960"/>
      <c r="F1127" s="960"/>
      <c r="G1127" s="960"/>
      <c r="H1127" s="960"/>
      <c r="I1127" s="960"/>
      <c r="J1127" s="960"/>
      <c r="K1127" s="960"/>
      <c r="L1127" s="960"/>
      <c r="M1127" s="960"/>
    </row>
    <row r="1128" spans="2:13">
      <c r="B1128" s="960"/>
      <c r="C1128" s="960"/>
      <c r="D1128" s="960"/>
      <c r="E1128" s="960"/>
      <c r="F1128" s="960"/>
      <c r="G1128" s="960"/>
      <c r="H1128" s="960"/>
      <c r="I1128" s="960"/>
      <c r="J1128" s="960"/>
      <c r="K1128" s="960"/>
      <c r="L1128" s="960"/>
      <c r="M1128" s="960"/>
    </row>
    <row r="1129" spans="2:13">
      <c r="B1129" s="960"/>
      <c r="C1129" s="960"/>
      <c r="D1129" s="960"/>
      <c r="E1129" s="960"/>
      <c r="F1129" s="960"/>
      <c r="G1129" s="960"/>
      <c r="H1129" s="960"/>
      <c r="I1129" s="960"/>
      <c r="J1129" s="960"/>
      <c r="K1129" s="960"/>
      <c r="L1129" s="960"/>
      <c r="M1129" s="960"/>
    </row>
    <row r="1130" spans="2:13">
      <c r="B1130" s="960"/>
      <c r="C1130" s="960"/>
      <c r="D1130" s="960"/>
      <c r="E1130" s="960"/>
      <c r="F1130" s="960"/>
      <c r="G1130" s="960"/>
      <c r="H1130" s="960"/>
      <c r="I1130" s="960"/>
      <c r="J1130" s="960"/>
      <c r="K1130" s="960"/>
      <c r="L1130" s="960"/>
      <c r="M1130" s="960"/>
    </row>
    <row r="1131" spans="2:13">
      <c r="B1131" s="960"/>
      <c r="C1131" s="960"/>
      <c r="D1131" s="960"/>
      <c r="E1131" s="960"/>
      <c r="F1131" s="960"/>
      <c r="G1131" s="960"/>
      <c r="H1131" s="960"/>
      <c r="I1131" s="960"/>
      <c r="J1131" s="960"/>
      <c r="K1131" s="960"/>
      <c r="L1131" s="960"/>
      <c r="M1131" s="960"/>
    </row>
    <row r="1132" spans="2:13">
      <c r="B1132" s="960"/>
      <c r="C1132" s="960"/>
      <c r="D1132" s="960"/>
      <c r="E1132" s="960"/>
      <c r="F1132" s="960"/>
      <c r="G1132" s="960"/>
      <c r="H1132" s="960"/>
      <c r="I1132" s="960"/>
      <c r="J1132" s="960"/>
      <c r="K1132" s="960"/>
      <c r="L1132" s="960"/>
      <c r="M1132" s="960"/>
    </row>
    <row r="1133" spans="2:13">
      <c r="B1133" s="960"/>
      <c r="C1133" s="960"/>
      <c r="D1133" s="960"/>
      <c r="E1133" s="960"/>
      <c r="F1133" s="960"/>
      <c r="G1133" s="960"/>
      <c r="H1133" s="960"/>
      <c r="I1133" s="960"/>
      <c r="J1133" s="960"/>
      <c r="K1133" s="960"/>
      <c r="L1133" s="960"/>
      <c r="M1133" s="960"/>
    </row>
    <row r="1134" spans="2:13">
      <c r="B1134" s="960"/>
      <c r="C1134" s="960"/>
      <c r="D1134" s="960"/>
      <c r="E1134" s="960"/>
      <c r="F1134" s="960"/>
      <c r="G1134" s="960"/>
      <c r="H1134" s="960"/>
      <c r="I1134" s="960"/>
      <c r="J1134" s="960"/>
      <c r="K1134" s="960"/>
      <c r="L1134" s="960"/>
      <c r="M1134" s="960"/>
    </row>
    <row r="1135" spans="2:13">
      <c r="B1135" s="960"/>
      <c r="C1135" s="960"/>
      <c r="D1135" s="960"/>
      <c r="E1135" s="960"/>
      <c r="F1135" s="960"/>
      <c r="G1135" s="960"/>
      <c r="H1135" s="960"/>
      <c r="I1135" s="960"/>
      <c r="J1135" s="960"/>
      <c r="K1135" s="960"/>
      <c r="L1135" s="960"/>
      <c r="M1135" s="960"/>
    </row>
    <row r="1136" spans="2:13">
      <c r="B1136" s="960"/>
      <c r="C1136" s="960"/>
      <c r="D1136" s="960"/>
      <c r="E1136" s="960"/>
      <c r="F1136" s="960"/>
      <c r="G1136" s="960"/>
      <c r="H1136" s="960"/>
      <c r="I1136" s="960"/>
      <c r="J1136" s="960"/>
      <c r="K1136" s="960"/>
      <c r="L1136" s="960"/>
      <c r="M1136" s="960"/>
    </row>
    <row r="1137" spans="2:13">
      <c r="B1137" s="960"/>
      <c r="C1137" s="960"/>
      <c r="D1137" s="960"/>
      <c r="E1137" s="960"/>
      <c r="F1137" s="960"/>
      <c r="G1137" s="960"/>
      <c r="H1137" s="960"/>
      <c r="I1137" s="960"/>
      <c r="J1137" s="960"/>
      <c r="K1137" s="960"/>
      <c r="L1137" s="960"/>
      <c r="M1137" s="960"/>
    </row>
    <row r="1138" spans="2:13">
      <c r="B1138" s="960"/>
      <c r="C1138" s="960"/>
      <c r="D1138" s="960"/>
      <c r="E1138" s="960"/>
      <c r="F1138" s="960"/>
      <c r="G1138" s="960"/>
      <c r="H1138" s="960"/>
      <c r="I1138" s="960"/>
      <c r="J1138" s="960"/>
      <c r="K1138" s="960"/>
      <c r="L1138" s="960"/>
      <c r="M1138" s="960"/>
    </row>
    <row r="1139" spans="2:13">
      <c r="B1139" s="960"/>
      <c r="C1139" s="960"/>
      <c r="D1139" s="960"/>
      <c r="E1139" s="960"/>
      <c r="F1139" s="960"/>
      <c r="G1139" s="960"/>
      <c r="H1139" s="960"/>
      <c r="I1139" s="960"/>
      <c r="J1139" s="960"/>
      <c r="K1139" s="960"/>
      <c r="L1139" s="960"/>
      <c r="M1139" s="960"/>
    </row>
    <row r="1140" spans="2:13">
      <c r="B1140" s="960"/>
      <c r="C1140" s="960"/>
      <c r="D1140" s="960"/>
      <c r="E1140" s="960"/>
      <c r="F1140" s="960"/>
      <c r="G1140" s="960"/>
      <c r="H1140" s="960"/>
      <c r="I1140" s="960"/>
      <c r="J1140" s="960"/>
      <c r="K1140" s="960"/>
      <c r="L1140" s="960"/>
      <c r="M1140" s="960"/>
    </row>
    <row r="1141" spans="2:13">
      <c r="B1141" s="960"/>
      <c r="C1141" s="960"/>
      <c r="D1141" s="960"/>
      <c r="E1141" s="960"/>
      <c r="F1141" s="960"/>
      <c r="G1141" s="960"/>
      <c r="H1141" s="960"/>
      <c r="I1141" s="960"/>
      <c r="J1141" s="960"/>
      <c r="K1141" s="960"/>
      <c r="L1141" s="960"/>
      <c r="M1141" s="960"/>
    </row>
    <row r="1142" spans="2:13">
      <c r="B1142" s="960"/>
      <c r="C1142" s="960"/>
      <c r="D1142" s="960"/>
      <c r="E1142" s="960"/>
      <c r="F1142" s="960"/>
      <c r="G1142" s="960"/>
      <c r="H1142" s="960"/>
      <c r="I1142" s="960"/>
      <c r="J1142" s="960"/>
      <c r="K1142" s="960"/>
      <c r="L1142" s="960"/>
      <c r="M1142" s="960"/>
    </row>
    <row r="1143" spans="2:13">
      <c r="B1143" s="960"/>
      <c r="C1143" s="960"/>
      <c r="D1143" s="960"/>
      <c r="E1143" s="960"/>
      <c r="F1143" s="960"/>
      <c r="G1143" s="960"/>
      <c r="H1143" s="960"/>
      <c r="I1143" s="960"/>
      <c r="J1143" s="960"/>
      <c r="K1143" s="960"/>
      <c r="L1143" s="960"/>
      <c r="M1143" s="960"/>
    </row>
    <row r="1144" spans="2:13">
      <c r="B1144" s="960"/>
      <c r="C1144" s="960"/>
      <c r="D1144" s="960"/>
      <c r="E1144" s="960"/>
      <c r="F1144" s="960"/>
      <c r="G1144" s="960"/>
      <c r="H1144" s="960"/>
      <c r="I1144" s="960"/>
      <c r="J1144" s="960"/>
      <c r="K1144" s="960"/>
      <c r="L1144" s="960"/>
      <c r="M1144" s="960"/>
    </row>
    <row r="1145" spans="2:13">
      <c r="B1145" s="960"/>
      <c r="C1145" s="960"/>
      <c r="D1145" s="960"/>
      <c r="E1145" s="960"/>
      <c r="F1145" s="960"/>
      <c r="G1145" s="960"/>
      <c r="H1145" s="960"/>
      <c r="I1145" s="960"/>
      <c r="J1145" s="960"/>
      <c r="K1145" s="960"/>
      <c r="L1145" s="960"/>
      <c r="M1145" s="960"/>
    </row>
    <row r="1146" spans="2:13">
      <c r="B1146" s="960"/>
      <c r="C1146" s="960"/>
      <c r="D1146" s="960"/>
      <c r="E1146" s="960"/>
      <c r="F1146" s="960"/>
      <c r="G1146" s="960"/>
      <c r="H1146" s="960"/>
      <c r="I1146" s="960"/>
      <c r="J1146" s="960"/>
      <c r="K1146" s="960"/>
      <c r="L1146" s="960"/>
      <c r="M1146" s="960"/>
    </row>
    <row r="1147" spans="2:13">
      <c r="B1147" s="960"/>
      <c r="C1147" s="960"/>
      <c r="D1147" s="960"/>
      <c r="E1147" s="960"/>
      <c r="F1147" s="960"/>
      <c r="G1147" s="960"/>
      <c r="H1147" s="960"/>
      <c r="I1147" s="960"/>
      <c r="J1147" s="960"/>
      <c r="K1147" s="960"/>
      <c r="L1147" s="960"/>
      <c r="M1147" s="960"/>
    </row>
    <row r="1148" spans="2:13">
      <c r="B1148" s="960"/>
      <c r="C1148" s="960"/>
      <c r="D1148" s="960"/>
      <c r="E1148" s="960"/>
      <c r="F1148" s="960"/>
      <c r="G1148" s="960"/>
      <c r="H1148" s="960"/>
      <c r="I1148" s="960"/>
      <c r="J1148" s="960"/>
      <c r="K1148" s="960"/>
      <c r="L1148" s="960"/>
      <c r="M1148" s="960"/>
    </row>
    <row r="1149" spans="2:13">
      <c r="B1149" s="960"/>
      <c r="C1149" s="960"/>
      <c r="D1149" s="960"/>
      <c r="E1149" s="960"/>
      <c r="F1149" s="960"/>
      <c r="G1149" s="960"/>
      <c r="H1149" s="960"/>
      <c r="I1149" s="960"/>
      <c r="J1149" s="960"/>
      <c r="K1149" s="960"/>
      <c r="L1149" s="960"/>
      <c r="M1149" s="960"/>
    </row>
    <row r="1150" spans="2:13">
      <c r="B1150" s="960"/>
      <c r="C1150" s="960"/>
      <c r="D1150" s="960"/>
      <c r="E1150" s="960"/>
      <c r="F1150" s="960"/>
      <c r="G1150" s="960"/>
      <c r="H1150" s="960"/>
      <c r="I1150" s="960"/>
      <c r="J1150" s="960"/>
      <c r="K1150" s="960"/>
      <c r="L1150" s="960"/>
      <c r="M1150" s="960"/>
    </row>
    <row r="1151" spans="2:13">
      <c r="B1151" s="960"/>
      <c r="C1151" s="960"/>
      <c r="D1151" s="960"/>
      <c r="E1151" s="960"/>
      <c r="F1151" s="960"/>
      <c r="G1151" s="960"/>
      <c r="H1151" s="960"/>
      <c r="I1151" s="960"/>
      <c r="J1151" s="960"/>
      <c r="K1151" s="960"/>
      <c r="L1151" s="960"/>
      <c r="M1151" s="960"/>
    </row>
    <row r="1152" spans="2:13">
      <c r="B1152" s="960"/>
      <c r="C1152" s="960"/>
      <c r="D1152" s="960"/>
      <c r="E1152" s="960"/>
      <c r="F1152" s="960"/>
      <c r="G1152" s="960"/>
      <c r="H1152" s="960"/>
      <c r="I1152" s="960"/>
      <c r="J1152" s="960"/>
      <c r="K1152" s="960"/>
      <c r="L1152" s="960"/>
      <c r="M1152" s="960"/>
    </row>
    <row r="1153" spans="2:13">
      <c r="B1153" s="960"/>
      <c r="C1153" s="960"/>
      <c r="D1153" s="960"/>
      <c r="E1153" s="960"/>
      <c r="F1153" s="960"/>
      <c r="G1153" s="960"/>
      <c r="H1153" s="960"/>
      <c r="I1153" s="960"/>
      <c r="J1153" s="960"/>
      <c r="K1153" s="960"/>
      <c r="L1153" s="960"/>
      <c r="M1153" s="960"/>
    </row>
    <row r="1154" spans="2:13">
      <c r="B1154" s="960"/>
      <c r="C1154" s="960"/>
      <c r="D1154" s="960"/>
      <c r="E1154" s="960"/>
      <c r="F1154" s="960"/>
      <c r="G1154" s="960"/>
      <c r="H1154" s="960"/>
      <c r="I1154" s="960"/>
      <c r="J1154" s="960"/>
      <c r="K1154" s="960"/>
      <c r="L1154" s="960"/>
      <c r="M1154" s="960"/>
    </row>
    <row r="1155" spans="2:13">
      <c r="B1155" s="960"/>
      <c r="C1155" s="960"/>
      <c r="D1155" s="960"/>
      <c r="E1155" s="960"/>
      <c r="F1155" s="960"/>
      <c r="G1155" s="960"/>
      <c r="H1155" s="960"/>
      <c r="I1155" s="960"/>
      <c r="J1155" s="960"/>
      <c r="K1155" s="960"/>
      <c r="L1155" s="960"/>
      <c r="M1155" s="960"/>
    </row>
    <row r="1156" spans="2:13">
      <c r="B1156" s="960"/>
      <c r="C1156" s="960"/>
      <c r="D1156" s="960"/>
      <c r="E1156" s="960"/>
      <c r="F1156" s="960"/>
      <c r="G1156" s="960"/>
      <c r="H1156" s="960"/>
      <c r="I1156" s="960"/>
      <c r="J1156" s="960"/>
      <c r="K1156" s="960"/>
      <c r="L1156" s="960"/>
      <c r="M1156" s="960"/>
    </row>
    <row r="1157" spans="2:13">
      <c r="B1157" s="960"/>
      <c r="C1157" s="960"/>
      <c r="D1157" s="960"/>
      <c r="E1157" s="960"/>
      <c r="F1157" s="960"/>
      <c r="G1157" s="960"/>
      <c r="H1157" s="960"/>
      <c r="I1157" s="960"/>
      <c r="J1157" s="960"/>
      <c r="K1157" s="960"/>
      <c r="L1157" s="960"/>
      <c r="M1157" s="960"/>
    </row>
    <row r="1158" spans="2:13">
      <c r="B1158" s="960"/>
      <c r="C1158" s="960"/>
      <c r="D1158" s="960"/>
      <c r="E1158" s="960"/>
      <c r="F1158" s="960"/>
      <c r="G1158" s="960"/>
      <c r="H1158" s="960"/>
      <c r="I1158" s="960"/>
      <c r="J1158" s="960"/>
      <c r="K1158" s="960"/>
      <c r="L1158" s="960"/>
      <c r="M1158" s="960"/>
    </row>
    <row r="1159" spans="2:13">
      <c r="B1159" s="960"/>
      <c r="C1159" s="960"/>
      <c r="D1159" s="960"/>
      <c r="E1159" s="960"/>
      <c r="F1159" s="960"/>
      <c r="G1159" s="960"/>
      <c r="H1159" s="960"/>
      <c r="I1159" s="960"/>
      <c r="J1159" s="960"/>
      <c r="K1159" s="960"/>
      <c r="L1159" s="960"/>
      <c r="M1159" s="960"/>
    </row>
    <row r="1160" spans="2:13">
      <c r="B1160" s="960"/>
      <c r="C1160" s="960"/>
      <c r="D1160" s="960"/>
      <c r="E1160" s="960"/>
      <c r="F1160" s="960"/>
      <c r="G1160" s="960"/>
      <c r="H1160" s="960"/>
      <c r="I1160" s="960"/>
      <c r="J1160" s="960"/>
      <c r="K1160" s="960"/>
      <c r="L1160" s="960"/>
      <c r="M1160" s="960"/>
    </row>
    <row r="1161" spans="2:13">
      <c r="B1161" s="960"/>
      <c r="C1161" s="960"/>
      <c r="D1161" s="960"/>
      <c r="E1161" s="960"/>
      <c r="F1161" s="960"/>
      <c r="G1161" s="960"/>
      <c r="H1161" s="960"/>
      <c r="I1161" s="960"/>
      <c r="J1161" s="960"/>
      <c r="K1161" s="960"/>
      <c r="L1161" s="960"/>
      <c r="M1161" s="960"/>
    </row>
    <row r="1162" spans="2:13">
      <c r="B1162" s="960"/>
      <c r="C1162" s="960"/>
      <c r="D1162" s="960"/>
      <c r="E1162" s="960"/>
      <c r="F1162" s="960"/>
      <c r="G1162" s="960"/>
      <c r="H1162" s="960"/>
      <c r="I1162" s="960"/>
      <c r="J1162" s="960"/>
      <c r="K1162" s="960"/>
      <c r="L1162" s="960"/>
      <c r="M1162" s="960"/>
    </row>
    <row r="1163" spans="2:13">
      <c r="B1163" s="960"/>
      <c r="C1163" s="960"/>
      <c r="D1163" s="960"/>
      <c r="E1163" s="960"/>
      <c r="F1163" s="960"/>
      <c r="G1163" s="960"/>
      <c r="H1163" s="960"/>
      <c r="I1163" s="960"/>
      <c r="J1163" s="960"/>
      <c r="K1163" s="960"/>
      <c r="L1163" s="960"/>
      <c r="M1163" s="960"/>
    </row>
    <row r="1164" spans="2:13">
      <c r="B1164" s="960"/>
      <c r="C1164" s="960"/>
      <c r="D1164" s="960"/>
      <c r="E1164" s="960"/>
      <c r="F1164" s="960"/>
      <c r="G1164" s="960"/>
      <c r="H1164" s="960"/>
      <c r="I1164" s="960"/>
      <c r="J1164" s="960"/>
      <c r="K1164" s="960"/>
      <c r="L1164" s="960"/>
      <c r="M1164" s="960"/>
    </row>
    <row r="1165" spans="2:13">
      <c r="B1165" s="960"/>
      <c r="C1165" s="960"/>
      <c r="D1165" s="960"/>
      <c r="E1165" s="960"/>
      <c r="F1165" s="960"/>
      <c r="G1165" s="960"/>
      <c r="H1165" s="960"/>
      <c r="I1165" s="960"/>
      <c r="J1165" s="960"/>
      <c r="K1165" s="960"/>
      <c r="L1165" s="960"/>
      <c r="M1165" s="960"/>
    </row>
    <row r="1166" spans="2:13">
      <c r="B1166" s="960"/>
      <c r="C1166" s="960"/>
      <c r="D1166" s="960"/>
      <c r="E1166" s="960"/>
      <c r="F1166" s="960"/>
      <c r="G1166" s="960"/>
      <c r="H1166" s="960"/>
      <c r="I1166" s="960"/>
      <c r="J1166" s="960"/>
      <c r="K1166" s="960"/>
      <c r="L1166" s="960"/>
      <c r="M1166" s="960"/>
    </row>
    <row r="1167" spans="2:13">
      <c r="B1167" s="960"/>
      <c r="C1167" s="960"/>
      <c r="D1167" s="960"/>
      <c r="E1167" s="960"/>
      <c r="F1167" s="960"/>
      <c r="G1167" s="960"/>
      <c r="H1167" s="960"/>
      <c r="I1167" s="960"/>
      <c r="J1167" s="960"/>
      <c r="K1167" s="960"/>
      <c r="L1167" s="960"/>
      <c r="M1167" s="960"/>
    </row>
    <row r="1168" spans="2:13">
      <c r="B1168" s="960"/>
      <c r="C1168" s="960"/>
      <c r="D1168" s="960"/>
      <c r="E1168" s="960"/>
      <c r="F1168" s="960"/>
      <c r="G1168" s="960"/>
      <c r="H1168" s="960"/>
      <c r="I1168" s="960"/>
      <c r="J1168" s="960"/>
      <c r="K1168" s="960"/>
      <c r="L1168" s="960"/>
      <c r="M1168" s="960"/>
    </row>
    <row r="1169" spans="2:13">
      <c r="B1169" s="960"/>
      <c r="C1169" s="960"/>
      <c r="D1169" s="960"/>
      <c r="E1169" s="960"/>
      <c r="F1169" s="960"/>
      <c r="G1169" s="960"/>
      <c r="H1169" s="960"/>
      <c r="I1169" s="960"/>
      <c r="J1169" s="960"/>
      <c r="K1169" s="960"/>
      <c r="L1169" s="960"/>
      <c r="M1169" s="960"/>
    </row>
    <row r="1170" spans="2:13">
      <c r="B1170" s="960"/>
      <c r="C1170" s="960"/>
      <c r="D1170" s="960"/>
      <c r="E1170" s="960"/>
      <c r="F1170" s="960"/>
      <c r="G1170" s="960"/>
      <c r="H1170" s="960"/>
      <c r="I1170" s="960"/>
      <c r="J1170" s="960"/>
      <c r="K1170" s="960"/>
      <c r="L1170" s="960"/>
      <c r="M1170" s="960"/>
    </row>
    <row r="1171" spans="2:13">
      <c r="B1171" s="960"/>
      <c r="C1171" s="960"/>
      <c r="D1171" s="960"/>
      <c r="E1171" s="960"/>
      <c r="F1171" s="960"/>
      <c r="G1171" s="960"/>
      <c r="H1171" s="960"/>
      <c r="I1171" s="960"/>
      <c r="J1171" s="960"/>
      <c r="K1171" s="960"/>
      <c r="L1171" s="960"/>
      <c r="M1171" s="960"/>
    </row>
    <row r="1172" spans="2:13">
      <c r="B1172" s="960"/>
      <c r="C1172" s="960"/>
      <c r="D1172" s="960"/>
      <c r="E1172" s="960"/>
      <c r="F1172" s="960"/>
      <c r="G1172" s="960"/>
      <c r="H1172" s="960"/>
      <c r="I1172" s="960"/>
      <c r="J1172" s="960"/>
      <c r="K1172" s="960"/>
      <c r="L1172" s="960"/>
      <c r="M1172" s="960"/>
    </row>
    <row r="1173" spans="2:13">
      <c r="B1173" s="960"/>
      <c r="C1173" s="960"/>
      <c r="D1173" s="960"/>
      <c r="E1173" s="960"/>
      <c r="F1173" s="960"/>
      <c r="G1173" s="960"/>
      <c r="H1173" s="960"/>
      <c r="I1173" s="960"/>
      <c r="J1173" s="960"/>
      <c r="K1173" s="960"/>
      <c r="L1173" s="960"/>
      <c r="M1173" s="960"/>
    </row>
    <row r="1174" spans="2:13">
      <c r="B1174" s="960"/>
      <c r="C1174" s="960"/>
      <c r="D1174" s="960"/>
      <c r="E1174" s="960"/>
      <c r="F1174" s="960"/>
      <c r="G1174" s="960"/>
      <c r="H1174" s="960"/>
      <c r="I1174" s="960"/>
      <c r="J1174" s="960"/>
      <c r="K1174" s="960"/>
      <c r="L1174" s="960"/>
      <c r="M1174" s="960"/>
    </row>
    <row r="1175" spans="2:13">
      <c r="B1175" s="960"/>
      <c r="C1175" s="960"/>
      <c r="D1175" s="960"/>
      <c r="E1175" s="960"/>
      <c r="F1175" s="960"/>
      <c r="G1175" s="960"/>
      <c r="H1175" s="960"/>
      <c r="I1175" s="960"/>
      <c r="J1175" s="960"/>
      <c r="K1175" s="960"/>
      <c r="L1175" s="960"/>
      <c r="M1175" s="960"/>
    </row>
    <row r="1176" spans="2:13">
      <c r="B1176" s="960"/>
      <c r="C1176" s="960"/>
      <c r="D1176" s="960"/>
      <c r="E1176" s="960"/>
      <c r="F1176" s="960"/>
      <c r="G1176" s="960"/>
      <c r="H1176" s="960"/>
      <c r="I1176" s="960"/>
      <c r="J1176" s="960"/>
      <c r="K1176" s="960"/>
      <c r="L1176" s="960"/>
      <c r="M1176" s="960"/>
    </row>
    <row r="1177" spans="2:13">
      <c r="B1177" s="960"/>
      <c r="C1177" s="960"/>
      <c r="D1177" s="960"/>
      <c r="E1177" s="960"/>
      <c r="F1177" s="960"/>
      <c r="G1177" s="960"/>
      <c r="H1177" s="960"/>
      <c r="I1177" s="960"/>
      <c r="J1177" s="960"/>
      <c r="K1177" s="960"/>
      <c r="L1177" s="960"/>
      <c r="M1177" s="960"/>
    </row>
    <row r="1178" spans="2:13">
      <c r="B1178" s="960"/>
      <c r="C1178" s="960"/>
      <c r="D1178" s="960"/>
      <c r="E1178" s="960"/>
      <c r="F1178" s="960"/>
      <c r="G1178" s="960"/>
      <c r="H1178" s="960"/>
      <c r="I1178" s="960"/>
      <c r="J1178" s="960"/>
      <c r="K1178" s="960"/>
      <c r="L1178" s="960"/>
      <c r="M1178" s="960"/>
    </row>
    <row r="1179" spans="2:13">
      <c r="B1179" s="960"/>
      <c r="C1179" s="960"/>
      <c r="D1179" s="960"/>
      <c r="E1179" s="960"/>
      <c r="F1179" s="960"/>
      <c r="G1179" s="960"/>
      <c r="H1179" s="960"/>
      <c r="I1179" s="960"/>
      <c r="J1179" s="960"/>
      <c r="K1179" s="960"/>
      <c r="L1179" s="960"/>
      <c r="M1179" s="960"/>
    </row>
    <row r="1180" spans="2:13">
      <c r="B1180" s="960"/>
      <c r="C1180" s="960"/>
      <c r="D1180" s="960"/>
      <c r="E1180" s="960"/>
      <c r="F1180" s="960"/>
      <c r="G1180" s="960"/>
      <c r="H1180" s="960"/>
      <c r="I1180" s="960"/>
      <c r="J1180" s="960"/>
      <c r="K1180" s="960"/>
      <c r="L1180" s="960"/>
      <c r="M1180" s="960"/>
    </row>
    <row r="1181" spans="2:13">
      <c r="B1181" s="960"/>
      <c r="C1181" s="960"/>
      <c r="D1181" s="960"/>
      <c r="E1181" s="960"/>
      <c r="F1181" s="960"/>
      <c r="G1181" s="960"/>
      <c r="H1181" s="960"/>
      <c r="I1181" s="960"/>
      <c r="J1181" s="960"/>
      <c r="K1181" s="960"/>
      <c r="L1181" s="960"/>
      <c r="M1181" s="960"/>
    </row>
    <row r="1182" spans="2:13">
      <c r="B1182" s="960"/>
      <c r="C1182" s="960"/>
      <c r="D1182" s="960"/>
      <c r="E1182" s="960"/>
      <c r="F1182" s="960"/>
      <c r="G1182" s="960"/>
      <c r="H1182" s="960"/>
      <c r="I1182" s="960"/>
      <c r="J1182" s="960"/>
      <c r="K1182" s="960"/>
      <c r="L1182" s="960"/>
      <c r="M1182" s="960"/>
    </row>
    <row r="1183" spans="2:13">
      <c r="B1183" s="960"/>
      <c r="C1183" s="960"/>
      <c r="D1183" s="960"/>
      <c r="E1183" s="960"/>
      <c r="F1183" s="960"/>
      <c r="G1183" s="960"/>
      <c r="H1183" s="960"/>
      <c r="I1183" s="960"/>
      <c r="J1183" s="960"/>
      <c r="K1183" s="960"/>
      <c r="L1183" s="960"/>
      <c r="M1183" s="960"/>
    </row>
    <row r="1184" spans="2:13">
      <c r="B1184" s="960"/>
      <c r="C1184" s="960"/>
      <c r="D1184" s="960"/>
      <c r="E1184" s="960"/>
      <c r="F1184" s="960"/>
      <c r="G1184" s="960"/>
      <c r="H1184" s="960"/>
      <c r="I1184" s="960"/>
      <c r="J1184" s="960"/>
      <c r="K1184" s="960"/>
      <c r="L1184" s="960"/>
      <c r="M1184" s="960"/>
    </row>
    <row r="1185" spans="2:13">
      <c r="B1185" s="960"/>
      <c r="C1185" s="960"/>
      <c r="D1185" s="960"/>
      <c r="E1185" s="960"/>
      <c r="F1185" s="960"/>
      <c r="G1185" s="960"/>
      <c r="H1185" s="960"/>
      <c r="I1185" s="960"/>
      <c r="J1185" s="960"/>
      <c r="K1185" s="960"/>
      <c r="L1185" s="960"/>
      <c r="M1185" s="960"/>
    </row>
    <row r="1186" spans="2:13">
      <c r="B1186" s="960"/>
      <c r="C1186" s="960"/>
      <c r="D1186" s="960"/>
      <c r="E1186" s="960"/>
      <c r="F1186" s="960"/>
      <c r="G1186" s="960"/>
      <c r="H1186" s="960"/>
      <c r="I1186" s="960"/>
      <c r="J1186" s="960"/>
      <c r="K1186" s="960"/>
      <c r="L1186" s="960"/>
      <c r="M1186" s="960"/>
    </row>
    <row r="1187" spans="2:13">
      <c r="B1187" s="960"/>
      <c r="C1187" s="960"/>
      <c r="D1187" s="960"/>
      <c r="E1187" s="960"/>
      <c r="F1187" s="960"/>
      <c r="G1187" s="960"/>
      <c r="H1187" s="960"/>
      <c r="I1187" s="960"/>
      <c r="J1187" s="960"/>
      <c r="K1187" s="960"/>
      <c r="L1187" s="960"/>
      <c r="M1187" s="960"/>
    </row>
    <row r="1188" spans="2:13">
      <c r="B1188" s="960"/>
      <c r="C1188" s="960"/>
      <c r="D1188" s="960"/>
      <c r="E1188" s="960"/>
      <c r="F1188" s="960"/>
      <c r="G1188" s="960"/>
      <c r="H1188" s="960"/>
      <c r="I1188" s="960"/>
      <c r="J1188" s="960"/>
      <c r="K1188" s="960"/>
      <c r="L1188" s="960"/>
      <c r="M1188" s="960"/>
    </row>
    <row r="1189" spans="2:13">
      <c r="B1189" s="960"/>
      <c r="C1189" s="960"/>
      <c r="D1189" s="960"/>
      <c r="E1189" s="960"/>
      <c r="F1189" s="960"/>
      <c r="G1189" s="960"/>
      <c r="H1189" s="960"/>
      <c r="I1189" s="960"/>
      <c r="J1189" s="960"/>
      <c r="K1189" s="960"/>
      <c r="L1189" s="960"/>
      <c r="M1189" s="960"/>
    </row>
    <row r="1190" spans="2:13">
      <c r="B1190" s="960"/>
      <c r="C1190" s="960"/>
      <c r="D1190" s="960"/>
      <c r="E1190" s="960"/>
      <c r="F1190" s="960"/>
      <c r="G1190" s="960"/>
      <c r="H1190" s="960"/>
      <c r="I1190" s="960"/>
      <c r="J1190" s="960"/>
      <c r="K1190" s="960"/>
      <c r="L1190" s="960"/>
      <c r="M1190" s="960"/>
    </row>
    <row r="1191" spans="2:13">
      <c r="B1191" s="960"/>
      <c r="C1191" s="960"/>
      <c r="D1191" s="960"/>
      <c r="E1191" s="960"/>
      <c r="F1191" s="960"/>
      <c r="G1191" s="960"/>
      <c r="H1191" s="960"/>
      <c r="I1191" s="960"/>
      <c r="J1191" s="960"/>
      <c r="K1191" s="960"/>
      <c r="L1191" s="960"/>
      <c r="M1191" s="960"/>
    </row>
    <row r="1192" spans="2:13">
      <c r="B1192" s="960"/>
      <c r="C1192" s="960"/>
      <c r="D1192" s="960"/>
      <c r="E1192" s="960"/>
      <c r="F1192" s="960"/>
      <c r="G1192" s="960"/>
      <c r="H1192" s="960"/>
      <c r="I1192" s="960"/>
      <c r="J1192" s="960"/>
      <c r="K1192" s="960"/>
      <c r="L1192" s="960"/>
      <c r="M1192" s="960"/>
    </row>
    <row r="1193" spans="2:13">
      <c r="B1193" s="960"/>
      <c r="C1193" s="960"/>
      <c r="D1193" s="960"/>
      <c r="E1193" s="960"/>
      <c r="F1193" s="960"/>
      <c r="G1193" s="960"/>
      <c r="H1193" s="960"/>
      <c r="I1193" s="960"/>
      <c r="J1193" s="960"/>
      <c r="K1193" s="960"/>
      <c r="L1193" s="960"/>
      <c r="M1193" s="960"/>
    </row>
    <row r="1194" spans="2:13">
      <c r="B1194" s="960"/>
      <c r="C1194" s="960"/>
      <c r="D1194" s="960"/>
      <c r="E1194" s="960"/>
      <c r="F1194" s="960"/>
      <c r="G1194" s="960"/>
      <c r="H1194" s="960"/>
      <c r="I1194" s="960"/>
      <c r="J1194" s="960"/>
      <c r="K1194" s="960"/>
      <c r="L1194" s="960"/>
      <c r="M1194" s="960"/>
    </row>
    <row r="1195" spans="2:13">
      <c r="B1195" s="960"/>
      <c r="C1195" s="960"/>
      <c r="D1195" s="960"/>
      <c r="E1195" s="960"/>
      <c r="F1195" s="960"/>
      <c r="G1195" s="960"/>
      <c r="H1195" s="960"/>
      <c r="I1195" s="960"/>
      <c r="J1195" s="960"/>
      <c r="K1195" s="960"/>
      <c r="L1195" s="960"/>
      <c r="M1195" s="960"/>
    </row>
    <row r="1196" spans="2:13">
      <c r="B1196" s="960"/>
      <c r="C1196" s="960"/>
      <c r="D1196" s="960"/>
      <c r="E1196" s="960"/>
      <c r="F1196" s="960"/>
      <c r="G1196" s="960"/>
      <c r="H1196" s="960"/>
      <c r="I1196" s="960"/>
      <c r="J1196" s="960"/>
      <c r="K1196" s="960"/>
      <c r="L1196" s="960"/>
      <c r="M1196" s="960"/>
    </row>
    <row r="1197" spans="2:13">
      <c r="B1197" s="960"/>
      <c r="C1197" s="960"/>
      <c r="D1197" s="960"/>
      <c r="E1197" s="960"/>
      <c r="F1197" s="960"/>
      <c r="G1197" s="960"/>
      <c r="H1197" s="960"/>
      <c r="I1197" s="960"/>
      <c r="J1197" s="960"/>
      <c r="K1197" s="960"/>
      <c r="L1197" s="960"/>
      <c r="M1197" s="960"/>
    </row>
    <row r="1198" spans="2:13">
      <c r="B1198" s="960"/>
      <c r="C1198" s="960"/>
      <c r="D1198" s="960"/>
      <c r="E1198" s="960"/>
      <c r="F1198" s="960"/>
      <c r="G1198" s="960"/>
      <c r="H1198" s="960"/>
      <c r="I1198" s="960"/>
      <c r="J1198" s="960"/>
      <c r="K1198" s="960"/>
      <c r="L1198" s="960"/>
      <c r="M1198" s="960"/>
    </row>
    <row r="1199" spans="2:13">
      <c r="B1199" s="960"/>
      <c r="C1199" s="960"/>
      <c r="D1199" s="960"/>
      <c r="E1199" s="960"/>
      <c r="F1199" s="960"/>
      <c r="G1199" s="960"/>
      <c r="H1199" s="960"/>
      <c r="I1199" s="960"/>
      <c r="J1199" s="960"/>
      <c r="K1199" s="960"/>
      <c r="L1199" s="960"/>
      <c r="M1199" s="960"/>
    </row>
    <row r="1200" spans="2:13">
      <c r="B1200" s="960"/>
      <c r="C1200" s="960"/>
      <c r="D1200" s="960"/>
      <c r="E1200" s="960"/>
      <c r="F1200" s="960"/>
      <c r="G1200" s="960"/>
      <c r="H1200" s="960"/>
      <c r="I1200" s="960"/>
      <c r="J1200" s="960"/>
      <c r="K1200" s="960"/>
      <c r="L1200" s="960"/>
      <c r="M1200" s="960"/>
    </row>
    <row r="1201" spans="2:13">
      <c r="B1201" s="960"/>
      <c r="C1201" s="960"/>
      <c r="D1201" s="960"/>
      <c r="E1201" s="960"/>
      <c r="F1201" s="960"/>
      <c r="G1201" s="960"/>
      <c r="H1201" s="960"/>
      <c r="I1201" s="960"/>
      <c r="J1201" s="960"/>
      <c r="K1201" s="960"/>
      <c r="L1201" s="960"/>
      <c r="M1201" s="960"/>
    </row>
    <row r="1202" spans="2:13">
      <c r="B1202" s="960"/>
      <c r="C1202" s="960"/>
      <c r="D1202" s="960"/>
      <c r="E1202" s="960"/>
      <c r="F1202" s="960"/>
      <c r="G1202" s="960"/>
      <c r="H1202" s="960"/>
      <c r="I1202" s="960"/>
      <c r="J1202" s="960"/>
      <c r="K1202" s="960"/>
      <c r="L1202" s="960"/>
      <c r="M1202" s="960"/>
    </row>
    <row r="1203" spans="2:13">
      <c r="B1203" s="960"/>
      <c r="C1203" s="960"/>
      <c r="D1203" s="960"/>
      <c r="E1203" s="960"/>
      <c r="F1203" s="960"/>
      <c r="G1203" s="960"/>
      <c r="H1203" s="960"/>
      <c r="I1203" s="960"/>
      <c r="J1203" s="960"/>
      <c r="K1203" s="960"/>
      <c r="L1203" s="960"/>
      <c r="M1203" s="960"/>
    </row>
    <row r="1204" spans="2:13">
      <c r="B1204" s="960"/>
      <c r="C1204" s="960"/>
      <c r="D1204" s="960"/>
      <c r="E1204" s="960"/>
      <c r="F1204" s="960"/>
      <c r="G1204" s="960"/>
      <c r="H1204" s="960"/>
      <c r="I1204" s="960"/>
      <c r="J1204" s="960"/>
      <c r="K1204" s="960"/>
      <c r="L1204" s="960"/>
      <c r="M1204" s="960"/>
    </row>
    <row r="1205" spans="2:13">
      <c r="B1205" s="960"/>
      <c r="C1205" s="960"/>
      <c r="D1205" s="960"/>
      <c r="E1205" s="960"/>
      <c r="F1205" s="960"/>
      <c r="G1205" s="960"/>
      <c r="H1205" s="960"/>
      <c r="I1205" s="960"/>
      <c r="J1205" s="960"/>
      <c r="K1205" s="960"/>
      <c r="L1205" s="960"/>
      <c r="M1205" s="960"/>
    </row>
    <row r="1206" spans="2:13">
      <c r="B1206" s="960"/>
      <c r="C1206" s="960"/>
      <c r="D1206" s="960"/>
      <c r="E1206" s="960"/>
      <c r="F1206" s="960"/>
      <c r="G1206" s="960"/>
      <c r="H1206" s="960"/>
      <c r="I1206" s="960"/>
      <c r="J1206" s="960"/>
      <c r="K1206" s="960"/>
      <c r="L1206" s="960"/>
      <c r="M1206" s="960"/>
    </row>
    <row r="1207" spans="2:13">
      <c r="B1207" s="960"/>
      <c r="C1207" s="960"/>
      <c r="D1207" s="960"/>
      <c r="E1207" s="960"/>
      <c r="F1207" s="960"/>
      <c r="G1207" s="960"/>
      <c r="H1207" s="960"/>
      <c r="I1207" s="960"/>
      <c r="J1207" s="960"/>
      <c r="K1207" s="960"/>
      <c r="L1207" s="960"/>
      <c r="M1207" s="960"/>
    </row>
    <row r="1208" spans="2:13">
      <c r="B1208" s="960"/>
      <c r="C1208" s="960"/>
      <c r="D1208" s="960"/>
      <c r="E1208" s="960"/>
      <c r="F1208" s="960"/>
      <c r="G1208" s="960"/>
      <c r="H1208" s="960"/>
      <c r="I1208" s="960"/>
      <c r="J1208" s="960"/>
      <c r="K1208" s="960"/>
      <c r="L1208" s="960"/>
      <c r="M1208" s="960"/>
    </row>
    <row r="1209" spans="2:13">
      <c r="B1209" s="960"/>
      <c r="C1209" s="960"/>
      <c r="D1209" s="960"/>
      <c r="E1209" s="960"/>
      <c r="F1209" s="960"/>
      <c r="G1209" s="960"/>
      <c r="H1209" s="960"/>
      <c r="I1209" s="960"/>
      <c r="J1209" s="960"/>
      <c r="K1209" s="960"/>
      <c r="L1209" s="960"/>
      <c r="M1209" s="960"/>
    </row>
    <row r="1210" spans="2:13">
      <c r="B1210" s="960"/>
      <c r="C1210" s="960"/>
      <c r="D1210" s="960"/>
      <c r="E1210" s="960"/>
      <c r="F1210" s="960"/>
      <c r="G1210" s="960"/>
      <c r="H1210" s="960"/>
      <c r="I1210" s="960"/>
      <c r="J1210" s="960"/>
      <c r="K1210" s="960"/>
      <c r="L1210" s="960"/>
      <c r="M1210" s="960"/>
    </row>
    <row r="1211" spans="2:13">
      <c r="B1211" s="960"/>
      <c r="C1211" s="960"/>
      <c r="D1211" s="960"/>
      <c r="E1211" s="960"/>
      <c r="F1211" s="960"/>
      <c r="G1211" s="960"/>
      <c r="H1211" s="960"/>
      <c r="I1211" s="960"/>
      <c r="J1211" s="960"/>
      <c r="K1211" s="960"/>
      <c r="L1211" s="960"/>
      <c r="M1211" s="960"/>
    </row>
    <row r="1212" spans="2:13">
      <c r="B1212" s="960"/>
      <c r="C1212" s="960"/>
      <c r="D1212" s="960"/>
      <c r="E1212" s="960"/>
      <c r="F1212" s="960"/>
      <c r="G1212" s="960"/>
      <c r="H1212" s="960"/>
      <c r="I1212" s="960"/>
      <c r="J1212" s="960"/>
      <c r="K1212" s="960"/>
      <c r="L1212" s="960"/>
      <c r="M1212" s="960"/>
    </row>
    <row r="1213" spans="2:13">
      <c r="B1213" s="960"/>
      <c r="C1213" s="960"/>
      <c r="D1213" s="960"/>
      <c r="E1213" s="960"/>
      <c r="F1213" s="960"/>
      <c r="G1213" s="960"/>
      <c r="H1213" s="960"/>
      <c r="I1213" s="960"/>
      <c r="J1213" s="960"/>
      <c r="K1213" s="960"/>
      <c r="L1213" s="960"/>
      <c r="M1213" s="960"/>
    </row>
    <row r="1214" spans="2:13">
      <c r="B1214" s="960"/>
      <c r="C1214" s="960"/>
      <c r="D1214" s="960"/>
      <c r="E1214" s="960"/>
      <c r="F1214" s="960"/>
      <c r="G1214" s="960"/>
      <c r="H1214" s="960"/>
      <c r="I1214" s="960"/>
      <c r="J1214" s="960"/>
      <c r="K1214" s="960"/>
      <c r="L1214" s="960"/>
      <c r="M1214" s="960"/>
    </row>
    <row r="1215" spans="2:13">
      <c r="B1215" s="960"/>
      <c r="C1215" s="960"/>
      <c r="D1215" s="960"/>
      <c r="E1215" s="960"/>
      <c r="F1215" s="960"/>
      <c r="G1215" s="960"/>
      <c r="H1215" s="960"/>
      <c r="I1215" s="960"/>
      <c r="J1215" s="960"/>
      <c r="K1215" s="960"/>
      <c r="L1215" s="960"/>
      <c r="M1215" s="960"/>
    </row>
    <row r="1216" spans="2:13">
      <c r="B1216" s="960"/>
      <c r="C1216" s="960"/>
      <c r="D1216" s="960"/>
      <c r="E1216" s="960"/>
      <c r="F1216" s="960"/>
      <c r="G1216" s="960"/>
      <c r="H1216" s="960"/>
      <c r="I1216" s="960"/>
      <c r="J1216" s="960"/>
      <c r="K1216" s="960"/>
      <c r="L1216" s="960"/>
      <c r="M1216" s="960"/>
    </row>
    <row r="1217" spans="2:13">
      <c r="B1217" s="960"/>
      <c r="C1217" s="960"/>
      <c r="D1217" s="960"/>
      <c r="E1217" s="960"/>
      <c r="F1217" s="960"/>
      <c r="G1217" s="960"/>
      <c r="H1217" s="960"/>
      <c r="I1217" s="960"/>
      <c r="J1217" s="960"/>
      <c r="K1217" s="960"/>
      <c r="L1217" s="960"/>
      <c r="M1217" s="960"/>
    </row>
    <row r="1218" spans="2:13">
      <c r="B1218" s="960"/>
      <c r="C1218" s="960"/>
      <c r="D1218" s="960"/>
      <c r="E1218" s="960"/>
      <c r="F1218" s="960"/>
      <c r="G1218" s="960"/>
      <c r="H1218" s="960"/>
      <c r="I1218" s="960"/>
      <c r="J1218" s="960"/>
      <c r="K1218" s="960"/>
      <c r="L1218" s="960"/>
      <c r="M1218" s="960"/>
    </row>
    <row r="1219" spans="2:13">
      <c r="B1219" s="960"/>
      <c r="C1219" s="960"/>
      <c r="D1219" s="960"/>
      <c r="E1219" s="960"/>
      <c r="F1219" s="960"/>
      <c r="G1219" s="960"/>
      <c r="H1219" s="960"/>
      <c r="I1219" s="960"/>
      <c r="J1219" s="960"/>
      <c r="K1219" s="960"/>
      <c r="L1219" s="960"/>
      <c r="M1219" s="960"/>
    </row>
    <row r="1220" spans="2:13">
      <c r="B1220" s="960"/>
      <c r="C1220" s="960"/>
      <c r="D1220" s="960"/>
      <c r="E1220" s="960"/>
      <c r="F1220" s="960"/>
      <c r="G1220" s="960"/>
      <c r="H1220" s="960"/>
      <c r="I1220" s="960"/>
      <c r="J1220" s="960"/>
      <c r="K1220" s="960"/>
      <c r="L1220" s="960"/>
      <c r="M1220" s="960"/>
    </row>
    <row r="1221" spans="2:13">
      <c r="B1221" s="960"/>
      <c r="C1221" s="960"/>
      <c r="D1221" s="960"/>
      <c r="E1221" s="960"/>
      <c r="F1221" s="960"/>
      <c r="G1221" s="960"/>
      <c r="H1221" s="960"/>
      <c r="I1221" s="960"/>
      <c r="J1221" s="960"/>
      <c r="K1221" s="960"/>
      <c r="L1221" s="960"/>
      <c r="M1221" s="960"/>
    </row>
    <row r="1222" spans="2:13">
      <c r="B1222" s="960"/>
      <c r="C1222" s="960"/>
      <c r="D1222" s="960"/>
      <c r="E1222" s="960"/>
      <c r="F1222" s="960"/>
      <c r="G1222" s="960"/>
      <c r="H1222" s="960"/>
      <c r="I1222" s="960"/>
      <c r="J1222" s="960"/>
      <c r="K1222" s="960"/>
      <c r="L1222" s="960"/>
      <c r="M1222" s="960"/>
    </row>
    <row r="1223" spans="2:13">
      <c r="B1223" s="960"/>
      <c r="C1223" s="960"/>
      <c r="D1223" s="960"/>
      <c r="E1223" s="960"/>
      <c r="F1223" s="960"/>
      <c r="G1223" s="960"/>
      <c r="H1223" s="960"/>
      <c r="I1223" s="960"/>
      <c r="J1223" s="960"/>
      <c r="K1223" s="960"/>
      <c r="L1223" s="960"/>
      <c r="M1223" s="960"/>
    </row>
    <row r="1224" spans="2:13">
      <c r="B1224" s="960"/>
      <c r="C1224" s="960"/>
      <c r="D1224" s="960"/>
      <c r="E1224" s="960"/>
      <c r="F1224" s="960"/>
      <c r="G1224" s="960"/>
      <c r="H1224" s="960"/>
      <c r="I1224" s="960"/>
      <c r="J1224" s="960"/>
      <c r="K1224" s="960"/>
      <c r="L1224" s="960"/>
      <c r="M1224" s="960"/>
    </row>
    <row r="1225" spans="2:13">
      <c r="B1225" s="960"/>
      <c r="C1225" s="960"/>
      <c r="D1225" s="960"/>
      <c r="E1225" s="960"/>
      <c r="F1225" s="960"/>
      <c r="G1225" s="960"/>
      <c r="H1225" s="960"/>
      <c r="I1225" s="960"/>
      <c r="J1225" s="960"/>
      <c r="K1225" s="960"/>
      <c r="L1225" s="960"/>
      <c r="M1225" s="960"/>
    </row>
    <row r="1226" spans="2:13">
      <c r="B1226" s="960"/>
      <c r="C1226" s="960"/>
      <c r="D1226" s="960"/>
      <c r="E1226" s="960"/>
      <c r="F1226" s="960"/>
      <c r="G1226" s="960"/>
      <c r="H1226" s="960"/>
      <c r="I1226" s="960"/>
      <c r="J1226" s="960"/>
      <c r="K1226" s="960"/>
      <c r="L1226" s="960"/>
      <c r="M1226" s="960"/>
    </row>
    <row r="1227" spans="2:13">
      <c r="B1227" s="960"/>
      <c r="C1227" s="960"/>
      <c r="D1227" s="960"/>
      <c r="E1227" s="960"/>
      <c r="F1227" s="960"/>
      <c r="G1227" s="960"/>
      <c r="H1227" s="960"/>
      <c r="I1227" s="960"/>
      <c r="J1227" s="960"/>
      <c r="K1227" s="960"/>
      <c r="L1227" s="960"/>
      <c r="M1227" s="960"/>
    </row>
    <row r="1228" spans="2:13">
      <c r="B1228" s="960"/>
      <c r="C1228" s="960"/>
      <c r="D1228" s="960"/>
      <c r="E1228" s="960"/>
      <c r="F1228" s="960"/>
      <c r="G1228" s="960"/>
      <c r="H1228" s="960"/>
      <c r="I1228" s="960"/>
      <c r="J1228" s="960"/>
      <c r="K1228" s="960"/>
      <c r="L1228" s="960"/>
      <c r="M1228" s="960"/>
    </row>
    <row r="1229" spans="2:13">
      <c r="B1229" s="960"/>
      <c r="C1229" s="960"/>
      <c r="D1229" s="960"/>
      <c r="E1229" s="960"/>
      <c r="F1229" s="960"/>
      <c r="G1229" s="960"/>
      <c r="H1229" s="960"/>
      <c r="I1229" s="960"/>
      <c r="J1229" s="960"/>
      <c r="K1229" s="960"/>
      <c r="L1229" s="960"/>
      <c r="M1229" s="960"/>
    </row>
    <row r="1230" spans="2:13">
      <c r="B1230" s="960"/>
      <c r="C1230" s="960"/>
      <c r="D1230" s="960"/>
      <c r="E1230" s="960"/>
      <c r="F1230" s="960"/>
      <c r="G1230" s="960"/>
      <c r="H1230" s="960"/>
      <c r="I1230" s="960"/>
      <c r="J1230" s="960"/>
      <c r="K1230" s="960"/>
      <c r="L1230" s="960"/>
      <c r="M1230" s="960"/>
    </row>
    <row r="1231" spans="2:13">
      <c r="B1231" s="960"/>
      <c r="C1231" s="960"/>
      <c r="D1231" s="960"/>
      <c r="E1231" s="960"/>
      <c r="F1231" s="960"/>
      <c r="G1231" s="960"/>
      <c r="H1231" s="960"/>
      <c r="I1231" s="960"/>
      <c r="J1231" s="960"/>
      <c r="K1231" s="960"/>
      <c r="L1231" s="960"/>
      <c r="M1231" s="960"/>
    </row>
    <row r="1232" spans="2:13">
      <c r="B1232" s="960"/>
      <c r="C1232" s="960"/>
      <c r="D1232" s="960"/>
      <c r="E1232" s="960"/>
      <c r="F1232" s="960"/>
      <c r="G1232" s="960"/>
      <c r="H1232" s="960"/>
      <c r="I1232" s="960"/>
      <c r="J1232" s="960"/>
      <c r="K1232" s="960"/>
      <c r="L1232" s="960"/>
      <c r="M1232" s="960"/>
    </row>
    <row r="1233" spans="2:13">
      <c r="B1233" s="960"/>
      <c r="C1233" s="960"/>
      <c r="D1233" s="960"/>
      <c r="E1233" s="960"/>
      <c r="F1233" s="960"/>
      <c r="G1233" s="960"/>
      <c r="H1233" s="960"/>
      <c r="I1233" s="960"/>
      <c r="J1233" s="960"/>
      <c r="K1233" s="960"/>
      <c r="L1233" s="960"/>
      <c r="M1233" s="960"/>
    </row>
    <row r="1234" spans="2:13">
      <c r="B1234" s="960"/>
      <c r="C1234" s="960"/>
      <c r="D1234" s="960"/>
      <c r="E1234" s="960"/>
      <c r="F1234" s="960"/>
      <c r="G1234" s="960"/>
      <c r="H1234" s="960"/>
      <c r="I1234" s="960"/>
      <c r="J1234" s="960"/>
      <c r="K1234" s="960"/>
      <c r="L1234" s="960"/>
      <c r="M1234" s="960"/>
    </row>
    <row r="1235" spans="2:13">
      <c r="B1235" s="960"/>
      <c r="C1235" s="960"/>
      <c r="D1235" s="960"/>
      <c r="E1235" s="960"/>
      <c r="F1235" s="960"/>
      <c r="G1235" s="960"/>
      <c r="H1235" s="960"/>
      <c r="I1235" s="960"/>
      <c r="J1235" s="960"/>
      <c r="K1235" s="960"/>
      <c r="L1235" s="960"/>
      <c r="M1235" s="960"/>
    </row>
    <row r="1236" spans="2:13">
      <c r="B1236" s="960"/>
      <c r="C1236" s="960"/>
      <c r="D1236" s="960"/>
      <c r="E1236" s="960"/>
      <c r="F1236" s="960"/>
      <c r="G1236" s="960"/>
      <c r="H1236" s="960"/>
      <c r="I1236" s="960"/>
      <c r="J1236" s="960"/>
      <c r="K1236" s="960"/>
      <c r="L1236" s="960"/>
      <c r="M1236" s="960"/>
    </row>
    <row r="1237" spans="2:13">
      <c r="B1237" s="960"/>
      <c r="C1237" s="960"/>
      <c r="D1237" s="960"/>
      <c r="E1237" s="960"/>
      <c r="F1237" s="960"/>
      <c r="G1237" s="960"/>
      <c r="H1237" s="960"/>
      <c r="I1237" s="960"/>
      <c r="J1237" s="960"/>
      <c r="K1237" s="960"/>
      <c r="L1237" s="960"/>
      <c r="M1237" s="960"/>
    </row>
    <row r="1238" spans="2:13">
      <c r="B1238" s="960"/>
      <c r="C1238" s="960"/>
      <c r="D1238" s="960"/>
      <c r="E1238" s="960"/>
      <c r="F1238" s="960"/>
      <c r="G1238" s="960"/>
      <c r="H1238" s="960"/>
      <c r="I1238" s="960"/>
      <c r="J1238" s="960"/>
      <c r="K1238" s="960"/>
      <c r="L1238" s="960"/>
      <c r="M1238" s="960"/>
    </row>
    <row r="1239" spans="2:13">
      <c r="B1239" s="960"/>
      <c r="C1239" s="960"/>
      <c r="D1239" s="960"/>
      <c r="E1239" s="960"/>
      <c r="F1239" s="960"/>
      <c r="G1239" s="960"/>
      <c r="H1239" s="960"/>
      <c r="I1239" s="960"/>
      <c r="J1239" s="960"/>
      <c r="K1239" s="960"/>
      <c r="L1239" s="960"/>
      <c r="M1239" s="960"/>
    </row>
    <row r="1240" spans="2:13">
      <c r="B1240" s="960"/>
      <c r="C1240" s="960"/>
      <c r="D1240" s="960"/>
      <c r="E1240" s="960"/>
      <c r="F1240" s="960"/>
      <c r="G1240" s="960"/>
      <c r="H1240" s="960"/>
      <c r="I1240" s="960"/>
      <c r="J1240" s="960"/>
      <c r="K1240" s="960"/>
      <c r="L1240" s="960"/>
      <c r="M1240" s="960"/>
    </row>
    <row r="1241" spans="2:13">
      <c r="B1241" s="960"/>
      <c r="C1241" s="960"/>
      <c r="D1241" s="960"/>
      <c r="E1241" s="960"/>
      <c r="F1241" s="960"/>
      <c r="G1241" s="960"/>
      <c r="H1241" s="960"/>
      <c r="I1241" s="960"/>
      <c r="J1241" s="960"/>
      <c r="K1241" s="960"/>
      <c r="L1241" s="960"/>
      <c r="M1241" s="960"/>
    </row>
    <row r="1242" spans="2:13">
      <c r="B1242" s="960"/>
      <c r="C1242" s="960"/>
      <c r="D1242" s="960"/>
      <c r="E1242" s="960"/>
      <c r="F1242" s="960"/>
      <c r="G1242" s="960"/>
      <c r="H1242" s="960"/>
      <c r="I1242" s="960"/>
      <c r="J1242" s="960"/>
      <c r="K1242" s="960"/>
      <c r="L1242" s="960"/>
      <c r="M1242" s="960"/>
    </row>
    <row r="1243" spans="2:13">
      <c r="B1243" s="960"/>
      <c r="C1243" s="960"/>
      <c r="D1243" s="960"/>
      <c r="E1243" s="960"/>
      <c r="F1243" s="960"/>
      <c r="G1243" s="960"/>
      <c r="H1243" s="960"/>
      <c r="I1243" s="960"/>
      <c r="J1243" s="960"/>
      <c r="K1243" s="960"/>
      <c r="L1243" s="960"/>
      <c r="M1243" s="960"/>
    </row>
    <row r="1244" spans="2:13">
      <c r="B1244" s="960"/>
      <c r="C1244" s="960"/>
      <c r="D1244" s="960"/>
      <c r="E1244" s="960"/>
      <c r="F1244" s="960"/>
      <c r="G1244" s="960"/>
      <c r="H1244" s="960"/>
      <c r="I1244" s="960"/>
      <c r="J1244" s="960"/>
      <c r="K1244" s="960"/>
      <c r="L1244" s="960"/>
      <c r="M1244" s="960"/>
    </row>
    <row r="1245" spans="2:13">
      <c r="B1245" s="960"/>
      <c r="C1245" s="960"/>
      <c r="D1245" s="960"/>
      <c r="E1245" s="960"/>
      <c r="F1245" s="960"/>
      <c r="G1245" s="960"/>
      <c r="H1245" s="960"/>
      <c r="I1245" s="960"/>
      <c r="J1245" s="960"/>
      <c r="K1245" s="960"/>
      <c r="L1245" s="960"/>
      <c r="M1245" s="960"/>
    </row>
    <row r="1246" spans="2:13">
      <c r="B1246" s="960"/>
      <c r="C1246" s="960"/>
      <c r="D1246" s="960"/>
      <c r="E1246" s="960"/>
      <c r="F1246" s="960"/>
      <c r="G1246" s="960"/>
      <c r="H1246" s="960"/>
      <c r="I1246" s="960"/>
      <c r="J1246" s="960"/>
      <c r="K1246" s="960"/>
      <c r="L1246" s="960"/>
      <c r="M1246" s="960"/>
    </row>
    <row r="1247" spans="2:13">
      <c r="B1247" s="960"/>
      <c r="C1247" s="960"/>
      <c r="D1247" s="960"/>
      <c r="E1247" s="960"/>
      <c r="F1247" s="960"/>
      <c r="G1247" s="960"/>
      <c r="H1247" s="960"/>
      <c r="I1247" s="960"/>
      <c r="J1247" s="960"/>
      <c r="K1247" s="960"/>
      <c r="L1247" s="960"/>
      <c r="M1247" s="960"/>
    </row>
    <row r="1248" spans="2:13">
      <c r="B1248" s="960"/>
      <c r="C1248" s="960"/>
      <c r="D1248" s="960"/>
      <c r="E1248" s="960"/>
      <c r="F1248" s="960"/>
      <c r="G1248" s="960"/>
      <c r="H1248" s="960"/>
      <c r="I1248" s="960"/>
      <c r="J1248" s="960"/>
      <c r="K1248" s="960"/>
      <c r="L1248" s="960"/>
      <c r="M1248" s="960"/>
    </row>
    <row r="1249" spans="2:13">
      <c r="B1249" s="960"/>
      <c r="C1249" s="960"/>
      <c r="D1249" s="960"/>
      <c r="E1249" s="960"/>
      <c r="F1249" s="960"/>
      <c r="G1249" s="960"/>
      <c r="H1249" s="960"/>
      <c r="I1249" s="960"/>
      <c r="J1249" s="960"/>
      <c r="K1249" s="960"/>
      <c r="L1249" s="960"/>
      <c r="M1249" s="960"/>
    </row>
    <row r="1250" spans="2:13">
      <c r="B1250" s="960"/>
      <c r="C1250" s="960"/>
      <c r="D1250" s="960"/>
      <c r="E1250" s="960"/>
      <c r="F1250" s="960"/>
      <c r="G1250" s="960"/>
      <c r="H1250" s="960"/>
      <c r="I1250" s="960"/>
      <c r="J1250" s="960"/>
      <c r="K1250" s="960"/>
      <c r="L1250" s="960"/>
      <c r="M1250" s="960"/>
    </row>
    <row r="1251" spans="2:13">
      <c r="B1251" s="960"/>
      <c r="C1251" s="960"/>
      <c r="D1251" s="960"/>
      <c r="E1251" s="960"/>
      <c r="F1251" s="960"/>
      <c r="G1251" s="960"/>
      <c r="H1251" s="960"/>
      <c r="I1251" s="960"/>
      <c r="J1251" s="960"/>
      <c r="K1251" s="960"/>
      <c r="L1251" s="960"/>
      <c r="M1251" s="960"/>
    </row>
    <row r="1252" spans="2:13">
      <c r="B1252" s="960"/>
      <c r="C1252" s="960"/>
      <c r="D1252" s="960"/>
      <c r="E1252" s="960"/>
      <c r="F1252" s="960"/>
      <c r="G1252" s="960"/>
      <c r="H1252" s="960"/>
      <c r="I1252" s="960"/>
      <c r="J1252" s="960"/>
      <c r="K1252" s="960"/>
      <c r="L1252" s="960"/>
      <c r="M1252" s="960"/>
    </row>
    <row r="1253" spans="2:13">
      <c r="B1253" s="960"/>
      <c r="C1253" s="960"/>
      <c r="D1253" s="960"/>
      <c r="E1253" s="960"/>
      <c r="F1253" s="960"/>
      <c r="G1253" s="960"/>
      <c r="H1253" s="960"/>
      <c r="I1253" s="960"/>
      <c r="J1253" s="960"/>
      <c r="K1253" s="960"/>
      <c r="L1253" s="960"/>
      <c r="M1253" s="960"/>
    </row>
    <row r="1254" spans="2:13">
      <c r="B1254" s="960"/>
      <c r="C1254" s="960"/>
      <c r="D1254" s="960"/>
      <c r="E1254" s="960"/>
      <c r="F1254" s="960"/>
      <c r="G1254" s="960"/>
      <c r="H1254" s="960"/>
      <c r="I1254" s="960"/>
      <c r="J1254" s="960"/>
      <c r="K1254" s="960"/>
      <c r="L1254" s="960"/>
      <c r="M1254" s="960"/>
    </row>
    <row r="1255" spans="2:13">
      <c r="B1255" s="960"/>
      <c r="C1255" s="960"/>
      <c r="D1255" s="960"/>
      <c r="E1255" s="960"/>
      <c r="F1255" s="960"/>
      <c r="G1255" s="960"/>
      <c r="H1255" s="960"/>
      <c r="I1255" s="960"/>
      <c r="J1255" s="960"/>
      <c r="K1255" s="960"/>
      <c r="L1255" s="960"/>
      <c r="M1255" s="960"/>
    </row>
    <row r="1256" spans="2:13">
      <c r="B1256" s="960"/>
      <c r="C1256" s="960"/>
      <c r="D1256" s="960"/>
      <c r="E1256" s="960"/>
      <c r="F1256" s="960"/>
      <c r="G1256" s="960"/>
      <c r="H1256" s="960"/>
      <c r="I1256" s="960"/>
      <c r="J1256" s="960"/>
      <c r="K1256" s="960"/>
      <c r="L1256" s="960"/>
      <c r="M1256" s="960"/>
    </row>
    <row r="1257" spans="2:13">
      <c r="B1257" s="960"/>
      <c r="C1257" s="960"/>
      <c r="D1257" s="960"/>
      <c r="E1257" s="960"/>
      <c r="F1257" s="960"/>
      <c r="G1257" s="960"/>
      <c r="H1257" s="960"/>
      <c r="I1257" s="960"/>
      <c r="J1257" s="960"/>
      <c r="K1257" s="960"/>
      <c r="L1257" s="960"/>
      <c r="M1257" s="960"/>
    </row>
    <row r="1258" spans="2:13">
      <c r="B1258" s="960"/>
      <c r="C1258" s="960"/>
      <c r="D1258" s="960"/>
      <c r="E1258" s="960"/>
      <c r="F1258" s="960"/>
      <c r="G1258" s="960"/>
      <c r="H1258" s="960"/>
      <c r="I1258" s="960"/>
      <c r="J1258" s="960"/>
      <c r="K1258" s="960"/>
      <c r="L1258" s="960"/>
      <c r="M1258" s="960"/>
    </row>
    <row r="1259" spans="2:13">
      <c r="B1259" s="960"/>
      <c r="C1259" s="960"/>
      <c r="D1259" s="960"/>
      <c r="E1259" s="960"/>
      <c r="F1259" s="960"/>
      <c r="G1259" s="960"/>
      <c r="H1259" s="960"/>
      <c r="I1259" s="960"/>
      <c r="J1259" s="960"/>
      <c r="K1259" s="960"/>
      <c r="L1259" s="960"/>
      <c r="M1259" s="960"/>
    </row>
    <row r="1260" spans="2:13">
      <c r="B1260" s="960"/>
      <c r="C1260" s="960"/>
      <c r="D1260" s="960"/>
      <c r="E1260" s="960"/>
      <c r="F1260" s="960"/>
      <c r="G1260" s="960"/>
      <c r="H1260" s="960"/>
      <c r="I1260" s="960"/>
      <c r="J1260" s="960"/>
      <c r="K1260" s="960"/>
      <c r="L1260" s="960"/>
      <c r="M1260" s="960"/>
    </row>
    <row r="1261" spans="2:13">
      <c r="B1261" s="960"/>
      <c r="C1261" s="960"/>
      <c r="D1261" s="960"/>
      <c r="E1261" s="960"/>
      <c r="F1261" s="960"/>
      <c r="G1261" s="960"/>
      <c r="H1261" s="960"/>
      <c r="I1261" s="960"/>
      <c r="J1261" s="960"/>
      <c r="K1261" s="960"/>
      <c r="L1261" s="960"/>
      <c r="M1261" s="960"/>
    </row>
    <row r="1262" spans="2:13">
      <c r="B1262" s="960"/>
      <c r="C1262" s="960"/>
      <c r="D1262" s="960"/>
      <c r="E1262" s="960"/>
      <c r="F1262" s="960"/>
      <c r="G1262" s="960"/>
      <c r="H1262" s="960"/>
      <c r="I1262" s="960"/>
      <c r="J1262" s="960"/>
      <c r="K1262" s="960"/>
      <c r="L1262" s="960"/>
      <c r="M1262" s="960"/>
    </row>
    <row r="1263" spans="2:13">
      <c r="B1263" s="960"/>
      <c r="C1263" s="960"/>
      <c r="D1263" s="960"/>
      <c r="E1263" s="960"/>
      <c r="F1263" s="960"/>
      <c r="G1263" s="960"/>
      <c r="H1263" s="960"/>
      <c r="I1263" s="960"/>
      <c r="J1263" s="960"/>
      <c r="K1263" s="960"/>
      <c r="L1263" s="960"/>
      <c r="M1263" s="960"/>
    </row>
    <row r="1264" spans="2:13">
      <c r="B1264" s="960"/>
      <c r="C1264" s="960"/>
      <c r="D1264" s="960"/>
      <c r="E1264" s="960"/>
      <c r="F1264" s="960"/>
      <c r="G1264" s="960"/>
      <c r="H1264" s="960"/>
      <c r="I1264" s="960"/>
      <c r="J1264" s="960"/>
      <c r="K1264" s="960"/>
      <c r="L1264" s="960"/>
      <c r="M1264" s="960"/>
    </row>
    <row r="1265" spans="2:13">
      <c r="B1265" s="960"/>
      <c r="C1265" s="960"/>
      <c r="D1265" s="960"/>
      <c r="E1265" s="960"/>
      <c r="F1265" s="960"/>
      <c r="G1265" s="960"/>
      <c r="H1265" s="960"/>
      <c r="I1265" s="960"/>
      <c r="J1265" s="960"/>
      <c r="K1265" s="960"/>
      <c r="L1265" s="960"/>
      <c r="M1265" s="960"/>
    </row>
    <row r="1266" spans="2:13">
      <c r="B1266" s="960"/>
      <c r="C1266" s="960"/>
      <c r="D1266" s="960"/>
      <c r="E1266" s="960"/>
      <c r="F1266" s="960"/>
      <c r="G1266" s="960"/>
      <c r="H1266" s="960"/>
      <c r="I1266" s="960"/>
      <c r="J1266" s="960"/>
      <c r="K1266" s="960"/>
      <c r="L1266" s="960"/>
      <c r="M1266" s="960"/>
    </row>
    <row r="1267" spans="2:13">
      <c r="B1267" s="960"/>
      <c r="C1267" s="960"/>
      <c r="D1267" s="960"/>
      <c r="E1267" s="960"/>
      <c r="F1267" s="960"/>
      <c r="G1267" s="960"/>
      <c r="H1267" s="960"/>
      <c r="I1267" s="960"/>
      <c r="J1267" s="960"/>
      <c r="K1267" s="960"/>
      <c r="L1267" s="960"/>
      <c r="M1267" s="960"/>
    </row>
    <row r="1268" spans="2:13">
      <c r="B1268" s="960"/>
      <c r="C1268" s="960"/>
      <c r="D1268" s="960"/>
      <c r="E1268" s="960"/>
      <c r="F1268" s="960"/>
      <c r="G1268" s="960"/>
      <c r="H1268" s="960"/>
      <c r="I1268" s="960"/>
      <c r="J1268" s="960"/>
      <c r="K1268" s="960"/>
      <c r="L1268" s="960"/>
      <c r="M1268" s="960"/>
    </row>
    <row r="1269" spans="2:13">
      <c r="B1269" s="960"/>
      <c r="C1269" s="960"/>
      <c r="D1269" s="960"/>
      <c r="E1269" s="960"/>
      <c r="F1269" s="960"/>
      <c r="G1269" s="960"/>
      <c r="H1269" s="960"/>
      <c r="I1269" s="960"/>
      <c r="J1269" s="960"/>
      <c r="K1269" s="960"/>
      <c r="L1269" s="960"/>
      <c r="M1269" s="960"/>
    </row>
    <row r="1270" spans="2:13">
      <c r="B1270" s="960"/>
      <c r="C1270" s="960"/>
      <c r="D1270" s="960"/>
      <c r="E1270" s="960"/>
      <c r="F1270" s="960"/>
      <c r="G1270" s="960"/>
      <c r="H1270" s="960"/>
      <c r="I1270" s="960"/>
      <c r="J1270" s="960"/>
      <c r="K1270" s="960"/>
      <c r="L1270" s="960"/>
      <c r="M1270" s="960"/>
    </row>
    <row r="1271" spans="2:13">
      <c r="B1271" s="960"/>
      <c r="C1271" s="960"/>
      <c r="D1271" s="960"/>
      <c r="E1271" s="960"/>
      <c r="F1271" s="960"/>
      <c r="G1271" s="960"/>
      <c r="H1271" s="960"/>
      <c r="I1271" s="960"/>
      <c r="J1271" s="960"/>
      <c r="K1271" s="960"/>
      <c r="L1271" s="960"/>
      <c r="M1271" s="960"/>
    </row>
    <row r="1272" spans="2:13">
      <c r="B1272" s="960"/>
      <c r="C1272" s="960"/>
      <c r="D1272" s="960"/>
      <c r="E1272" s="960"/>
      <c r="F1272" s="960"/>
      <c r="G1272" s="960"/>
      <c r="H1272" s="960"/>
      <c r="I1272" s="960"/>
      <c r="J1272" s="960"/>
      <c r="K1272" s="960"/>
      <c r="L1272" s="960"/>
      <c r="M1272" s="960"/>
    </row>
    <row r="1273" spans="2:13">
      <c r="B1273" s="960"/>
      <c r="C1273" s="960"/>
      <c r="D1273" s="960"/>
      <c r="E1273" s="960"/>
      <c r="F1273" s="960"/>
      <c r="G1273" s="960"/>
      <c r="H1273" s="960"/>
      <c r="I1273" s="960"/>
      <c r="J1273" s="960"/>
      <c r="K1273" s="960"/>
      <c r="L1273" s="960"/>
      <c r="M1273" s="960"/>
    </row>
    <row r="1274" spans="2:13">
      <c r="B1274" s="960"/>
      <c r="C1274" s="960"/>
      <c r="D1274" s="960"/>
      <c r="E1274" s="960"/>
      <c r="F1274" s="960"/>
      <c r="G1274" s="960"/>
      <c r="H1274" s="960"/>
      <c r="I1274" s="960"/>
      <c r="J1274" s="960"/>
      <c r="K1274" s="960"/>
      <c r="L1274" s="960"/>
      <c r="M1274" s="960"/>
    </row>
    <row r="1275" spans="2:13">
      <c r="B1275" s="960"/>
      <c r="C1275" s="960"/>
      <c r="D1275" s="960"/>
      <c r="E1275" s="960"/>
      <c r="F1275" s="960"/>
      <c r="G1275" s="960"/>
      <c r="H1275" s="960"/>
      <c r="I1275" s="960"/>
      <c r="J1275" s="960"/>
      <c r="K1275" s="960"/>
      <c r="L1275" s="960"/>
      <c r="M1275" s="960"/>
    </row>
    <row r="1276" spans="2:13">
      <c r="B1276" s="960"/>
      <c r="C1276" s="960"/>
      <c r="D1276" s="960"/>
      <c r="E1276" s="960"/>
      <c r="F1276" s="960"/>
      <c r="G1276" s="960"/>
      <c r="H1276" s="960"/>
      <c r="I1276" s="960"/>
      <c r="J1276" s="960"/>
      <c r="K1276" s="960"/>
      <c r="L1276" s="960"/>
      <c r="M1276" s="960"/>
    </row>
    <row r="1277" spans="2:13">
      <c r="B1277" s="960"/>
      <c r="C1277" s="960"/>
      <c r="D1277" s="960"/>
      <c r="E1277" s="960"/>
      <c r="F1277" s="960"/>
      <c r="G1277" s="960"/>
      <c r="H1277" s="960"/>
      <c r="I1277" s="960"/>
      <c r="J1277" s="960"/>
      <c r="K1277" s="960"/>
      <c r="L1277" s="960"/>
      <c r="M1277" s="960"/>
    </row>
    <row r="1278" spans="2:13">
      <c r="B1278" s="960"/>
      <c r="C1278" s="960"/>
      <c r="D1278" s="960"/>
      <c r="E1278" s="960"/>
      <c r="F1278" s="960"/>
      <c r="G1278" s="960"/>
      <c r="H1278" s="960"/>
      <c r="I1278" s="960"/>
      <c r="J1278" s="960"/>
      <c r="K1278" s="960"/>
      <c r="L1278" s="960"/>
      <c r="M1278" s="960"/>
    </row>
    <row r="1279" spans="2:13">
      <c r="B1279" s="960"/>
      <c r="C1279" s="960"/>
      <c r="D1279" s="960"/>
      <c r="E1279" s="960"/>
      <c r="F1279" s="960"/>
      <c r="G1279" s="960"/>
      <c r="H1279" s="960"/>
      <c r="I1279" s="960"/>
      <c r="J1279" s="960"/>
      <c r="K1279" s="960"/>
      <c r="L1279" s="960"/>
      <c r="M1279" s="960"/>
    </row>
    <row r="1280" spans="2:13">
      <c r="B1280" s="960"/>
      <c r="C1280" s="960"/>
      <c r="D1280" s="960"/>
      <c r="E1280" s="960"/>
      <c r="F1280" s="960"/>
      <c r="G1280" s="960"/>
      <c r="H1280" s="960"/>
      <c r="I1280" s="960"/>
      <c r="J1280" s="960"/>
      <c r="K1280" s="960"/>
      <c r="L1280" s="960"/>
      <c r="M1280" s="960"/>
    </row>
    <row r="1281" spans="2:13">
      <c r="B1281" s="960"/>
      <c r="C1281" s="960"/>
      <c r="D1281" s="960"/>
      <c r="E1281" s="960"/>
      <c r="F1281" s="960"/>
      <c r="G1281" s="960"/>
      <c r="H1281" s="960"/>
      <c r="I1281" s="960"/>
      <c r="J1281" s="960"/>
      <c r="K1281" s="960"/>
      <c r="L1281" s="960"/>
      <c r="M1281" s="960"/>
    </row>
    <row r="1282" spans="2:13">
      <c r="B1282" s="960"/>
      <c r="C1282" s="960"/>
      <c r="D1282" s="960"/>
      <c r="E1282" s="960"/>
      <c r="F1282" s="960"/>
      <c r="G1282" s="960"/>
      <c r="H1282" s="960"/>
      <c r="I1282" s="960"/>
      <c r="J1282" s="960"/>
      <c r="K1282" s="960"/>
      <c r="L1282" s="960"/>
      <c r="M1282" s="960"/>
    </row>
    <row r="1283" spans="2:13">
      <c r="B1283" s="960"/>
      <c r="C1283" s="960"/>
      <c r="D1283" s="960"/>
      <c r="E1283" s="960"/>
      <c r="F1283" s="960"/>
      <c r="G1283" s="960"/>
      <c r="H1283" s="960"/>
      <c r="I1283" s="960"/>
      <c r="J1283" s="960"/>
      <c r="K1283" s="960"/>
      <c r="L1283" s="960"/>
      <c r="M1283" s="960"/>
    </row>
    <row r="1284" spans="2:13">
      <c r="B1284" s="960"/>
      <c r="C1284" s="960"/>
      <c r="D1284" s="960"/>
      <c r="E1284" s="960"/>
      <c r="F1284" s="960"/>
      <c r="G1284" s="960"/>
      <c r="H1284" s="960"/>
      <c r="I1284" s="960"/>
      <c r="J1284" s="960"/>
      <c r="K1284" s="960"/>
      <c r="L1284" s="960"/>
      <c r="M1284" s="960"/>
    </row>
    <row r="1285" spans="2:13">
      <c r="B1285" s="960"/>
      <c r="C1285" s="960"/>
      <c r="D1285" s="960"/>
      <c r="E1285" s="960"/>
      <c r="F1285" s="960"/>
      <c r="G1285" s="960"/>
      <c r="H1285" s="960"/>
      <c r="I1285" s="960"/>
      <c r="J1285" s="960"/>
      <c r="K1285" s="960"/>
      <c r="L1285" s="960"/>
      <c r="M1285" s="960"/>
    </row>
    <row r="1286" spans="2:13">
      <c r="B1286" s="960"/>
      <c r="C1286" s="960"/>
      <c r="D1286" s="960"/>
      <c r="E1286" s="960"/>
      <c r="F1286" s="960"/>
      <c r="G1286" s="960"/>
      <c r="H1286" s="960"/>
      <c r="I1286" s="960"/>
      <c r="J1286" s="960"/>
      <c r="K1286" s="960"/>
      <c r="L1286" s="960"/>
      <c r="M1286" s="960"/>
    </row>
    <row r="1287" spans="2:13">
      <c r="B1287" s="960"/>
      <c r="C1287" s="960"/>
      <c r="D1287" s="960"/>
      <c r="E1287" s="960"/>
      <c r="F1287" s="960"/>
      <c r="G1287" s="960"/>
      <c r="H1287" s="960"/>
      <c r="I1287" s="960"/>
      <c r="J1287" s="960"/>
      <c r="K1287" s="960"/>
      <c r="L1287" s="960"/>
      <c r="M1287" s="960"/>
    </row>
    <row r="1288" spans="2:13">
      <c r="B1288" s="960"/>
      <c r="C1288" s="960"/>
      <c r="D1288" s="960"/>
      <c r="E1288" s="960"/>
      <c r="F1288" s="960"/>
      <c r="G1288" s="960"/>
      <c r="H1288" s="960"/>
      <c r="I1288" s="960"/>
      <c r="J1288" s="960"/>
      <c r="K1288" s="960"/>
      <c r="L1288" s="960"/>
      <c r="M1288" s="960"/>
    </row>
    <row r="1289" spans="2:13">
      <c r="B1289" s="960"/>
      <c r="C1289" s="960"/>
      <c r="D1289" s="960"/>
      <c r="E1289" s="960"/>
      <c r="F1289" s="960"/>
      <c r="G1289" s="960"/>
      <c r="H1289" s="960"/>
      <c r="I1289" s="960"/>
      <c r="J1289" s="960"/>
      <c r="K1289" s="960"/>
      <c r="L1289" s="960"/>
      <c r="M1289" s="960"/>
    </row>
    <row r="1290" spans="2:13">
      <c r="B1290" s="960"/>
      <c r="C1290" s="960"/>
      <c r="D1290" s="960"/>
      <c r="E1290" s="960"/>
      <c r="F1290" s="960"/>
      <c r="G1290" s="960"/>
      <c r="H1290" s="960"/>
      <c r="I1290" s="960"/>
      <c r="J1290" s="960"/>
      <c r="K1290" s="960"/>
      <c r="L1290" s="960"/>
      <c r="M1290" s="960"/>
    </row>
    <row r="1291" spans="2:13">
      <c r="B1291" s="960"/>
      <c r="C1291" s="960"/>
      <c r="D1291" s="960"/>
      <c r="E1291" s="960"/>
      <c r="F1291" s="960"/>
      <c r="G1291" s="960"/>
      <c r="H1291" s="960"/>
      <c r="I1291" s="960"/>
      <c r="J1291" s="960"/>
      <c r="K1291" s="960"/>
      <c r="L1291" s="960"/>
      <c r="M1291" s="960"/>
    </row>
    <row r="1292" spans="2:13">
      <c r="B1292" s="960"/>
      <c r="C1292" s="960"/>
      <c r="D1292" s="960"/>
      <c r="E1292" s="960"/>
      <c r="F1292" s="960"/>
      <c r="G1292" s="960"/>
      <c r="H1292" s="960"/>
      <c r="I1292" s="960"/>
      <c r="J1292" s="960"/>
      <c r="K1292" s="960"/>
      <c r="L1292" s="960"/>
      <c r="M1292" s="960"/>
    </row>
    <row r="1293" spans="2:13">
      <c r="B1293" s="960"/>
      <c r="C1293" s="960"/>
      <c r="D1293" s="960"/>
      <c r="E1293" s="960"/>
      <c r="F1293" s="960"/>
      <c r="G1293" s="960"/>
      <c r="H1293" s="960"/>
      <c r="I1293" s="960"/>
      <c r="J1293" s="960"/>
      <c r="K1293" s="960"/>
      <c r="L1293" s="960"/>
      <c r="M1293" s="960"/>
    </row>
    <row r="1294" spans="2:13">
      <c r="B1294" s="960"/>
      <c r="C1294" s="960"/>
      <c r="D1294" s="960"/>
      <c r="E1294" s="960"/>
      <c r="F1294" s="960"/>
      <c r="G1294" s="960"/>
      <c r="H1294" s="960"/>
      <c r="I1294" s="960"/>
      <c r="J1294" s="960"/>
      <c r="K1294" s="960"/>
      <c r="L1294" s="960"/>
      <c r="M1294" s="960"/>
    </row>
    <row r="1295" spans="2:13">
      <c r="B1295" s="960"/>
      <c r="C1295" s="960"/>
      <c r="D1295" s="960"/>
      <c r="E1295" s="960"/>
      <c r="F1295" s="960"/>
      <c r="G1295" s="960"/>
      <c r="H1295" s="960"/>
      <c r="I1295" s="960"/>
      <c r="J1295" s="960"/>
      <c r="K1295" s="960"/>
      <c r="L1295" s="960"/>
      <c r="M1295" s="960"/>
    </row>
    <row r="1296" spans="2:13">
      <c r="B1296" s="960"/>
      <c r="C1296" s="960"/>
      <c r="D1296" s="960"/>
      <c r="E1296" s="960"/>
      <c r="F1296" s="960"/>
      <c r="G1296" s="960"/>
      <c r="H1296" s="960"/>
      <c r="I1296" s="960"/>
      <c r="J1296" s="960"/>
      <c r="K1296" s="960"/>
      <c r="L1296" s="960"/>
      <c r="M1296" s="960"/>
    </row>
    <row r="1297" spans="2:13">
      <c r="B1297" s="960"/>
      <c r="C1297" s="960"/>
      <c r="D1297" s="960"/>
      <c r="E1297" s="960"/>
      <c r="F1297" s="960"/>
      <c r="G1297" s="960"/>
      <c r="H1297" s="960"/>
      <c r="I1297" s="960"/>
      <c r="J1297" s="960"/>
      <c r="K1297" s="960"/>
      <c r="L1297" s="960"/>
      <c r="M1297" s="960"/>
    </row>
    <row r="1298" spans="2:13">
      <c r="B1298" s="960"/>
      <c r="C1298" s="960"/>
      <c r="D1298" s="960"/>
      <c r="E1298" s="960"/>
      <c r="F1298" s="960"/>
      <c r="G1298" s="960"/>
      <c r="H1298" s="960"/>
      <c r="I1298" s="960"/>
      <c r="J1298" s="960"/>
      <c r="K1298" s="960"/>
      <c r="L1298" s="960"/>
      <c r="M1298" s="960"/>
    </row>
    <row r="1299" spans="2:13">
      <c r="B1299" s="960"/>
      <c r="C1299" s="960"/>
      <c r="D1299" s="960"/>
      <c r="E1299" s="960"/>
      <c r="F1299" s="960"/>
      <c r="G1299" s="960"/>
      <c r="H1299" s="960"/>
      <c r="I1299" s="960"/>
      <c r="J1299" s="960"/>
      <c r="K1299" s="960"/>
      <c r="L1299" s="960"/>
      <c r="M1299" s="960"/>
    </row>
    <row r="1300" spans="2:13">
      <c r="B1300" s="960"/>
      <c r="C1300" s="960"/>
      <c r="D1300" s="960"/>
      <c r="E1300" s="960"/>
      <c r="F1300" s="960"/>
      <c r="G1300" s="960"/>
      <c r="H1300" s="960"/>
      <c r="I1300" s="960"/>
      <c r="J1300" s="960"/>
      <c r="K1300" s="960"/>
      <c r="L1300" s="960"/>
      <c r="M1300" s="960"/>
    </row>
    <row r="1301" spans="2:13">
      <c r="B1301" s="960"/>
      <c r="C1301" s="960"/>
      <c r="D1301" s="960"/>
      <c r="E1301" s="960"/>
      <c r="F1301" s="960"/>
      <c r="G1301" s="960"/>
      <c r="H1301" s="960"/>
      <c r="I1301" s="960"/>
      <c r="J1301" s="960"/>
      <c r="K1301" s="960"/>
      <c r="L1301" s="960"/>
      <c r="M1301" s="960"/>
    </row>
    <row r="1302" spans="2:13">
      <c r="B1302" s="960"/>
      <c r="C1302" s="960"/>
      <c r="D1302" s="960"/>
      <c r="E1302" s="960"/>
      <c r="F1302" s="960"/>
      <c r="G1302" s="960"/>
      <c r="H1302" s="960"/>
      <c r="I1302" s="960"/>
      <c r="J1302" s="960"/>
      <c r="K1302" s="960"/>
      <c r="L1302" s="960"/>
      <c r="M1302" s="960"/>
    </row>
    <row r="1303" spans="2:13">
      <c r="B1303" s="960"/>
      <c r="C1303" s="960"/>
      <c r="D1303" s="960"/>
      <c r="E1303" s="960"/>
      <c r="F1303" s="960"/>
      <c r="G1303" s="960"/>
      <c r="H1303" s="960"/>
      <c r="I1303" s="960"/>
      <c r="J1303" s="960"/>
      <c r="K1303" s="960"/>
      <c r="L1303" s="960"/>
      <c r="M1303" s="960"/>
    </row>
    <row r="1304" spans="2:13">
      <c r="B1304" s="960"/>
      <c r="C1304" s="960"/>
      <c r="D1304" s="960"/>
      <c r="E1304" s="960"/>
      <c r="F1304" s="960"/>
      <c r="G1304" s="960"/>
      <c r="H1304" s="960"/>
      <c r="I1304" s="960"/>
      <c r="J1304" s="960"/>
      <c r="K1304" s="960"/>
      <c r="L1304" s="960"/>
      <c r="M1304" s="960"/>
    </row>
    <row r="1305" spans="2:13">
      <c r="B1305" s="960"/>
      <c r="C1305" s="960"/>
      <c r="D1305" s="960"/>
      <c r="E1305" s="960"/>
      <c r="F1305" s="960"/>
      <c r="G1305" s="960"/>
      <c r="H1305" s="960"/>
      <c r="I1305" s="960"/>
      <c r="J1305" s="960"/>
      <c r="K1305" s="960"/>
      <c r="L1305" s="960"/>
      <c r="M1305" s="960"/>
    </row>
    <row r="1306" spans="2:13">
      <c r="B1306" s="960"/>
      <c r="C1306" s="960"/>
      <c r="D1306" s="960"/>
      <c r="E1306" s="960"/>
      <c r="F1306" s="960"/>
      <c r="G1306" s="960"/>
      <c r="H1306" s="960"/>
      <c r="I1306" s="960"/>
      <c r="J1306" s="960"/>
      <c r="K1306" s="960"/>
      <c r="L1306" s="960"/>
      <c r="M1306" s="960"/>
    </row>
    <row r="1307" spans="2:13">
      <c r="B1307" s="960"/>
      <c r="C1307" s="960"/>
      <c r="D1307" s="960"/>
      <c r="E1307" s="960"/>
      <c r="F1307" s="960"/>
      <c r="G1307" s="960"/>
      <c r="H1307" s="960"/>
      <c r="I1307" s="960"/>
      <c r="J1307" s="960"/>
      <c r="K1307" s="960"/>
      <c r="L1307" s="960"/>
      <c r="M1307" s="960"/>
    </row>
    <row r="1308" spans="2:13">
      <c r="B1308" s="960"/>
      <c r="C1308" s="960"/>
      <c r="D1308" s="960"/>
      <c r="E1308" s="960"/>
      <c r="F1308" s="960"/>
      <c r="G1308" s="960"/>
      <c r="H1308" s="960"/>
      <c r="I1308" s="960"/>
      <c r="J1308" s="960"/>
      <c r="K1308" s="960"/>
      <c r="L1308" s="960"/>
      <c r="M1308" s="960"/>
    </row>
    <row r="1309" spans="2:13">
      <c r="B1309" s="960"/>
      <c r="C1309" s="960"/>
      <c r="D1309" s="960"/>
      <c r="E1309" s="960"/>
      <c r="F1309" s="960"/>
      <c r="G1309" s="960"/>
      <c r="H1309" s="960"/>
      <c r="I1309" s="960"/>
      <c r="J1309" s="960"/>
      <c r="K1309" s="960"/>
      <c r="L1309" s="960"/>
      <c r="M1309" s="960"/>
    </row>
    <row r="1310" spans="2:13">
      <c r="B1310" s="960"/>
      <c r="C1310" s="960"/>
      <c r="D1310" s="960"/>
      <c r="E1310" s="960"/>
      <c r="F1310" s="960"/>
      <c r="G1310" s="960"/>
      <c r="H1310" s="960"/>
      <c r="I1310" s="960"/>
      <c r="J1310" s="960"/>
      <c r="K1310" s="960"/>
      <c r="L1310" s="960"/>
      <c r="M1310" s="960"/>
    </row>
    <row r="1311" spans="2:13">
      <c r="B1311" s="960"/>
      <c r="C1311" s="960"/>
      <c r="D1311" s="960"/>
      <c r="E1311" s="960"/>
      <c r="F1311" s="960"/>
      <c r="G1311" s="960"/>
      <c r="H1311" s="960"/>
      <c r="I1311" s="960"/>
      <c r="J1311" s="960"/>
      <c r="K1311" s="960"/>
      <c r="L1311" s="960"/>
      <c r="M1311" s="960"/>
    </row>
    <row r="1312" spans="2:13">
      <c r="B1312" s="960"/>
      <c r="C1312" s="960"/>
      <c r="D1312" s="960"/>
      <c r="E1312" s="960"/>
      <c r="F1312" s="960"/>
      <c r="G1312" s="960"/>
      <c r="H1312" s="960"/>
      <c r="I1312" s="960"/>
      <c r="J1312" s="960"/>
      <c r="K1312" s="960"/>
      <c r="L1312" s="960"/>
      <c r="M1312" s="960"/>
    </row>
    <row r="1313" spans="2:13">
      <c r="B1313" s="960"/>
      <c r="C1313" s="960"/>
      <c r="D1313" s="960"/>
      <c r="E1313" s="960"/>
      <c r="F1313" s="960"/>
      <c r="G1313" s="960"/>
      <c r="H1313" s="960"/>
      <c r="I1313" s="960"/>
      <c r="J1313" s="960"/>
      <c r="K1313" s="960"/>
      <c r="L1313" s="960"/>
      <c r="M1313" s="960"/>
    </row>
    <row r="1314" spans="2:13">
      <c r="B1314" s="960"/>
      <c r="C1314" s="960"/>
      <c r="D1314" s="960"/>
      <c r="E1314" s="960"/>
      <c r="F1314" s="960"/>
      <c r="G1314" s="960"/>
      <c r="H1314" s="960"/>
      <c r="I1314" s="960"/>
      <c r="J1314" s="960"/>
      <c r="K1314" s="960"/>
      <c r="L1314" s="960"/>
      <c r="M1314" s="960"/>
    </row>
    <row r="1315" spans="2:13">
      <c r="B1315" s="960"/>
      <c r="C1315" s="960"/>
      <c r="D1315" s="960"/>
      <c r="E1315" s="960"/>
      <c r="F1315" s="960"/>
      <c r="G1315" s="960"/>
      <c r="H1315" s="960"/>
      <c r="I1315" s="960"/>
      <c r="J1315" s="960"/>
      <c r="K1315" s="960"/>
      <c r="L1315" s="960"/>
      <c r="M1315" s="960"/>
    </row>
    <row r="1316" spans="2:13">
      <c r="B1316" s="960"/>
      <c r="C1316" s="960"/>
      <c r="D1316" s="960"/>
      <c r="E1316" s="960"/>
      <c r="F1316" s="960"/>
      <c r="G1316" s="960"/>
      <c r="H1316" s="960"/>
      <c r="I1316" s="960"/>
      <c r="J1316" s="960"/>
      <c r="K1316" s="960"/>
      <c r="L1316" s="960"/>
      <c r="M1316" s="960"/>
    </row>
    <row r="1317" spans="2:13">
      <c r="B1317" s="960"/>
      <c r="C1317" s="960"/>
      <c r="D1317" s="960"/>
      <c r="E1317" s="960"/>
      <c r="F1317" s="960"/>
      <c r="G1317" s="960"/>
      <c r="H1317" s="960"/>
      <c r="I1317" s="960"/>
      <c r="J1317" s="960"/>
      <c r="K1317" s="960"/>
      <c r="L1317" s="960"/>
      <c r="M1317" s="960"/>
    </row>
    <row r="1318" spans="2:13">
      <c r="B1318" s="960"/>
      <c r="C1318" s="960"/>
      <c r="D1318" s="960"/>
      <c r="E1318" s="960"/>
      <c r="F1318" s="960"/>
      <c r="G1318" s="960"/>
      <c r="H1318" s="960"/>
      <c r="I1318" s="960"/>
      <c r="J1318" s="960"/>
      <c r="K1318" s="960"/>
      <c r="L1318" s="960"/>
      <c r="M1318" s="960"/>
    </row>
    <row r="1319" spans="2:13">
      <c r="B1319" s="960"/>
      <c r="C1319" s="960"/>
      <c r="D1319" s="960"/>
      <c r="E1319" s="960"/>
      <c r="F1319" s="960"/>
      <c r="G1319" s="960"/>
      <c r="H1319" s="960"/>
      <c r="I1319" s="960"/>
      <c r="J1319" s="960"/>
      <c r="K1319" s="960"/>
      <c r="L1319" s="960"/>
      <c r="M1319" s="960"/>
    </row>
    <row r="1320" spans="2:13">
      <c r="B1320" s="960"/>
      <c r="C1320" s="960"/>
      <c r="D1320" s="960"/>
      <c r="E1320" s="960"/>
      <c r="F1320" s="960"/>
      <c r="G1320" s="960"/>
      <c r="H1320" s="960"/>
      <c r="I1320" s="960"/>
      <c r="J1320" s="960"/>
      <c r="K1320" s="960"/>
      <c r="L1320" s="960"/>
      <c r="M1320" s="960"/>
    </row>
    <row r="1321" spans="2:13">
      <c r="B1321" s="960"/>
      <c r="C1321" s="960"/>
      <c r="D1321" s="960"/>
      <c r="E1321" s="960"/>
      <c r="F1321" s="960"/>
      <c r="G1321" s="960"/>
      <c r="H1321" s="960"/>
      <c r="I1321" s="960"/>
      <c r="J1321" s="960"/>
      <c r="K1321" s="960"/>
      <c r="L1321" s="960"/>
      <c r="M1321" s="960"/>
    </row>
    <row r="1322" spans="2:13">
      <c r="B1322" s="960"/>
      <c r="C1322" s="960"/>
      <c r="D1322" s="960"/>
      <c r="E1322" s="960"/>
      <c r="F1322" s="960"/>
      <c r="G1322" s="960"/>
      <c r="H1322" s="960"/>
      <c r="I1322" s="960"/>
      <c r="J1322" s="960"/>
      <c r="K1322" s="960"/>
      <c r="L1322" s="960"/>
      <c r="M1322" s="960"/>
    </row>
    <row r="1323" spans="2:13">
      <c r="B1323" s="960"/>
      <c r="C1323" s="960"/>
      <c r="D1323" s="960"/>
      <c r="E1323" s="960"/>
      <c r="F1323" s="960"/>
      <c r="G1323" s="960"/>
      <c r="H1323" s="960"/>
      <c r="I1323" s="960"/>
      <c r="J1323" s="960"/>
      <c r="K1323" s="960"/>
      <c r="L1323" s="960"/>
      <c r="M1323" s="960"/>
    </row>
    <row r="1324" spans="2:13">
      <c r="B1324" s="960"/>
      <c r="C1324" s="960"/>
      <c r="D1324" s="960"/>
      <c r="E1324" s="960"/>
      <c r="F1324" s="960"/>
      <c r="G1324" s="960"/>
      <c r="H1324" s="960"/>
      <c r="I1324" s="960"/>
      <c r="J1324" s="960"/>
      <c r="K1324" s="960"/>
      <c r="L1324" s="960"/>
      <c r="M1324" s="960"/>
    </row>
    <row r="1325" spans="2:13">
      <c r="B1325" s="960"/>
      <c r="C1325" s="960"/>
      <c r="D1325" s="960"/>
      <c r="E1325" s="960"/>
      <c r="F1325" s="960"/>
      <c r="G1325" s="960"/>
      <c r="H1325" s="960"/>
      <c r="I1325" s="960"/>
      <c r="J1325" s="960"/>
      <c r="K1325" s="960"/>
      <c r="L1325" s="960"/>
      <c r="M1325" s="960"/>
    </row>
    <row r="1326" spans="2:13">
      <c r="B1326" s="960"/>
      <c r="C1326" s="960"/>
      <c r="D1326" s="960"/>
      <c r="E1326" s="960"/>
      <c r="F1326" s="960"/>
      <c r="G1326" s="960"/>
      <c r="H1326" s="960"/>
      <c r="I1326" s="960"/>
      <c r="J1326" s="960"/>
      <c r="K1326" s="960"/>
      <c r="L1326" s="960"/>
      <c r="M1326" s="960"/>
    </row>
    <row r="1327" spans="2:13">
      <c r="B1327" s="960"/>
      <c r="C1327" s="960"/>
      <c r="D1327" s="960"/>
      <c r="E1327" s="960"/>
      <c r="F1327" s="960"/>
      <c r="G1327" s="960"/>
      <c r="H1327" s="960"/>
      <c r="I1327" s="960"/>
      <c r="J1327" s="960"/>
      <c r="K1327" s="960"/>
      <c r="L1327" s="960"/>
      <c r="M1327" s="960"/>
    </row>
    <row r="1328" spans="2:13">
      <c r="B1328" s="960"/>
      <c r="C1328" s="960"/>
      <c r="D1328" s="960"/>
      <c r="E1328" s="960"/>
      <c r="F1328" s="960"/>
      <c r="G1328" s="960"/>
      <c r="H1328" s="960"/>
      <c r="I1328" s="960"/>
      <c r="J1328" s="960"/>
      <c r="K1328" s="960"/>
      <c r="L1328" s="960"/>
      <c r="M1328" s="960"/>
    </row>
    <row r="1329" spans="2:13">
      <c r="B1329" s="960"/>
      <c r="C1329" s="960"/>
      <c r="D1329" s="960"/>
      <c r="E1329" s="960"/>
      <c r="F1329" s="960"/>
      <c r="G1329" s="960"/>
      <c r="H1329" s="960"/>
      <c r="I1329" s="960"/>
      <c r="J1329" s="960"/>
      <c r="K1329" s="960"/>
      <c r="L1329" s="960"/>
      <c r="M1329" s="960"/>
    </row>
    <row r="1330" spans="2:13">
      <c r="B1330" s="960"/>
      <c r="C1330" s="960"/>
      <c r="D1330" s="960"/>
      <c r="E1330" s="960"/>
      <c r="F1330" s="960"/>
      <c r="G1330" s="960"/>
      <c r="H1330" s="960"/>
      <c r="I1330" s="960"/>
      <c r="J1330" s="960"/>
      <c r="K1330" s="960"/>
      <c r="L1330" s="960"/>
      <c r="M1330" s="960"/>
    </row>
    <row r="1331" spans="2:13">
      <c r="B1331" s="960"/>
      <c r="C1331" s="960"/>
      <c r="D1331" s="960"/>
      <c r="E1331" s="960"/>
      <c r="F1331" s="960"/>
      <c r="G1331" s="960"/>
      <c r="H1331" s="960"/>
      <c r="I1331" s="960"/>
      <c r="J1331" s="960"/>
      <c r="K1331" s="960"/>
      <c r="L1331" s="960"/>
      <c r="M1331" s="960"/>
    </row>
    <row r="1332" spans="2:13">
      <c r="B1332" s="960"/>
      <c r="C1332" s="960"/>
      <c r="D1332" s="960"/>
      <c r="E1332" s="960"/>
      <c r="F1332" s="960"/>
      <c r="G1332" s="960"/>
      <c r="H1332" s="960"/>
      <c r="I1332" s="960"/>
      <c r="J1332" s="960"/>
      <c r="K1332" s="960"/>
      <c r="L1332" s="960"/>
      <c r="M1332" s="960"/>
    </row>
    <row r="1333" spans="2:13">
      <c r="B1333" s="960"/>
      <c r="C1333" s="960"/>
      <c r="D1333" s="960"/>
      <c r="E1333" s="960"/>
      <c r="F1333" s="960"/>
      <c r="G1333" s="960"/>
      <c r="H1333" s="960"/>
      <c r="I1333" s="960"/>
      <c r="J1333" s="960"/>
      <c r="K1333" s="960"/>
      <c r="L1333" s="960"/>
      <c r="M1333" s="960"/>
    </row>
    <row r="1334" spans="2:13">
      <c r="B1334" s="960"/>
      <c r="C1334" s="960"/>
      <c r="D1334" s="960"/>
      <c r="E1334" s="960"/>
      <c r="F1334" s="960"/>
      <c r="G1334" s="960"/>
      <c r="H1334" s="960"/>
      <c r="I1334" s="960"/>
      <c r="J1334" s="960"/>
      <c r="K1334" s="960"/>
      <c r="L1334" s="960"/>
      <c r="M1334" s="960"/>
    </row>
    <row r="1335" spans="2:13">
      <c r="B1335" s="960"/>
      <c r="C1335" s="960"/>
      <c r="D1335" s="960"/>
      <c r="E1335" s="960"/>
      <c r="F1335" s="960"/>
      <c r="G1335" s="960"/>
      <c r="H1335" s="960"/>
      <c r="I1335" s="960"/>
      <c r="J1335" s="960"/>
      <c r="K1335" s="960"/>
      <c r="L1335" s="960"/>
      <c r="M1335" s="960"/>
    </row>
    <row r="1336" spans="2:13">
      <c r="B1336" s="960"/>
      <c r="C1336" s="960"/>
      <c r="D1336" s="960"/>
      <c r="E1336" s="960"/>
      <c r="F1336" s="960"/>
      <c r="G1336" s="960"/>
      <c r="H1336" s="960"/>
      <c r="I1336" s="960"/>
      <c r="J1336" s="960"/>
      <c r="K1336" s="960"/>
      <c r="L1336" s="960"/>
      <c r="M1336" s="960"/>
    </row>
    <row r="1337" spans="2:13">
      <c r="B1337" s="960"/>
      <c r="C1337" s="960"/>
      <c r="D1337" s="960"/>
      <c r="E1337" s="960"/>
      <c r="F1337" s="960"/>
      <c r="G1337" s="960"/>
      <c r="H1337" s="960"/>
      <c r="I1337" s="960"/>
      <c r="J1337" s="960"/>
      <c r="K1337" s="960"/>
      <c r="L1337" s="960"/>
      <c r="M1337" s="960"/>
    </row>
    <row r="1338" spans="2:13">
      <c r="B1338" s="960"/>
      <c r="C1338" s="960"/>
      <c r="D1338" s="960"/>
      <c r="E1338" s="960"/>
      <c r="F1338" s="960"/>
      <c r="G1338" s="960"/>
      <c r="H1338" s="960"/>
      <c r="I1338" s="960"/>
      <c r="J1338" s="960"/>
      <c r="K1338" s="960"/>
      <c r="L1338" s="960"/>
      <c r="M1338" s="960"/>
    </row>
    <row r="1339" spans="2:13">
      <c r="B1339" s="960"/>
      <c r="C1339" s="960"/>
      <c r="D1339" s="960"/>
      <c r="E1339" s="960"/>
      <c r="F1339" s="960"/>
      <c r="G1339" s="960"/>
      <c r="H1339" s="960"/>
      <c r="I1339" s="960"/>
      <c r="J1339" s="960"/>
      <c r="K1339" s="960"/>
      <c r="L1339" s="960"/>
      <c r="M1339" s="960"/>
    </row>
    <row r="1340" spans="2:13">
      <c r="B1340" s="960"/>
      <c r="C1340" s="960"/>
      <c r="D1340" s="960"/>
      <c r="E1340" s="960"/>
      <c r="F1340" s="960"/>
      <c r="G1340" s="960"/>
      <c r="H1340" s="960"/>
      <c r="I1340" s="960"/>
      <c r="J1340" s="960"/>
      <c r="K1340" s="960"/>
      <c r="L1340" s="960"/>
      <c r="M1340" s="960"/>
    </row>
    <row r="1341" spans="2:13">
      <c r="B1341" s="960"/>
      <c r="C1341" s="960"/>
      <c r="D1341" s="960"/>
      <c r="E1341" s="960"/>
      <c r="F1341" s="960"/>
      <c r="G1341" s="960"/>
      <c r="H1341" s="960"/>
      <c r="I1341" s="960"/>
      <c r="J1341" s="960"/>
      <c r="K1341" s="960"/>
      <c r="L1341" s="960"/>
      <c r="M1341" s="960"/>
    </row>
    <row r="1342" spans="2:13">
      <c r="B1342" s="960"/>
      <c r="C1342" s="960"/>
      <c r="D1342" s="960"/>
      <c r="E1342" s="960"/>
      <c r="F1342" s="960"/>
      <c r="G1342" s="960"/>
      <c r="H1342" s="960"/>
      <c r="I1342" s="960"/>
      <c r="J1342" s="960"/>
      <c r="K1342" s="960"/>
      <c r="L1342" s="960"/>
      <c r="M1342" s="960"/>
    </row>
    <row r="1343" spans="2:13">
      <c r="B1343" s="960"/>
      <c r="C1343" s="960"/>
      <c r="D1343" s="960"/>
      <c r="E1343" s="960"/>
      <c r="F1343" s="960"/>
      <c r="G1343" s="960"/>
      <c r="H1343" s="960"/>
      <c r="I1343" s="960"/>
      <c r="J1343" s="960"/>
      <c r="K1343" s="960"/>
      <c r="L1343" s="960"/>
      <c r="M1343" s="960"/>
    </row>
    <row r="1344" spans="2:13">
      <c r="B1344" s="960"/>
      <c r="C1344" s="960"/>
      <c r="D1344" s="960"/>
      <c r="E1344" s="960"/>
      <c r="F1344" s="960"/>
      <c r="G1344" s="960"/>
      <c r="H1344" s="960"/>
      <c r="I1344" s="960"/>
      <c r="J1344" s="960"/>
      <c r="K1344" s="960"/>
      <c r="L1344" s="960"/>
      <c r="M1344" s="960"/>
    </row>
    <row r="1345" spans="2:13">
      <c r="B1345" s="960"/>
      <c r="C1345" s="960"/>
      <c r="D1345" s="960"/>
      <c r="E1345" s="960"/>
      <c r="F1345" s="960"/>
      <c r="G1345" s="960"/>
      <c r="H1345" s="960"/>
      <c r="I1345" s="960"/>
      <c r="J1345" s="960"/>
      <c r="K1345" s="960"/>
      <c r="L1345" s="960"/>
      <c r="M1345" s="960"/>
    </row>
    <row r="1346" spans="2:13">
      <c r="B1346" s="960"/>
      <c r="C1346" s="960"/>
      <c r="D1346" s="960"/>
      <c r="E1346" s="960"/>
      <c r="F1346" s="960"/>
      <c r="G1346" s="960"/>
      <c r="H1346" s="960"/>
      <c r="I1346" s="960"/>
      <c r="J1346" s="960"/>
      <c r="K1346" s="960"/>
      <c r="L1346" s="960"/>
      <c r="M1346" s="960"/>
    </row>
    <row r="1347" spans="2:13">
      <c r="B1347" s="960"/>
      <c r="C1347" s="960"/>
      <c r="D1347" s="960"/>
      <c r="E1347" s="960"/>
      <c r="F1347" s="960"/>
      <c r="G1347" s="960"/>
      <c r="H1347" s="960"/>
      <c r="I1347" s="960"/>
      <c r="J1347" s="960"/>
      <c r="K1347" s="960"/>
      <c r="L1347" s="960"/>
      <c r="M1347" s="960"/>
    </row>
    <row r="1348" spans="2:13">
      <c r="B1348" s="960"/>
      <c r="C1348" s="960"/>
      <c r="D1348" s="960"/>
      <c r="E1348" s="960"/>
      <c r="F1348" s="960"/>
      <c r="G1348" s="960"/>
      <c r="H1348" s="960"/>
      <c r="I1348" s="960"/>
      <c r="J1348" s="960"/>
      <c r="K1348" s="960"/>
      <c r="L1348" s="960"/>
      <c r="M1348" s="960"/>
    </row>
    <row r="1349" spans="2:13">
      <c r="B1349" s="960"/>
      <c r="C1349" s="960"/>
      <c r="D1349" s="960"/>
      <c r="E1349" s="960"/>
      <c r="F1349" s="960"/>
      <c r="G1349" s="960"/>
      <c r="H1349" s="960"/>
      <c r="I1349" s="960"/>
      <c r="J1349" s="960"/>
      <c r="K1349" s="960"/>
      <c r="L1349" s="960"/>
      <c r="M1349" s="960"/>
    </row>
    <row r="1350" spans="2:13">
      <c r="B1350" s="960"/>
      <c r="C1350" s="960"/>
      <c r="D1350" s="960"/>
      <c r="E1350" s="960"/>
      <c r="F1350" s="960"/>
      <c r="G1350" s="960"/>
      <c r="H1350" s="960"/>
      <c r="I1350" s="960"/>
      <c r="J1350" s="960"/>
      <c r="K1350" s="960"/>
      <c r="L1350" s="960"/>
      <c r="M1350" s="960"/>
    </row>
    <row r="1351" spans="2:13">
      <c r="B1351" s="960"/>
      <c r="C1351" s="960"/>
      <c r="D1351" s="960"/>
      <c r="E1351" s="960"/>
      <c r="F1351" s="960"/>
      <c r="G1351" s="960"/>
      <c r="H1351" s="960"/>
      <c r="I1351" s="960"/>
      <c r="J1351" s="960"/>
      <c r="K1351" s="960"/>
      <c r="L1351" s="960"/>
      <c r="M1351" s="960"/>
    </row>
    <row r="1352" spans="2:13">
      <c r="B1352" s="960"/>
      <c r="C1352" s="960"/>
      <c r="D1352" s="960"/>
      <c r="E1352" s="960"/>
      <c r="F1352" s="960"/>
      <c r="G1352" s="960"/>
      <c r="H1352" s="960"/>
      <c r="I1352" s="960"/>
      <c r="J1352" s="960"/>
      <c r="K1352" s="960"/>
      <c r="L1352" s="960"/>
      <c r="M1352" s="960"/>
    </row>
    <row r="1353" spans="2:13">
      <c r="B1353" s="960"/>
      <c r="C1353" s="960"/>
      <c r="D1353" s="960"/>
      <c r="E1353" s="960"/>
      <c r="F1353" s="960"/>
      <c r="G1353" s="960"/>
      <c r="H1353" s="960"/>
      <c r="I1353" s="960"/>
      <c r="J1353" s="960"/>
      <c r="K1353" s="960"/>
      <c r="L1353" s="960"/>
      <c r="M1353" s="960"/>
    </row>
    <row r="1354" spans="2:13">
      <c r="B1354" s="960"/>
      <c r="C1354" s="960"/>
      <c r="D1354" s="960"/>
      <c r="E1354" s="960"/>
      <c r="F1354" s="960"/>
      <c r="G1354" s="960"/>
      <c r="H1354" s="960"/>
      <c r="I1354" s="960"/>
      <c r="J1354" s="960"/>
      <c r="K1354" s="960"/>
      <c r="L1354" s="960"/>
      <c r="M1354" s="960"/>
    </row>
    <row r="1355" spans="2:13">
      <c r="B1355" s="960"/>
      <c r="C1355" s="960"/>
      <c r="D1355" s="960"/>
      <c r="E1355" s="960"/>
      <c r="F1355" s="960"/>
      <c r="G1355" s="960"/>
      <c r="H1355" s="960"/>
      <c r="I1355" s="960"/>
      <c r="J1355" s="960"/>
      <c r="K1355" s="960"/>
      <c r="L1355" s="960"/>
      <c r="M1355" s="960"/>
    </row>
    <row r="1356" spans="2:13">
      <c r="B1356" s="960"/>
      <c r="C1356" s="960"/>
      <c r="D1356" s="960"/>
      <c r="E1356" s="960"/>
      <c r="F1356" s="960"/>
      <c r="G1356" s="960"/>
      <c r="H1356" s="960"/>
      <c r="I1356" s="960"/>
      <c r="J1356" s="960"/>
      <c r="K1356" s="960"/>
      <c r="L1356" s="960"/>
      <c r="M1356" s="960"/>
    </row>
    <row r="1357" spans="2:13">
      <c r="B1357" s="960"/>
      <c r="C1357" s="960"/>
      <c r="D1357" s="960"/>
      <c r="E1357" s="960"/>
      <c r="F1357" s="960"/>
      <c r="G1357" s="960"/>
      <c r="H1357" s="960"/>
      <c r="I1357" s="960"/>
      <c r="J1357" s="960"/>
      <c r="K1357" s="960"/>
      <c r="L1357" s="960"/>
      <c r="M1357" s="960"/>
    </row>
    <row r="1358" spans="2:13">
      <c r="B1358" s="960"/>
      <c r="C1358" s="960"/>
      <c r="D1358" s="960"/>
      <c r="E1358" s="960"/>
      <c r="F1358" s="960"/>
      <c r="G1358" s="960"/>
      <c r="H1358" s="960"/>
      <c r="I1358" s="960"/>
      <c r="J1358" s="960"/>
      <c r="K1358" s="960"/>
      <c r="L1358" s="960"/>
      <c r="M1358" s="960"/>
    </row>
    <row r="1359" spans="2:13">
      <c r="B1359" s="960"/>
      <c r="C1359" s="960"/>
      <c r="D1359" s="960"/>
      <c r="E1359" s="960"/>
      <c r="F1359" s="960"/>
      <c r="G1359" s="960"/>
      <c r="H1359" s="960"/>
      <c r="I1359" s="960"/>
      <c r="J1359" s="960"/>
      <c r="K1359" s="960"/>
      <c r="L1359" s="960"/>
      <c r="M1359" s="960"/>
    </row>
    <row r="1360" spans="2:13">
      <c r="B1360" s="960"/>
      <c r="C1360" s="960"/>
      <c r="D1360" s="960"/>
      <c r="E1360" s="960"/>
      <c r="F1360" s="960"/>
      <c r="G1360" s="960"/>
      <c r="H1360" s="960"/>
      <c r="I1360" s="960"/>
      <c r="J1360" s="960"/>
      <c r="K1360" s="960"/>
      <c r="L1360" s="960"/>
      <c r="M1360" s="960"/>
    </row>
    <row r="1361" spans="2:13">
      <c r="B1361" s="960"/>
      <c r="C1361" s="960"/>
      <c r="D1361" s="960"/>
      <c r="E1361" s="960"/>
      <c r="F1361" s="960"/>
      <c r="G1361" s="960"/>
      <c r="H1361" s="960"/>
      <c r="I1361" s="960"/>
      <c r="J1361" s="960"/>
      <c r="K1361" s="960"/>
      <c r="L1361" s="960"/>
      <c r="M1361" s="960"/>
    </row>
    <row r="1362" spans="2:13">
      <c r="B1362" s="960"/>
      <c r="C1362" s="960"/>
      <c r="D1362" s="960"/>
      <c r="E1362" s="960"/>
      <c r="F1362" s="960"/>
      <c r="G1362" s="960"/>
      <c r="H1362" s="960"/>
      <c r="I1362" s="960"/>
      <c r="J1362" s="960"/>
      <c r="K1362" s="960"/>
      <c r="L1362" s="960"/>
      <c r="M1362" s="960"/>
    </row>
    <row r="1363" spans="2:13">
      <c r="B1363" s="960"/>
      <c r="C1363" s="960"/>
      <c r="D1363" s="960"/>
      <c r="E1363" s="960"/>
      <c r="F1363" s="960"/>
      <c r="G1363" s="960"/>
      <c r="H1363" s="960"/>
      <c r="I1363" s="960"/>
      <c r="J1363" s="960"/>
      <c r="K1363" s="960"/>
      <c r="L1363" s="960"/>
      <c r="M1363" s="960"/>
    </row>
    <row r="1364" spans="2:13">
      <c r="B1364" s="960"/>
      <c r="C1364" s="960"/>
      <c r="D1364" s="960"/>
      <c r="E1364" s="960"/>
      <c r="F1364" s="960"/>
      <c r="G1364" s="960"/>
      <c r="H1364" s="960"/>
      <c r="I1364" s="960"/>
      <c r="J1364" s="960"/>
      <c r="K1364" s="960"/>
      <c r="L1364" s="960"/>
      <c r="M1364" s="960"/>
    </row>
    <row r="1365" spans="2:13">
      <c r="B1365" s="960"/>
      <c r="C1365" s="960"/>
      <c r="D1365" s="960"/>
      <c r="E1365" s="960"/>
      <c r="F1365" s="960"/>
      <c r="G1365" s="960"/>
      <c r="H1365" s="960"/>
      <c r="I1365" s="960"/>
      <c r="J1365" s="960"/>
      <c r="K1365" s="960"/>
      <c r="L1365" s="960"/>
      <c r="M1365" s="960"/>
    </row>
    <row r="1366" spans="2:13">
      <c r="B1366" s="960"/>
      <c r="C1366" s="960"/>
      <c r="D1366" s="960"/>
      <c r="E1366" s="960"/>
      <c r="F1366" s="960"/>
      <c r="G1366" s="960"/>
      <c r="H1366" s="960"/>
      <c r="I1366" s="960"/>
      <c r="J1366" s="960"/>
      <c r="K1366" s="960"/>
      <c r="L1366" s="960"/>
      <c r="M1366" s="960"/>
    </row>
    <row r="1367" spans="2:13">
      <c r="B1367" s="960"/>
      <c r="C1367" s="960"/>
      <c r="D1367" s="960"/>
      <c r="E1367" s="960"/>
      <c r="F1367" s="960"/>
      <c r="G1367" s="960"/>
      <c r="H1367" s="960"/>
      <c r="I1367" s="960"/>
      <c r="J1367" s="960"/>
      <c r="K1367" s="960"/>
      <c r="L1367" s="960"/>
      <c r="M1367" s="960"/>
    </row>
    <row r="1368" spans="2:13">
      <c r="B1368" s="960"/>
      <c r="C1368" s="960"/>
      <c r="D1368" s="960"/>
      <c r="E1368" s="960"/>
      <c r="F1368" s="960"/>
      <c r="G1368" s="960"/>
      <c r="H1368" s="960"/>
      <c r="I1368" s="960"/>
      <c r="J1368" s="960"/>
      <c r="K1368" s="960"/>
      <c r="L1368" s="960"/>
      <c r="M1368" s="960"/>
    </row>
    <row r="1369" spans="2:13">
      <c r="B1369" s="960"/>
      <c r="C1369" s="960"/>
      <c r="D1369" s="960"/>
      <c r="E1369" s="960"/>
      <c r="F1369" s="960"/>
      <c r="G1369" s="960"/>
      <c r="H1369" s="960"/>
      <c r="I1369" s="960"/>
      <c r="J1369" s="960"/>
      <c r="K1369" s="960"/>
      <c r="L1369" s="960"/>
      <c r="M1369" s="960"/>
    </row>
    <row r="1370" spans="2:13">
      <c r="B1370" s="960"/>
      <c r="C1370" s="960"/>
      <c r="D1370" s="960"/>
      <c r="E1370" s="960"/>
      <c r="F1370" s="960"/>
      <c r="G1370" s="960"/>
      <c r="H1370" s="960"/>
      <c r="I1370" s="960"/>
      <c r="J1370" s="960"/>
      <c r="K1370" s="960"/>
      <c r="L1370" s="960"/>
      <c r="M1370" s="960"/>
    </row>
    <row r="1371" spans="2:13">
      <c r="B1371" s="960"/>
      <c r="C1371" s="960"/>
      <c r="D1371" s="960"/>
      <c r="E1371" s="960"/>
      <c r="F1371" s="960"/>
      <c r="G1371" s="960"/>
      <c r="H1371" s="960"/>
      <c r="I1371" s="960"/>
      <c r="J1371" s="960"/>
      <c r="K1371" s="960"/>
      <c r="L1371" s="960"/>
      <c r="M1371" s="960"/>
    </row>
    <row r="1372" spans="2:13">
      <c r="B1372" s="960"/>
      <c r="C1372" s="960"/>
      <c r="D1372" s="960"/>
      <c r="E1372" s="960"/>
      <c r="F1372" s="960"/>
      <c r="G1372" s="960"/>
      <c r="H1372" s="960"/>
      <c r="I1372" s="960"/>
      <c r="J1372" s="960"/>
      <c r="K1372" s="960"/>
      <c r="L1372" s="960"/>
      <c r="M1372" s="960"/>
    </row>
    <row r="1373" spans="2:13">
      <c r="B1373" s="960"/>
      <c r="C1373" s="960"/>
      <c r="D1373" s="960"/>
      <c r="E1373" s="960"/>
      <c r="F1373" s="960"/>
      <c r="G1373" s="960"/>
      <c r="H1373" s="960"/>
      <c r="I1373" s="960"/>
      <c r="J1373" s="960"/>
      <c r="K1373" s="960"/>
      <c r="L1373" s="960"/>
      <c r="M1373" s="960"/>
    </row>
    <row r="1374" spans="2:13">
      <c r="B1374" s="960"/>
      <c r="C1374" s="960"/>
      <c r="D1374" s="960"/>
      <c r="E1374" s="960"/>
      <c r="F1374" s="960"/>
      <c r="G1374" s="960"/>
      <c r="H1374" s="960"/>
      <c r="I1374" s="960"/>
      <c r="J1374" s="960"/>
      <c r="K1374" s="960"/>
      <c r="L1374" s="960"/>
      <c r="M1374" s="960"/>
    </row>
    <row r="1375" spans="2:13">
      <c r="B1375" s="960"/>
      <c r="C1375" s="960"/>
      <c r="D1375" s="960"/>
      <c r="E1375" s="960"/>
      <c r="F1375" s="960"/>
      <c r="G1375" s="960"/>
      <c r="H1375" s="960"/>
      <c r="I1375" s="960"/>
      <c r="J1375" s="960"/>
      <c r="K1375" s="960"/>
      <c r="L1375" s="960"/>
      <c r="M1375" s="960"/>
    </row>
    <row r="1376" spans="2:13">
      <c r="B1376" s="960"/>
      <c r="C1376" s="960"/>
      <c r="D1376" s="960"/>
      <c r="E1376" s="960"/>
      <c r="F1376" s="960"/>
      <c r="G1376" s="960"/>
      <c r="H1376" s="960"/>
      <c r="I1376" s="960"/>
      <c r="J1376" s="960"/>
      <c r="K1376" s="960"/>
      <c r="L1376" s="960"/>
      <c r="M1376" s="960"/>
    </row>
    <row r="1377" spans="2:13">
      <c r="B1377" s="960"/>
      <c r="C1377" s="960"/>
      <c r="D1377" s="960"/>
      <c r="E1377" s="960"/>
      <c r="F1377" s="960"/>
      <c r="G1377" s="960"/>
      <c r="H1377" s="960"/>
      <c r="I1377" s="960"/>
      <c r="J1377" s="960"/>
      <c r="K1377" s="960"/>
      <c r="L1377" s="960"/>
      <c r="M1377" s="960"/>
    </row>
    <row r="1378" spans="2:13">
      <c r="B1378" s="960"/>
      <c r="C1378" s="960"/>
      <c r="D1378" s="960"/>
      <c r="E1378" s="960"/>
      <c r="F1378" s="960"/>
      <c r="G1378" s="960"/>
      <c r="H1378" s="960"/>
      <c r="I1378" s="960"/>
      <c r="J1378" s="960"/>
      <c r="K1378" s="960"/>
      <c r="L1378" s="960"/>
      <c r="M1378" s="960"/>
    </row>
    <row r="1379" spans="2:13">
      <c r="B1379" s="960"/>
      <c r="C1379" s="960"/>
      <c r="D1379" s="960"/>
      <c r="E1379" s="960"/>
      <c r="F1379" s="960"/>
      <c r="G1379" s="960"/>
      <c r="H1379" s="960"/>
      <c r="I1379" s="960"/>
      <c r="J1379" s="960"/>
      <c r="K1379" s="960"/>
      <c r="L1379" s="960"/>
      <c r="M1379" s="960"/>
    </row>
    <row r="1380" spans="2:13">
      <c r="B1380" s="960"/>
      <c r="C1380" s="960"/>
      <c r="D1380" s="960"/>
      <c r="E1380" s="960"/>
      <c r="F1380" s="960"/>
      <c r="G1380" s="960"/>
      <c r="H1380" s="960"/>
      <c r="I1380" s="960"/>
      <c r="J1380" s="960"/>
      <c r="K1380" s="960"/>
      <c r="L1380" s="960"/>
      <c r="M1380" s="960"/>
    </row>
    <row r="1381" spans="2:13">
      <c r="B1381" s="960"/>
      <c r="C1381" s="960"/>
      <c r="D1381" s="960"/>
      <c r="E1381" s="960"/>
      <c r="F1381" s="960"/>
      <c r="G1381" s="960"/>
      <c r="H1381" s="960"/>
      <c r="I1381" s="960"/>
      <c r="J1381" s="960"/>
      <c r="K1381" s="960"/>
      <c r="L1381" s="960"/>
      <c r="M1381" s="960"/>
    </row>
    <row r="1382" spans="2:13">
      <c r="B1382" s="960"/>
      <c r="C1382" s="960"/>
      <c r="D1382" s="960"/>
      <c r="E1382" s="960"/>
      <c r="F1382" s="960"/>
      <c r="G1382" s="960"/>
      <c r="H1382" s="960"/>
      <c r="I1382" s="960"/>
      <c r="J1382" s="960"/>
      <c r="K1382" s="960"/>
      <c r="L1382" s="960"/>
      <c r="M1382" s="960"/>
    </row>
    <row r="1383" spans="2:13">
      <c r="B1383" s="960"/>
      <c r="C1383" s="960"/>
      <c r="D1383" s="960"/>
      <c r="E1383" s="960"/>
      <c r="F1383" s="960"/>
      <c r="G1383" s="960"/>
      <c r="H1383" s="960"/>
      <c r="I1383" s="960"/>
      <c r="J1383" s="960"/>
      <c r="K1383" s="960"/>
      <c r="L1383" s="960"/>
      <c r="M1383" s="960"/>
    </row>
    <row r="1384" spans="2:13">
      <c r="B1384" s="960"/>
      <c r="C1384" s="960"/>
      <c r="D1384" s="960"/>
      <c r="E1384" s="960"/>
      <c r="F1384" s="960"/>
      <c r="G1384" s="960"/>
      <c r="H1384" s="960"/>
      <c r="I1384" s="960"/>
      <c r="J1384" s="960"/>
      <c r="K1384" s="960"/>
      <c r="L1384" s="960"/>
      <c r="M1384" s="960"/>
    </row>
    <row r="1385" spans="2:13">
      <c r="B1385" s="960"/>
      <c r="C1385" s="960"/>
      <c r="D1385" s="960"/>
      <c r="E1385" s="960"/>
      <c r="F1385" s="960"/>
      <c r="G1385" s="960"/>
      <c r="H1385" s="960"/>
      <c r="I1385" s="960"/>
      <c r="J1385" s="960"/>
      <c r="K1385" s="960"/>
      <c r="L1385" s="960"/>
      <c r="M1385" s="960"/>
    </row>
    <row r="1386" spans="2:13">
      <c r="B1386" s="960"/>
      <c r="C1386" s="960"/>
      <c r="D1386" s="960"/>
      <c r="E1386" s="960"/>
      <c r="F1386" s="960"/>
      <c r="G1386" s="960"/>
      <c r="H1386" s="960"/>
      <c r="I1386" s="960"/>
      <c r="J1386" s="960"/>
      <c r="K1386" s="960"/>
      <c r="L1386" s="960"/>
      <c r="M1386" s="960"/>
    </row>
    <row r="1387" spans="2:13">
      <c r="B1387" s="960"/>
      <c r="C1387" s="960"/>
      <c r="D1387" s="960"/>
      <c r="E1387" s="960"/>
      <c r="F1387" s="960"/>
      <c r="G1387" s="960"/>
      <c r="H1387" s="960"/>
      <c r="I1387" s="960"/>
      <c r="J1387" s="960"/>
      <c r="K1387" s="960"/>
      <c r="L1387" s="960"/>
      <c r="M1387" s="960"/>
    </row>
    <row r="1388" spans="2:13">
      <c r="B1388" s="960"/>
      <c r="C1388" s="960"/>
      <c r="D1388" s="960"/>
      <c r="E1388" s="960"/>
      <c r="F1388" s="960"/>
      <c r="G1388" s="960"/>
      <c r="H1388" s="960"/>
      <c r="I1388" s="960"/>
      <c r="J1388" s="960"/>
      <c r="K1388" s="960"/>
      <c r="L1388" s="960"/>
      <c r="M1388" s="960"/>
    </row>
    <row r="1389" spans="2:13">
      <c r="B1389" s="960"/>
      <c r="C1389" s="960"/>
      <c r="D1389" s="960"/>
      <c r="E1389" s="960"/>
      <c r="F1389" s="960"/>
      <c r="G1389" s="960"/>
      <c r="H1389" s="960"/>
      <c r="I1389" s="960"/>
      <c r="J1389" s="960"/>
      <c r="K1389" s="960"/>
      <c r="L1389" s="960"/>
      <c r="M1389" s="960"/>
    </row>
    <row r="1390" spans="2:13">
      <c r="B1390" s="960"/>
      <c r="C1390" s="960"/>
      <c r="D1390" s="960"/>
      <c r="E1390" s="960"/>
      <c r="F1390" s="960"/>
      <c r="G1390" s="960"/>
      <c r="H1390" s="960"/>
      <c r="I1390" s="960"/>
      <c r="J1390" s="960"/>
      <c r="K1390" s="960"/>
      <c r="L1390" s="960"/>
      <c r="M1390" s="960"/>
    </row>
    <row r="1391" spans="2:13">
      <c r="B1391" s="960"/>
      <c r="C1391" s="960"/>
      <c r="D1391" s="960"/>
      <c r="E1391" s="960"/>
      <c r="F1391" s="960"/>
      <c r="G1391" s="960"/>
      <c r="H1391" s="960"/>
      <c r="I1391" s="960"/>
      <c r="J1391" s="960"/>
      <c r="K1391" s="960"/>
      <c r="L1391" s="960"/>
      <c r="M1391" s="960"/>
    </row>
    <row r="1392" spans="2:13">
      <c r="B1392" s="960"/>
      <c r="C1392" s="960"/>
      <c r="D1392" s="960"/>
      <c r="E1392" s="960"/>
      <c r="F1392" s="960"/>
      <c r="G1392" s="960"/>
      <c r="H1392" s="960"/>
      <c r="I1392" s="960"/>
      <c r="J1392" s="960"/>
      <c r="K1392" s="960"/>
      <c r="L1392" s="960"/>
      <c r="M1392" s="960"/>
    </row>
    <row r="1393" spans="2:13">
      <c r="B1393" s="960"/>
      <c r="C1393" s="960"/>
      <c r="D1393" s="960"/>
      <c r="E1393" s="960"/>
      <c r="F1393" s="960"/>
      <c r="G1393" s="960"/>
      <c r="H1393" s="960"/>
      <c r="I1393" s="960"/>
      <c r="J1393" s="960"/>
      <c r="K1393" s="960"/>
      <c r="L1393" s="960"/>
      <c r="M1393" s="960"/>
    </row>
    <row r="1394" spans="2:13">
      <c r="B1394" s="960"/>
      <c r="C1394" s="960"/>
      <c r="D1394" s="960"/>
      <c r="E1394" s="960"/>
      <c r="F1394" s="960"/>
      <c r="G1394" s="960"/>
      <c r="H1394" s="960"/>
      <c r="I1394" s="960"/>
      <c r="J1394" s="960"/>
      <c r="K1394" s="960"/>
      <c r="L1394" s="960"/>
      <c r="M1394" s="960"/>
    </row>
    <row r="1395" spans="2:13">
      <c r="B1395" s="960"/>
      <c r="C1395" s="960"/>
      <c r="D1395" s="960"/>
      <c r="E1395" s="960"/>
      <c r="F1395" s="960"/>
      <c r="G1395" s="960"/>
      <c r="H1395" s="960"/>
      <c r="I1395" s="960"/>
      <c r="J1395" s="960"/>
      <c r="K1395" s="960"/>
      <c r="L1395" s="960"/>
      <c r="M1395" s="960"/>
    </row>
    <row r="1396" spans="2:13">
      <c r="B1396" s="960"/>
      <c r="C1396" s="960"/>
      <c r="D1396" s="960"/>
      <c r="E1396" s="960"/>
      <c r="F1396" s="960"/>
      <c r="G1396" s="960"/>
      <c r="H1396" s="960"/>
      <c r="I1396" s="960"/>
      <c r="J1396" s="960"/>
      <c r="K1396" s="960"/>
      <c r="L1396" s="960"/>
      <c r="M1396" s="960"/>
    </row>
    <row r="1397" spans="2:13">
      <c r="B1397" s="960"/>
      <c r="C1397" s="960"/>
      <c r="D1397" s="960"/>
      <c r="E1397" s="960"/>
      <c r="F1397" s="960"/>
      <c r="G1397" s="960"/>
      <c r="H1397" s="960"/>
      <c r="I1397" s="960"/>
      <c r="J1397" s="960"/>
      <c r="K1397" s="960"/>
      <c r="L1397" s="960"/>
      <c r="M1397" s="960"/>
    </row>
    <row r="1398" spans="2:13">
      <c r="B1398" s="960"/>
      <c r="C1398" s="960"/>
      <c r="D1398" s="960"/>
      <c r="E1398" s="960"/>
      <c r="F1398" s="960"/>
      <c r="G1398" s="960"/>
      <c r="H1398" s="960"/>
      <c r="I1398" s="960"/>
      <c r="J1398" s="960"/>
      <c r="K1398" s="960"/>
      <c r="L1398" s="960"/>
      <c r="M1398" s="960"/>
    </row>
    <row r="1399" spans="2:13">
      <c r="B1399" s="960"/>
      <c r="C1399" s="960"/>
      <c r="D1399" s="960"/>
      <c r="E1399" s="960"/>
      <c r="F1399" s="960"/>
      <c r="G1399" s="960"/>
      <c r="H1399" s="960"/>
      <c r="I1399" s="960"/>
      <c r="J1399" s="960"/>
      <c r="K1399" s="960"/>
      <c r="L1399" s="960"/>
      <c r="M1399" s="960"/>
    </row>
    <row r="1400" spans="2:13">
      <c r="B1400" s="960"/>
      <c r="C1400" s="960"/>
      <c r="D1400" s="960"/>
      <c r="E1400" s="960"/>
      <c r="F1400" s="960"/>
      <c r="G1400" s="960"/>
      <c r="H1400" s="960"/>
      <c r="I1400" s="960"/>
      <c r="J1400" s="960"/>
      <c r="K1400" s="960"/>
      <c r="L1400" s="960"/>
      <c r="M1400" s="960"/>
    </row>
    <row r="1401" spans="2:13">
      <c r="B1401" s="960"/>
      <c r="C1401" s="960"/>
      <c r="D1401" s="960"/>
      <c r="E1401" s="960"/>
      <c r="F1401" s="960"/>
      <c r="G1401" s="960"/>
      <c r="H1401" s="960"/>
      <c r="I1401" s="960"/>
      <c r="J1401" s="960"/>
      <c r="K1401" s="960"/>
      <c r="L1401" s="960"/>
      <c r="M1401" s="960"/>
    </row>
    <row r="1402" spans="2:13">
      <c r="B1402" s="960"/>
      <c r="C1402" s="960"/>
      <c r="D1402" s="960"/>
      <c r="E1402" s="960"/>
      <c r="F1402" s="960"/>
      <c r="G1402" s="960"/>
      <c r="H1402" s="960"/>
      <c r="I1402" s="960"/>
      <c r="J1402" s="960"/>
      <c r="K1402" s="960"/>
      <c r="L1402" s="960"/>
      <c r="M1402" s="960"/>
    </row>
    <row r="1403" spans="2:13">
      <c r="B1403" s="960"/>
      <c r="C1403" s="960"/>
      <c r="D1403" s="960"/>
      <c r="E1403" s="960"/>
      <c r="F1403" s="960"/>
      <c r="G1403" s="960"/>
      <c r="H1403" s="960"/>
      <c r="I1403" s="960"/>
      <c r="J1403" s="960"/>
      <c r="K1403" s="960"/>
      <c r="L1403" s="960"/>
      <c r="M1403" s="960"/>
    </row>
    <row r="1404" spans="2:13">
      <c r="B1404" s="960"/>
      <c r="C1404" s="960"/>
      <c r="D1404" s="960"/>
      <c r="E1404" s="960"/>
      <c r="F1404" s="960"/>
      <c r="G1404" s="960"/>
      <c r="H1404" s="960"/>
      <c r="I1404" s="960"/>
      <c r="J1404" s="960"/>
      <c r="K1404" s="960"/>
      <c r="L1404" s="960"/>
      <c r="M1404" s="960"/>
    </row>
    <row r="1405" spans="2:13">
      <c r="B1405" s="960"/>
      <c r="C1405" s="960"/>
      <c r="D1405" s="960"/>
      <c r="E1405" s="960"/>
      <c r="F1405" s="960"/>
      <c r="G1405" s="960"/>
      <c r="H1405" s="960"/>
      <c r="I1405" s="960"/>
      <c r="J1405" s="960"/>
      <c r="K1405" s="960"/>
      <c r="L1405" s="960"/>
      <c r="M1405" s="960"/>
    </row>
    <row r="1406" spans="2:13">
      <c r="B1406" s="960"/>
      <c r="C1406" s="960"/>
      <c r="D1406" s="960"/>
      <c r="E1406" s="960"/>
      <c r="F1406" s="960"/>
      <c r="G1406" s="960"/>
      <c r="H1406" s="960"/>
      <c r="I1406" s="960"/>
      <c r="J1406" s="960"/>
      <c r="K1406" s="960"/>
      <c r="L1406" s="960"/>
      <c r="M1406" s="960"/>
    </row>
    <row r="1407" spans="2:13">
      <c r="B1407" s="960"/>
      <c r="C1407" s="960"/>
      <c r="D1407" s="960"/>
      <c r="E1407" s="960"/>
      <c r="F1407" s="960"/>
      <c r="G1407" s="960"/>
      <c r="H1407" s="960"/>
      <c r="I1407" s="960"/>
      <c r="J1407" s="960"/>
      <c r="K1407" s="960"/>
      <c r="L1407" s="960"/>
      <c r="M1407" s="960"/>
    </row>
    <row r="1408" spans="2:13">
      <c r="B1408" s="960"/>
      <c r="C1408" s="960"/>
      <c r="D1408" s="960"/>
      <c r="E1408" s="960"/>
      <c r="F1408" s="960"/>
      <c r="G1408" s="960"/>
      <c r="H1408" s="960"/>
      <c r="I1408" s="960"/>
      <c r="J1408" s="960"/>
      <c r="K1408" s="960"/>
      <c r="L1408" s="960"/>
      <c r="M1408" s="960"/>
    </row>
    <row r="1409" spans="2:13">
      <c r="B1409" s="960"/>
      <c r="C1409" s="960"/>
      <c r="D1409" s="960"/>
      <c r="E1409" s="960"/>
      <c r="F1409" s="960"/>
      <c r="G1409" s="960"/>
      <c r="H1409" s="960"/>
      <c r="I1409" s="960"/>
      <c r="J1409" s="960"/>
      <c r="K1409" s="960"/>
      <c r="L1409" s="960"/>
      <c r="M1409" s="960"/>
    </row>
    <row r="1410" spans="2:13">
      <c r="B1410" s="960"/>
      <c r="C1410" s="960"/>
      <c r="D1410" s="960"/>
      <c r="E1410" s="960"/>
      <c r="F1410" s="960"/>
      <c r="G1410" s="960"/>
      <c r="H1410" s="960"/>
      <c r="I1410" s="960"/>
      <c r="J1410" s="960"/>
      <c r="K1410" s="960"/>
      <c r="L1410" s="960"/>
      <c r="M1410" s="960"/>
    </row>
    <row r="1411" spans="2:13">
      <c r="B1411" s="960"/>
      <c r="C1411" s="960"/>
      <c r="D1411" s="960"/>
      <c r="E1411" s="960"/>
      <c r="F1411" s="960"/>
      <c r="G1411" s="960"/>
      <c r="H1411" s="960"/>
      <c r="I1411" s="960"/>
      <c r="J1411" s="960"/>
      <c r="K1411" s="960"/>
      <c r="L1411" s="960"/>
      <c r="M1411" s="960"/>
    </row>
    <row r="1412" spans="2:13">
      <c r="B1412" s="960"/>
      <c r="C1412" s="960"/>
      <c r="D1412" s="960"/>
      <c r="E1412" s="960"/>
      <c r="F1412" s="960"/>
      <c r="G1412" s="960"/>
      <c r="H1412" s="960"/>
      <c r="I1412" s="960"/>
      <c r="J1412" s="960"/>
      <c r="K1412" s="960"/>
      <c r="L1412" s="960"/>
      <c r="M1412" s="960"/>
    </row>
    <row r="1413" spans="2:13">
      <c r="B1413" s="960"/>
      <c r="C1413" s="960"/>
      <c r="D1413" s="960"/>
      <c r="E1413" s="960"/>
      <c r="F1413" s="960"/>
      <c r="G1413" s="960"/>
      <c r="H1413" s="960"/>
      <c r="I1413" s="960"/>
      <c r="J1413" s="960"/>
      <c r="K1413" s="960"/>
      <c r="L1413" s="960"/>
      <c r="M1413" s="960"/>
    </row>
    <row r="1414" spans="2:13">
      <c r="B1414" s="960"/>
      <c r="C1414" s="960"/>
      <c r="D1414" s="960"/>
      <c r="E1414" s="960"/>
      <c r="F1414" s="960"/>
      <c r="G1414" s="960"/>
      <c r="H1414" s="960"/>
      <c r="I1414" s="960"/>
      <c r="J1414" s="960"/>
      <c r="K1414" s="960"/>
      <c r="L1414" s="960"/>
      <c r="M1414" s="960"/>
    </row>
    <row r="1415" spans="2:13">
      <c r="B1415" s="960"/>
      <c r="C1415" s="960"/>
      <c r="D1415" s="960"/>
      <c r="E1415" s="960"/>
      <c r="F1415" s="960"/>
      <c r="G1415" s="960"/>
      <c r="H1415" s="960"/>
      <c r="I1415" s="960"/>
      <c r="J1415" s="960"/>
      <c r="K1415" s="960"/>
      <c r="L1415" s="960"/>
      <c r="M1415" s="960"/>
    </row>
    <row r="1416" spans="2:13">
      <c r="B1416" s="960"/>
      <c r="C1416" s="960"/>
      <c r="D1416" s="960"/>
      <c r="E1416" s="960"/>
      <c r="F1416" s="960"/>
      <c r="G1416" s="960"/>
      <c r="H1416" s="960"/>
      <c r="I1416" s="960"/>
      <c r="J1416" s="960"/>
      <c r="K1416" s="960"/>
      <c r="L1416" s="960"/>
      <c r="M1416" s="960"/>
    </row>
    <row r="1417" spans="2:13">
      <c r="B1417" s="960"/>
      <c r="C1417" s="960"/>
      <c r="D1417" s="960"/>
      <c r="E1417" s="960"/>
      <c r="F1417" s="960"/>
      <c r="G1417" s="960"/>
      <c r="H1417" s="960"/>
      <c r="I1417" s="960"/>
      <c r="J1417" s="960"/>
      <c r="K1417" s="960"/>
      <c r="L1417" s="960"/>
      <c r="M1417" s="960"/>
    </row>
    <row r="1418" spans="2:13">
      <c r="B1418" s="960"/>
      <c r="C1418" s="960"/>
      <c r="D1418" s="960"/>
      <c r="E1418" s="960"/>
      <c r="F1418" s="960"/>
      <c r="G1418" s="960"/>
      <c r="H1418" s="960"/>
      <c r="I1418" s="960"/>
      <c r="J1418" s="960"/>
      <c r="K1418" s="960"/>
      <c r="L1418" s="960"/>
      <c r="M1418" s="960"/>
    </row>
    <row r="1419" spans="2:13">
      <c r="B1419" s="960"/>
      <c r="C1419" s="960"/>
      <c r="D1419" s="960"/>
      <c r="E1419" s="960"/>
      <c r="F1419" s="960"/>
      <c r="G1419" s="960"/>
      <c r="H1419" s="960"/>
      <c r="I1419" s="960"/>
      <c r="J1419" s="960"/>
      <c r="K1419" s="960"/>
      <c r="L1419" s="960"/>
      <c r="M1419" s="960"/>
    </row>
    <row r="1420" spans="2:13">
      <c r="B1420" s="960"/>
      <c r="C1420" s="960"/>
      <c r="D1420" s="960"/>
      <c r="E1420" s="960"/>
      <c r="F1420" s="960"/>
      <c r="G1420" s="960"/>
      <c r="H1420" s="960"/>
      <c r="I1420" s="960"/>
      <c r="J1420" s="960"/>
      <c r="K1420" s="960"/>
      <c r="L1420" s="960"/>
      <c r="M1420" s="960"/>
    </row>
    <row r="1421" spans="2:13">
      <c r="B1421" s="960"/>
      <c r="C1421" s="960"/>
      <c r="D1421" s="960"/>
      <c r="E1421" s="960"/>
      <c r="F1421" s="960"/>
      <c r="G1421" s="960"/>
      <c r="H1421" s="960"/>
      <c r="I1421" s="960"/>
      <c r="J1421" s="960"/>
      <c r="K1421" s="960"/>
      <c r="L1421" s="960"/>
      <c r="M1421" s="960"/>
    </row>
    <row r="1422" spans="2:13">
      <c r="B1422" s="960"/>
      <c r="C1422" s="960"/>
      <c r="D1422" s="960"/>
      <c r="E1422" s="960"/>
      <c r="F1422" s="960"/>
      <c r="G1422" s="960"/>
      <c r="H1422" s="960"/>
      <c r="I1422" s="960"/>
      <c r="J1422" s="960"/>
      <c r="K1422" s="960"/>
      <c r="L1422" s="960"/>
      <c r="M1422" s="960"/>
    </row>
    <row r="1423" spans="2:13">
      <c r="B1423" s="960"/>
      <c r="C1423" s="960"/>
      <c r="D1423" s="960"/>
      <c r="E1423" s="960"/>
      <c r="F1423" s="960"/>
      <c r="G1423" s="960"/>
      <c r="H1423" s="960"/>
      <c r="I1423" s="960"/>
      <c r="J1423" s="960"/>
      <c r="K1423" s="960"/>
      <c r="L1423" s="960"/>
      <c r="M1423" s="960"/>
    </row>
    <row r="1424" spans="2:13">
      <c r="B1424" s="960"/>
      <c r="C1424" s="960"/>
      <c r="D1424" s="960"/>
      <c r="E1424" s="960"/>
      <c r="F1424" s="960"/>
      <c r="G1424" s="960"/>
      <c r="H1424" s="960"/>
      <c r="I1424" s="960"/>
      <c r="J1424" s="960"/>
      <c r="K1424" s="960"/>
      <c r="L1424" s="960"/>
      <c r="M1424" s="960"/>
    </row>
    <row r="1425" spans="2:13">
      <c r="B1425" s="960"/>
      <c r="C1425" s="960"/>
      <c r="D1425" s="960"/>
      <c r="E1425" s="960"/>
      <c r="F1425" s="960"/>
      <c r="G1425" s="960"/>
      <c r="H1425" s="960"/>
      <c r="I1425" s="960"/>
      <c r="J1425" s="960"/>
      <c r="K1425" s="960"/>
      <c r="L1425" s="960"/>
      <c r="M1425" s="960"/>
    </row>
    <row r="1426" spans="2:13">
      <c r="B1426" s="960"/>
      <c r="C1426" s="960"/>
      <c r="D1426" s="960"/>
      <c r="E1426" s="960"/>
      <c r="F1426" s="960"/>
      <c r="G1426" s="960"/>
      <c r="H1426" s="960"/>
      <c r="I1426" s="960"/>
      <c r="J1426" s="960"/>
      <c r="K1426" s="960"/>
      <c r="L1426" s="960"/>
      <c r="M1426" s="960"/>
    </row>
    <row r="1427" spans="2:13">
      <c r="B1427" s="960"/>
      <c r="C1427" s="960"/>
      <c r="D1427" s="960"/>
      <c r="E1427" s="960"/>
      <c r="F1427" s="960"/>
      <c r="G1427" s="960"/>
      <c r="H1427" s="960"/>
      <c r="I1427" s="960"/>
      <c r="J1427" s="960"/>
      <c r="K1427" s="960"/>
      <c r="L1427" s="960"/>
      <c r="M1427" s="960"/>
    </row>
    <row r="1428" spans="2:13">
      <c r="B1428" s="960"/>
      <c r="C1428" s="960"/>
      <c r="D1428" s="960"/>
      <c r="E1428" s="960"/>
      <c r="F1428" s="960"/>
      <c r="G1428" s="960"/>
      <c r="H1428" s="960"/>
      <c r="I1428" s="960"/>
      <c r="J1428" s="960"/>
      <c r="K1428" s="960"/>
      <c r="L1428" s="960"/>
      <c r="M1428" s="960"/>
    </row>
    <row r="1429" spans="2:13">
      <c r="B1429" s="960"/>
      <c r="C1429" s="960"/>
      <c r="D1429" s="960"/>
      <c r="E1429" s="960"/>
      <c r="F1429" s="960"/>
      <c r="G1429" s="960"/>
      <c r="H1429" s="960"/>
      <c r="I1429" s="960"/>
      <c r="J1429" s="960"/>
      <c r="K1429" s="960"/>
      <c r="L1429" s="960"/>
      <c r="M1429" s="960"/>
    </row>
    <row r="1430" spans="2:13">
      <c r="B1430" s="960"/>
      <c r="C1430" s="960"/>
      <c r="D1430" s="960"/>
      <c r="E1430" s="960"/>
      <c r="F1430" s="960"/>
      <c r="G1430" s="960"/>
      <c r="H1430" s="960"/>
      <c r="I1430" s="960"/>
      <c r="J1430" s="960"/>
      <c r="K1430" s="960"/>
      <c r="L1430" s="960"/>
      <c r="M1430" s="960"/>
    </row>
    <row r="1431" spans="2:13">
      <c r="B1431" s="960"/>
      <c r="C1431" s="960"/>
      <c r="D1431" s="960"/>
      <c r="E1431" s="960"/>
      <c r="F1431" s="960"/>
      <c r="G1431" s="960"/>
      <c r="H1431" s="960"/>
      <c r="I1431" s="960"/>
      <c r="J1431" s="960"/>
      <c r="K1431" s="960"/>
      <c r="L1431" s="960"/>
      <c r="M1431" s="960"/>
    </row>
    <row r="1432" spans="2:13">
      <c r="B1432" s="960"/>
      <c r="C1432" s="960"/>
      <c r="D1432" s="960"/>
      <c r="E1432" s="960"/>
      <c r="F1432" s="960"/>
      <c r="G1432" s="960"/>
      <c r="H1432" s="960"/>
      <c r="I1432" s="960"/>
      <c r="J1432" s="960"/>
      <c r="K1432" s="960"/>
      <c r="L1432" s="960"/>
      <c r="M1432" s="960"/>
    </row>
    <row r="1433" spans="2:13">
      <c r="B1433" s="960"/>
      <c r="C1433" s="960"/>
      <c r="D1433" s="960"/>
      <c r="E1433" s="960"/>
      <c r="F1433" s="960"/>
      <c r="G1433" s="960"/>
      <c r="H1433" s="960"/>
      <c r="I1433" s="960"/>
      <c r="J1433" s="960"/>
      <c r="K1433" s="960"/>
      <c r="L1433" s="960"/>
      <c r="M1433" s="960"/>
    </row>
    <row r="1434" spans="2:13">
      <c r="B1434" s="960"/>
      <c r="C1434" s="960"/>
      <c r="D1434" s="960"/>
      <c r="E1434" s="960"/>
      <c r="F1434" s="960"/>
      <c r="G1434" s="960"/>
      <c r="H1434" s="960"/>
      <c r="I1434" s="960"/>
      <c r="J1434" s="960"/>
      <c r="K1434" s="960"/>
      <c r="L1434" s="960"/>
      <c r="M1434" s="960"/>
    </row>
    <row r="1435" spans="2:13">
      <c r="B1435" s="960"/>
      <c r="C1435" s="960"/>
      <c r="D1435" s="960"/>
      <c r="E1435" s="960"/>
      <c r="F1435" s="960"/>
      <c r="G1435" s="960"/>
      <c r="H1435" s="960"/>
      <c r="I1435" s="960"/>
      <c r="J1435" s="960"/>
      <c r="K1435" s="960"/>
      <c r="L1435" s="960"/>
      <c r="M1435" s="960"/>
    </row>
    <row r="1436" spans="2:13">
      <c r="B1436" s="960"/>
      <c r="C1436" s="960"/>
      <c r="D1436" s="960"/>
      <c r="E1436" s="960"/>
      <c r="F1436" s="960"/>
      <c r="G1436" s="960"/>
      <c r="H1436" s="960"/>
      <c r="I1436" s="960"/>
      <c r="J1436" s="960"/>
      <c r="K1436" s="960"/>
      <c r="L1436" s="960"/>
      <c r="M1436" s="960"/>
    </row>
    <row r="1437" spans="2:13">
      <c r="B1437" s="960"/>
      <c r="C1437" s="960"/>
      <c r="D1437" s="960"/>
      <c r="E1437" s="960"/>
      <c r="F1437" s="960"/>
      <c r="G1437" s="960"/>
      <c r="H1437" s="960"/>
      <c r="I1437" s="960"/>
      <c r="J1437" s="960"/>
      <c r="K1437" s="960"/>
      <c r="L1437" s="960"/>
      <c r="M1437" s="960"/>
    </row>
    <row r="1438" spans="2:13">
      <c r="B1438" s="960"/>
      <c r="C1438" s="960"/>
      <c r="D1438" s="960"/>
      <c r="E1438" s="960"/>
      <c r="F1438" s="960"/>
      <c r="G1438" s="960"/>
      <c r="H1438" s="960"/>
      <c r="I1438" s="960"/>
      <c r="J1438" s="960"/>
      <c r="K1438" s="960"/>
      <c r="L1438" s="960"/>
      <c r="M1438" s="960"/>
    </row>
    <row r="1439" spans="2:13">
      <c r="B1439" s="960"/>
      <c r="C1439" s="960"/>
      <c r="D1439" s="960"/>
      <c r="E1439" s="960"/>
      <c r="F1439" s="960"/>
      <c r="G1439" s="960"/>
      <c r="H1439" s="960"/>
      <c r="I1439" s="960"/>
      <c r="J1439" s="960"/>
      <c r="K1439" s="960"/>
      <c r="L1439" s="960"/>
      <c r="M1439" s="960"/>
    </row>
    <row r="1440" spans="2:13">
      <c r="B1440" s="960"/>
      <c r="C1440" s="960"/>
      <c r="D1440" s="960"/>
      <c r="E1440" s="960"/>
      <c r="F1440" s="960"/>
      <c r="G1440" s="960"/>
      <c r="H1440" s="960"/>
      <c r="I1440" s="960"/>
      <c r="J1440" s="960"/>
      <c r="K1440" s="960"/>
      <c r="L1440" s="960"/>
      <c r="M1440" s="960"/>
    </row>
    <row r="1441" spans="2:13">
      <c r="B1441" s="960"/>
      <c r="C1441" s="960"/>
      <c r="D1441" s="960"/>
      <c r="E1441" s="960"/>
      <c r="F1441" s="960"/>
      <c r="G1441" s="960"/>
      <c r="H1441" s="960"/>
      <c r="I1441" s="960"/>
      <c r="J1441" s="960"/>
      <c r="K1441" s="960"/>
      <c r="L1441" s="960"/>
      <c r="M1441" s="960"/>
    </row>
    <row r="1442" spans="2:13">
      <c r="B1442" s="960"/>
      <c r="C1442" s="960"/>
      <c r="D1442" s="960"/>
      <c r="E1442" s="960"/>
      <c r="F1442" s="960"/>
      <c r="G1442" s="960"/>
      <c r="H1442" s="960"/>
      <c r="I1442" s="960"/>
      <c r="J1442" s="960"/>
      <c r="K1442" s="960"/>
      <c r="L1442" s="960"/>
      <c r="M1442" s="960"/>
    </row>
    <row r="1443" spans="2:13">
      <c r="B1443" s="960"/>
      <c r="C1443" s="960"/>
      <c r="D1443" s="960"/>
      <c r="E1443" s="960"/>
      <c r="F1443" s="960"/>
      <c r="G1443" s="960"/>
      <c r="H1443" s="960"/>
      <c r="I1443" s="960"/>
      <c r="J1443" s="960"/>
      <c r="K1443" s="960"/>
      <c r="L1443" s="960"/>
      <c r="M1443" s="960"/>
    </row>
    <row r="1444" spans="2:13">
      <c r="B1444" s="960"/>
      <c r="C1444" s="960"/>
      <c r="D1444" s="960"/>
      <c r="E1444" s="960"/>
      <c r="F1444" s="960"/>
      <c r="G1444" s="960"/>
      <c r="H1444" s="960"/>
      <c r="I1444" s="960"/>
      <c r="J1444" s="960"/>
      <c r="K1444" s="960"/>
      <c r="L1444" s="960"/>
      <c r="M1444" s="960"/>
    </row>
    <row r="1445" spans="2:13">
      <c r="B1445" s="960"/>
      <c r="C1445" s="960"/>
      <c r="D1445" s="960"/>
      <c r="E1445" s="960"/>
      <c r="F1445" s="960"/>
      <c r="G1445" s="960"/>
      <c r="H1445" s="960"/>
      <c r="I1445" s="960"/>
      <c r="J1445" s="960"/>
      <c r="K1445" s="960"/>
      <c r="L1445" s="960"/>
      <c r="M1445" s="960"/>
    </row>
    <row r="1446" spans="2:13">
      <c r="B1446" s="960"/>
      <c r="C1446" s="960"/>
      <c r="D1446" s="960"/>
      <c r="E1446" s="960"/>
      <c r="F1446" s="960"/>
      <c r="G1446" s="960"/>
      <c r="H1446" s="960"/>
      <c r="I1446" s="960"/>
      <c r="J1446" s="960"/>
      <c r="K1446" s="960"/>
      <c r="L1446" s="960"/>
      <c r="M1446" s="960"/>
    </row>
    <row r="1447" spans="2:13">
      <c r="B1447" s="960"/>
      <c r="C1447" s="960"/>
      <c r="D1447" s="960"/>
      <c r="E1447" s="960"/>
      <c r="F1447" s="960"/>
      <c r="G1447" s="960"/>
      <c r="H1447" s="960"/>
      <c r="I1447" s="960"/>
      <c r="J1447" s="960"/>
      <c r="K1447" s="960"/>
      <c r="L1447" s="960"/>
      <c r="M1447" s="960"/>
    </row>
    <row r="1448" spans="2:13">
      <c r="B1448" s="960"/>
      <c r="C1448" s="960"/>
      <c r="D1448" s="960"/>
      <c r="E1448" s="960"/>
      <c r="F1448" s="960"/>
      <c r="G1448" s="960"/>
      <c r="H1448" s="960"/>
      <c r="I1448" s="960"/>
      <c r="J1448" s="960"/>
      <c r="K1448" s="960"/>
      <c r="L1448" s="960"/>
      <c r="M1448" s="960"/>
    </row>
    <row r="1449" spans="2:13">
      <c r="B1449" s="960"/>
      <c r="C1449" s="960"/>
      <c r="D1449" s="960"/>
      <c r="E1449" s="960"/>
      <c r="F1449" s="960"/>
      <c r="G1449" s="960"/>
      <c r="H1449" s="960"/>
      <c r="I1449" s="960"/>
      <c r="J1449" s="960"/>
      <c r="K1449" s="960"/>
      <c r="L1449" s="960"/>
      <c r="M1449" s="960"/>
    </row>
    <row r="1450" spans="2:13">
      <c r="B1450" s="960"/>
      <c r="C1450" s="960"/>
      <c r="D1450" s="960"/>
      <c r="E1450" s="960"/>
      <c r="F1450" s="960"/>
      <c r="G1450" s="960"/>
      <c r="H1450" s="960"/>
      <c r="I1450" s="960"/>
      <c r="J1450" s="960"/>
      <c r="K1450" s="960"/>
      <c r="L1450" s="960"/>
      <c r="M1450" s="960"/>
    </row>
    <row r="1451" spans="2:13">
      <c r="B1451" s="960"/>
      <c r="C1451" s="960"/>
      <c r="D1451" s="960"/>
      <c r="E1451" s="960"/>
      <c r="F1451" s="960"/>
      <c r="G1451" s="960"/>
      <c r="H1451" s="960"/>
      <c r="I1451" s="960"/>
      <c r="J1451" s="960"/>
      <c r="K1451" s="960"/>
      <c r="L1451" s="960"/>
      <c r="M1451" s="960"/>
    </row>
    <row r="1452" spans="2:13">
      <c r="B1452" s="960"/>
      <c r="C1452" s="960"/>
      <c r="D1452" s="960"/>
      <c r="E1452" s="960"/>
      <c r="F1452" s="960"/>
      <c r="G1452" s="960"/>
      <c r="H1452" s="960"/>
      <c r="I1452" s="960"/>
      <c r="J1452" s="960"/>
      <c r="K1452" s="960"/>
      <c r="L1452" s="960"/>
      <c r="M1452" s="960"/>
    </row>
    <row r="1453" spans="2:13">
      <c r="B1453" s="960"/>
      <c r="C1453" s="960"/>
      <c r="D1453" s="960"/>
      <c r="E1453" s="960"/>
      <c r="F1453" s="960"/>
      <c r="G1453" s="960"/>
      <c r="H1453" s="960"/>
      <c r="I1453" s="960"/>
      <c r="J1453" s="960"/>
      <c r="K1453" s="960"/>
      <c r="L1453" s="960"/>
      <c r="M1453" s="960"/>
    </row>
    <row r="1454" spans="2:13">
      <c r="B1454" s="960"/>
      <c r="C1454" s="960"/>
      <c r="D1454" s="960"/>
      <c r="E1454" s="960"/>
      <c r="F1454" s="960"/>
      <c r="G1454" s="960"/>
      <c r="H1454" s="960"/>
      <c r="I1454" s="960"/>
      <c r="J1454" s="960"/>
      <c r="K1454" s="960"/>
      <c r="L1454" s="960"/>
      <c r="M1454" s="960"/>
    </row>
    <row r="1455" spans="2:13">
      <c r="B1455" s="960"/>
      <c r="C1455" s="960"/>
      <c r="D1455" s="960"/>
      <c r="E1455" s="960"/>
      <c r="F1455" s="960"/>
      <c r="G1455" s="960"/>
      <c r="H1455" s="960"/>
      <c r="I1455" s="960"/>
      <c r="J1455" s="960"/>
      <c r="K1455" s="960"/>
      <c r="L1455" s="960"/>
      <c r="M1455" s="960"/>
    </row>
    <row r="1456" spans="2:13">
      <c r="B1456" s="960"/>
      <c r="C1456" s="960"/>
      <c r="D1456" s="960"/>
      <c r="E1456" s="960"/>
      <c r="F1456" s="960"/>
      <c r="G1456" s="960"/>
      <c r="H1456" s="960"/>
      <c r="I1456" s="960"/>
      <c r="J1456" s="960"/>
      <c r="K1456" s="960"/>
      <c r="L1456" s="960"/>
      <c r="M1456" s="960"/>
    </row>
    <row r="1457" spans="2:13">
      <c r="B1457" s="960"/>
      <c r="C1457" s="960"/>
      <c r="D1457" s="960"/>
      <c r="E1457" s="960"/>
      <c r="F1457" s="960"/>
      <c r="G1457" s="960"/>
      <c r="H1457" s="960"/>
      <c r="I1457" s="960"/>
      <c r="J1457" s="960"/>
      <c r="K1457" s="960"/>
      <c r="L1457" s="960"/>
      <c r="M1457" s="960"/>
    </row>
    <row r="1458" spans="2:13">
      <c r="B1458" s="960"/>
      <c r="C1458" s="960"/>
      <c r="D1458" s="960"/>
      <c r="E1458" s="960"/>
      <c r="F1458" s="960"/>
      <c r="G1458" s="960"/>
      <c r="H1458" s="960"/>
      <c r="I1458" s="960"/>
      <c r="J1458" s="960"/>
      <c r="K1458" s="960"/>
      <c r="L1458" s="960"/>
      <c r="M1458" s="960"/>
    </row>
    <row r="1459" spans="2:13">
      <c r="B1459" s="960"/>
      <c r="C1459" s="960"/>
      <c r="D1459" s="960"/>
      <c r="E1459" s="960"/>
      <c r="F1459" s="960"/>
      <c r="G1459" s="960"/>
      <c r="H1459" s="960"/>
      <c r="I1459" s="960"/>
      <c r="J1459" s="960"/>
      <c r="K1459" s="960"/>
      <c r="L1459" s="960"/>
      <c r="M1459" s="960"/>
    </row>
    <row r="1460" spans="2:13">
      <c r="B1460" s="960"/>
      <c r="C1460" s="960"/>
      <c r="D1460" s="960"/>
      <c r="E1460" s="960"/>
      <c r="F1460" s="960"/>
      <c r="G1460" s="960"/>
      <c r="H1460" s="960"/>
      <c r="I1460" s="960"/>
      <c r="J1460" s="960"/>
      <c r="K1460" s="960"/>
      <c r="L1460" s="960"/>
      <c r="M1460" s="960"/>
    </row>
    <row r="1461" spans="2:13">
      <c r="B1461" s="960"/>
      <c r="C1461" s="960"/>
      <c r="D1461" s="960"/>
      <c r="E1461" s="960"/>
      <c r="F1461" s="960"/>
      <c r="G1461" s="960"/>
      <c r="H1461" s="960"/>
      <c r="I1461" s="960"/>
      <c r="J1461" s="960"/>
      <c r="K1461" s="960"/>
      <c r="L1461" s="960"/>
      <c r="M1461" s="960"/>
    </row>
    <row r="1462" spans="2:13">
      <c r="B1462" s="960"/>
      <c r="C1462" s="960"/>
      <c r="D1462" s="960"/>
      <c r="E1462" s="960"/>
      <c r="F1462" s="960"/>
      <c r="G1462" s="960"/>
      <c r="H1462" s="960"/>
      <c r="I1462" s="960"/>
      <c r="J1462" s="960"/>
      <c r="K1462" s="960"/>
      <c r="L1462" s="960"/>
      <c r="M1462" s="960"/>
    </row>
    <row r="1463" spans="2:13">
      <c r="B1463" s="960"/>
      <c r="C1463" s="960"/>
      <c r="D1463" s="960"/>
      <c r="E1463" s="960"/>
      <c r="F1463" s="960"/>
      <c r="G1463" s="960"/>
      <c r="H1463" s="960"/>
      <c r="I1463" s="960"/>
      <c r="J1463" s="960"/>
      <c r="K1463" s="960"/>
      <c r="L1463" s="960"/>
      <c r="M1463" s="960"/>
    </row>
    <row r="1464" spans="2:13">
      <c r="B1464" s="960"/>
      <c r="C1464" s="960"/>
      <c r="D1464" s="960"/>
      <c r="E1464" s="960"/>
      <c r="F1464" s="960"/>
      <c r="G1464" s="960"/>
      <c r="H1464" s="960"/>
      <c r="I1464" s="960"/>
      <c r="J1464" s="960"/>
      <c r="K1464" s="960"/>
      <c r="L1464" s="960"/>
      <c r="M1464" s="960"/>
    </row>
    <row r="1465" spans="2:13">
      <c r="B1465" s="960"/>
      <c r="C1465" s="960"/>
      <c r="D1465" s="960"/>
      <c r="E1465" s="960"/>
      <c r="F1465" s="960"/>
      <c r="G1465" s="960"/>
      <c r="H1465" s="960"/>
      <c r="I1465" s="960"/>
      <c r="J1465" s="960"/>
      <c r="K1465" s="960"/>
      <c r="L1465" s="960"/>
      <c r="M1465" s="960"/>
    </row>
    <row r="1466" spans="2:13">
      <c r="B1466" s="960"/>
      <c r="C1466" s="960"/>
      <c r="D1466" s="960"/>
      <c r="E1466" s="960"/>
      <c r="F1466" s="960"/>
      <c r="G1466" s="960"/>
      <c r="H1466" s="960"/>
      <c r="I1466" s="960"/>
      <c r="J1466" s="960"/>
      <c r="K1466" s="960"/>
      <c r="L1466" s="960"/>
      <c r="M1466" s="960"/>
    </row>
    <row r="1467" spans="2:13">
      <c r="B1467" s="960"/>
      <c r="C1467" s="960"/>
      <c r="D1467" s="960"/>
      <c r="E1467" s="960"/>
      <c r="F1467" s="960"/>
      <c r="G1467" s="960"/>
      <c r="H1467" s="960"/>
      <c r="I1467" s="960"/>
      <c r="J1467" s="960"/>
      <c r="K1467" s="960"/>
      <c r="L1467" s="960"/>
      <c r="M1467" s="960"/>
    </row>
    <row r="1468" spans="2:13">
      <c r="B1468" s="960"/>
      <c r="C1468" s="960"/>
      <c r="D1468" s="960"/>
      <c r="E1468" s="960"/>
      <c r="F1468" s="960"/>
      <c r="G1468" s="960"/>
      <c r="H1468" s="960"/>
      <c r="I1468" s="960"/>
      <c r="J1468" s="960"/>
      <c r="K1468" s="960"/>
      <c r="L1468" s="960"/>
      <c r="M1468" s="960"/>
    </row>
    <row r="1469" spans="2:13">
      <c r="B1469" s="960"/>
      <c r="C1469" s="960"/>
      <c r="D1469" s="960"/>
      <c r="E1469" s="960"/>
      <c r="F1469" s="960"/>
      <c r="G1469" s="960"/>
      <c r="H1469" s="960"/>
      <c r="I1469" s="960"/>
      <c r="J1469" s="960"/>
      <c r="K1469" s="960"/>
      <c r="L1469" s="960"/>
      <c r="M1469" s="960"/>
    </row>
    <row r="1470" spans="2:13">
      <c r="B1470" s="960"/>
      <c r="C1470" s="960"/>
      <c r="D1470" s="960"/>
      <c r="E1470" s="960"/>
      <c r="F1470" s="960"/>
      <c r="G1470" s="960"/>
      <c r="H1470" s="960"/>
      <c r="I1470" s="960"/>
      <c r="J1470" s="960"/>
      <c r="K1470" s="960"/>
      <c r="L1470" s="960"/>
      <c r="M1470" s="960"/>
    </row>
    <row r="1471" spans="2:13">
      <c r="B1471" s="960"/>
      <c r="C1471" s="960"/>
      <c r="D1471" s="960"/>
      <c r="E1471" s="960"/>
      <c r="F1471" s="960"/>
      <c r="G1471" s="960"/>
      <c r="H1471" s="960"/>
      <c r="I1471" s="960"/>
      <c r="J1471" s="960"/>
      <c r="K1471" s="960"/>
      <c r="L1471" s="960"/>
      <c r="M1471" s="960"/>
    </row>
    <row r="1472" spans="2:13">
      <c r="B1472" s="960"/>
      <c r="C1472" s="960"/>
      <c r="D1472" s="960"/>
      <c r="E1472" s="960"/>
      <c r="F1472" s="960"/>
      <c r="G1472" s="960"/>
      <c r="H1472" s="960"/>
      <c r="I1472" s="960"/>
      <c r="J1472" s="960"/>
      <c r="K1472" s="960"/>
      <c r="L1472" s="960"/>
      <c r="M1472" s="960"/>
    </row>
    <row r="1473" spans="2:13">
      <c r="B1473" s="960"/>
      <c r="C1473" s="960"/>
      <c r="D1473" s="960"/>
      <c r="E1473" s="960"/>
      <c r="F1473" s="960"/>
      <c r="G1473" s="960"/>
      <c r="H1473" s="960"/>
      <c r="I1473" s="960"/>
      <c r="J1473" s="960"/>
      <c r="K1473" s="960"/>
      <c r="L1473" s="960"/>
      <c r="M1473" s="960"/>
    </row>
    <row r="1474" spans="2:13">
      <c r="B1474" s="960"/>
      <c r="C1474" s="960"/>
      <c r="D1474" s="960"/>
      <c r="E1474" s="960"/>
      <c r="F1474" s="960"/>
      <c r="G1474" s="960"/>
      <c r="H1474" s="960"/>
      <c r="I1474" s="960"/>
      <c r="J1474" s="960"/>
      <c r="K1474" s="960"/>
      <c r="L1474" s="960"/>
      <c r="M1474" s="960"/>
    </row>
    <row r="1475" spans="2:13">
      <c r="B1475" s="960"/>
      <c r="C1475" s="960"/>
      <c r="D1475" s="960"/>
      <c r="E1475" s="960"/>
      <c r="F1475" s="960"/>
      <c r="G1475" s="960"/>
      <c r="H1475" s="960"/>
      <c r="I1475" s="960"/>
      <c r="J1475" s="960"/>
      <c r="K1475" s="960"/>
      <c r="L1475" s="960"/>
      <c r="M1475" s="960"/>
    </row>
    <row r="1476" spans="2:13">
      <c r="B1476" s="960"/>
      <c r="C1476" s="960"/>
      <c r="D1476" s="960"/>
      <c r="E1476" s="960"/>
      <c r="F1476" s="960"/>
      <c r="G1476" s="960"/>
      <c r="H1476" s="960"/>
      <c r="I1476" s="960"/>
      <c r="J1476" s="960"/>
      <c r="K1476" s="960"/>
      <c r="L1476" s="960"/>
      <c r="M1476" s="960"/>
    </row>
    <row r="1477" spans="2:13">
      <c r="B1477" s="960"/>
      <c r="C1477" s="960"/>
      <c r="D1477" s="960"/>
      <c r="E1477" s="960"/>
      <c r="F1477" s="960"/>
      <c r="G1477" s="960"/>
      <c r="H1477" s="960"/>
      <c r="I1477" s="960"/>
      <c r="J1477" s="960"/>
      <c r="K1477" s="960"/>
      <c r="L1477" s="960"/>
      <c r="M1477" s="960"/>
    </row>
    <row r="1478" spans="2:13">
      <c r="B1478" s="960"/>
      <c r="C1478" s="960"/>
      <c r="D1478" s="960"/>
      <c r="E1478" s="960"/>
      <c r="F1478" s="960"/>
      <c r="G1478" s="960"/>
      <c r="H1478" s="960"/>
      <c r="I1478" s="960"/>
      <c r="J1478" s="960"/>
      <c r="K1478" s="960"/>
      <c r="L1478" s="960"/>
      <c r="M1478" s="960"/>
    </row>
    <row r="1479" spans="2:13">
      <c r="B1479" s="960"/>
      <c r="C1479" s="960"/>
      <c r="D1479" s="960"/>
      <c r="E1479" s="960"/>
      <c r="F1479" s="960"/>
      <c r="G1479" s="960"/>
      <c r="H1479" s="960"/>
      <c r="I1479" s="960"/>
      <c r="J1479" s="960"/>
      <c r="K1479" s="960"/>
      <c r="L1479" s="960"/>
      <c r="M1479" s="960"/>
    </row>
    <row r="1480" spans="2:13">
      <c r="B1480" s="960"/>
      <c r="C1480" s="960"/>
      <c r="D1480" s="960"/>
      <c r="E1480" s="960"/>
      <c r="F1480" s="960"/>
      <c r="G1480" s="960"/>
      <c r="H1480" s="960"/>
      <c r="I1480" s="960"/>
      <c r="J1480" s="960"/>
      <c r="K1480" s="960"/>
      <c r="L1480" s="960"/>
      <c r="M1480" s="960"/>
    </row>
    <row r="1481" spans="2:13">
      <c r="B1481" s="960"/>
      <c r="C1481" s="960"/>
      <c r="D1481" s="960"/>
      <c r="E1481" s="960"/>
      <c r="F1481" s="960"/>
      <c r="G1481" s="960"/>
      <c r="H1481" s="960"/>
      <c r="I1481" s="960"/>
      <c r="J1481" s="960"/>
      <c r="K1481" s="960"/>
      <c r="L1481" s="960"/>
      <c r="M1481" s="960"/>
    </row>
    <row r="1482" spans="2:13">
      <c r="B1482" s="960"/>
      <c r="C1482" s="960"/>
      <c r="D1482" s="960"/>
      <c r="E1482" s="960"/>
      <c r="F1482" s="960"/>
      <c r="G1482" s="960"/>
      <c r="H1482" s="960"/>
      <c r="I1482" s="960"/>
      <c r="J1482" s="960"/>
      <c r="K1482" s="960"/>
      <c r="L1482" s="960"/>
      <c r="M1482" s="960"/>
    </row>
    <row r="1483" spans="2:13">
      <c r="B1483" s="960"/>
      <c r="C1483" s="960"/>
      <c r="D1483" s="960"/>
      <c r="E1483" s="960"/>
      <c r="F1483" s="960"/>
      <c r="G1483" s="960"/>
      <c r="H1483" s="960"/>
      <c r="I1483" s="960"/>
      <c r="J1483" s="960"/>
      <c r="K1483" s="960"/>
      <c r="L1483" s="960"/>
      <c r="M1483" s="960"/>
    </row>
    <row r="1484" spans="2:13">
      <c r="B1484" s="960"/>
      <c r="C1484" s="960"/>
      <c r="D1484" s="960"/>
      <c r="E1484" s="960"/>
      <c r="F1484" s="960"/>
      <c r="G1484" s="960"/>
      <c r="H1484" s="960"/>
      <c r="I1484" s="960"/>
      <c r="J1484" s="960"/>
      <c r="K1484" s="960"/>
      <c r="L1484" s="960"/>
      <c r="M1484" s="960"/>
    </row>
    <row r="1485" spans="2:13">
      <c r="B1485" s="960"/>
      <c r="C1485" s="960"/>
      <c r="D1485" s="960"/>
      <c r="E1485" s="960"/>
      <c r="F1485" s="960"/>
      <c r="G1485" s="960"/>
      <c r="H1485" s="960"/>
      <c r="I1485" s="960"/>
      <c r="J1485" s="960"/>
      <c r="K1485" s="960"/>
      <c r="L1485" s="960"/>
      <c r="M1485" s="960"/>
    </row>
    <row r="1486" spans="2:13">
      <c r="B1486" s="960"/>
      <c r="C1486" s="960"/>
      <c r="D1486" s="960"/>
      <c r="E1486" s="960"/>
      <c r="F1486" s="960"/>
      <c r="G1486" s="960"/>
      <c r="H1486" s="960"/>
      <c r="I1486" s="960"/>
      <c r="J1486" s="960"/>
      <c r="K1486" s="960"/>
      <c r="L1486" s="960"/>
      <c r="M1486" s="960"/>
    </row>
    <row r="1487" spans="2:13">
      <c r="B1487" s="960"/>
      <c r="C1487" s="960"/>
      <c r="D1487" s="960"/>
      <c r="E1487" s="960"/>
      <c r="F1487" s="960"/>
      <c r="G1487" s="960"/>
      <c r="H1487" s="960"/>
      <c r="I1487" s="960"/>
      <c r="J1487" s="960"/>
      <c r="K1487" s="960"/>
      <c r="L1487" s="960"/>
      <c r="M1487" s="960"/>
    </row>
    <row r="1488" spans="2:13">
      <c r="B1488" s="960"/>
      <c r="C1488" s="960"/>
      <c r="D1488" s="960"/>
      <c r="E1488" s="960"/>
      <c r="F1488" s="960"/>
      <c r="G1488" s="960"/>
      <c r="H1488" s="960"/>
      <c r="I1488" s="960"/>
      <c r="J1488" s="960"/>
      <c r="K1488" s="960"/>
      <c r="L1488" s="960"/>
      <c r="M1488" s="960"/>
    </row>
    <row r="1489" spans="2:13">
      <c r="B1489" s="960"/>
      <c r="C1489" s="960"/>
      <c r="D1489" s="960"/>
      <c r="E1489" s="960"/>
      <c r="F1489" s="960"/>
      <c r="G1489" s="960"/>
      <c r="H1489" s="960"/>
      <c r="I1489" s="960"/>
      <c r="J1489" s="960"/>
      <c r="K1489" s="960"/>
      <c r="L1489" s="960"/>
      <c r="M1489" s="960"/>
    </row>
    <row r="1490" spans="2:13">
      <c r="B1490" s="960"/>
      <c r="C1490" s="960"/>
      <c r="D1490" s="960"/>
      <c r="E1490" s="960"/>
      <c r="F1490" s="960"/>
      <c r="G1490" s="960"/>
      <c r="H1490" s="960"/>
      <c r="I1490" s="960"/>
      <c r="J1490" s="960"/>
      <c r="K1490" s="960"/>
      <c r="L1490" s="960"/>
      <c r="M1490" s="960"/>
    </row>
    <row r="1491" spans="2:13">
      <c r="B1491" s="960"/>
      <c r="C1491" s="960"/>
      <c r="D1491" s="960"/>
      <c r="E1491" s="960"/>
      <c r="F1491" s="960"/>
      <c r="G1491" s="960"/>
      <c r="H1491" s="960"/>
      <c r="I1491" s="960"/>
      <c r="J1491" s="960"/>
      <c r="K1491" s="960"/>
      <c r="L1491" s="960"/>
      <c r="M1491" s="960"/>
    </row>
    <row r="1492" spans="2:13">
      <c r="B1492" s="960"/>
      <c r="C1492" s="960"/>
      <c r="D1492" s="960"/>
      <c r="E1492" s="960"/>
      <c r="F1492" s="960"/>
      <c r="G1492" s="960"/>
      <c r="H1492" s="960"/>
      <c r="I1492" s="960"/>
      <c r="J1492" s="960"/>
      <c r="K1492" s="960"/>
      <c r="L1492" s="960"/>
      <c r="M1492" s="960"/>
    </row>
    <row r="1493" spans="2:13">
      <c r="B1493" s="960"/>
      <c r="C1493" s="960"/>
      <c r="D1493" s="960"/>
      <c r="E1493" s="960"/>
      <c r="F1493" s="960"/>
      <c r="G1493" s="960"/>
      <c r="H1493" s="960"/>
      <c r="I1493" s="960"/>
      <c r="J1493" s="960"/>
      <c r="K1493" s="960"/>
      <c r="L1493" s="960"/>
      <c r="M1493" s="960"/>
    </row>
    <row r="1494" spans="2:13">
      <c r="B1494" s="960"/>
      <c r="C1494" s="960"/>
      <c r="D1494" s="960"/>
      <c r="E1494" s="960"/>
      <c r="F1494" s="960"/>
      <c r="G1494" s="960"/>
      <c r="H1494" s="960"/>
      <c r="I1494" s="960"/>
      <c r="J1494" s="960"/>
      <c r="K1494" s="960"/>
      <c r="L1494" s="960"/>
      <c r="M1494" s="960"/>
    </row>
    <row r="1495" spans="2:13">
      <c r="B1495" s="960"/>
      <c r="C1495" s="960"/>
      <c r="D1495" s="960"/>
      <c r="E1495" s="960"/>
      <c r="F1495" s="960"/>
      <c r="G1495" s="960"/>
      <c r="H1495" s="960"/>
      <c r="I1495" s="960"/>
      <c r="J1495" s="960"/>
      <c r="K1495" s="960"/>
      <c r="L1495" s="960"/>
      <c r="M1495" s="960"/>
    </row>
    <row r="1496" spans="2:13">
      <c r="B1496" s="960"/>
      <c r="C1496" s="960"/>
      <c r="D1496" s="960"/>
      <c r="E1496" s="960"/>
      <c r="F1496" s="960"/>
      <c r="G1496" s="960"/>
      <c r="H1496" s="960"/>
      <c r="I1496" s="960"/>
      <c r="J1496" s="960"/>
      <c r="K1496" s="960"/>
      <c r="L1496" s="960"/>
      <c r="M1496" s="960"/>
    </row>
    <row r="1497" spans="2:13">
      <c r="B1497" s="960"/>
      <c r="C1497" s="960"/>
      <c r="D1497" s="960"/>
      <c r="E1497" s="960"/>
      <c r="F1497" s="960"/>
      <c r="G1497" s="960"/>
      <c r="H1497" s="960"/>
      <c r="I1497" s="960"/>
      <c r="J1497" s="960"/>
      <c r="K1497" s="960"/>
      <c r="L1497" s="960"/>
      <c r="M1497" s="960"/>
    </row>
    <row r="1498" spans="2:13">
      <c r="B1498" s="960"/>
      <c r="C1498" s="960"/>
      <c r="D1498" s="960"/>
      <c r="E1498" s="960"/>
      <c r="F1498" s="960"/>
      <c r="G1498" s="960"/>
      <c r="H1498" s="960"/>
      <c r="I1498" s="960"/>
      <c r="J1498" s="960"/>
      <c r="K1498" s="960"/>
      <c r="L1498" s="960"/>
      <c r="M1498" s="960"/>
    </row>
    <row r="1499" spans="2:13">
      <c r="B1499" s="960"/>
      <c r="C1499" s="960"/>
      <c r="D1499" s="960"/>
      <c r="E1499" s="960"/>
      <c r="F1499" s="960"/>
      <c r="G1499" s="960"/>
      <c r="H1499" s="960"/>
      <c r="I1499" s="960"/>
      <c r="J1499" s="960"/>
      <c r="K1499" s="960"/>
      <c r="L1499" s="960"/>
      <c r="M1499" s="960"/>
    </row>
    <row r="1500" spans="2:13">
      <c r="B1500" s="960"/>
      <c r="C1500" s="960"/>
      <c r="D1500" s="960"/>
      <c r="E1500" s="960"/>
      <c r="F1500" s="960"/>
      <c r="G1500" s="960"/>
      <c r="H1500" s="960"/>
      <c r="I1500" s="960"/>
      <c r="J1500" s="960"/>
      <c r="K1500" s="960"/>
      <c r="L1500" s="960"/>
      <c r="M1500" s="960"/>
    </row>
    <row r="1501" spans="2:13">
      <c r="B1501" s="960"/>
      <c r="C1501" s="960"/>
      <c r="D1501" s="960"/>
      <c r="E1501" s="960"/>
      <c r="F1501" s="960"/>
      <c r="G1501" s="960"/>
      <c r="H1501" s="960"/>
      <c r="I1501" s="960"/>
      <c r="J1501" s="960"/>
      <c r="K1501" s="960"/>
      <c r="L1501" s="960"/>
      <c r="M1501" s="960"/>
    </row>
    <row r="1502" spans="2:13">
      <c r="B1502" s="960"/>
      <c r="C1502" s="960"/>
      <c r="D1502" s="960"/>
      <c r="E1502" s="960"/>
      <c r="F1502" s="960"/>
      <c r="G1502" s="960"/>
      <c r="H1502" s="960"/>
      <c r="I1502" s="960"/>
      <c r="J1502" s="960"/>
      <c r="K1502" s="960"/>
      <c r="L1502" s="960"/>
      <c r="M1502" s="960"/>
    </row>
    <row r="1503" spans="2:13">
      <c r="B1503" s="960"/>
      <c r="C1503" s="960"/>
      <c r="D1503" s="960"/>
      <c r="E1503" s="960"/>
      <c r="F1503" s="960"/>
      <c r="G1503" s="960"/>
      <c r="H1503" s="960"/>
      <c r="I1503" s="960"/>
      <c r="J1503" s="960"/>
      <c r="K1503" s="960"/>
      <c r="L1503" s="960"/>
      <c r="M1503" s="960"/>
    </row>
    <row r="1504" spans="2:13">
      <c r="B1504" s="960"/>
      <c r="C1504" s="960"/>
      <c r="D1504" s="960"/>
      <c r="E1504" s="960"/>
      <c r="F1504" s="960"/>
      <c r="G1504" s="960"/>
      <c r="H1504" s="960"/>
      <c r="I1504" s="960"/>
      <c r="J1504" s="960"/>
      <c r="K1504" s="960"/>
      <c r="L1504" s="960"/>
      <c r="M1504" s="960"/>
    </row>
    <row r="1505" spans="2:13">
      <c r="B1505" s="960"/>
      <c r="C1505" s="960"/>
      <c r="D1505" s="960"/>
      <c r="E1505" s="960"/>
      <c r="F1505" s="960"/>
      <c r="G1505" s="960"/>
      <c r="H1505" s="960"/>
      <c r="I1505" s="960"/>
      <c r="J1505" s="960"/>
      <c r="K1505" s="960"/>
      <c r="L1505" s="960"/>
      <c r="M1505" s="960"/>
    </row>
    <row r="1506" spans="2:13">
      <c r="B1506" s="960"/>
      <c r="C1506" s="960"/>
      <c r="D1506" s="960"/>
      <c r="E1506" s="960"/>
      <c r="F1506" s="960"/>
      <c r="G1506" s="960"/>
      <c r="H1506" s="960"/>
      <c r="I1506" s="960"/>
      <c r="J1506" s="960"/>
      <c r="K1506" s="960"/>
      <c r="L1506" s="960"/>
      <c r="M1506" s="960"/>
    </row>
    <row r="1507" spans="2:13">
      <c r="B1507" s="960"/>
      <c r="C1507" s="960"/>
      <c r="D1507" s="960"/>
      <c r="E1507" s="960"/>
      <c r="F1507" s="960"/>
      <c r="G1507" s="960"/>
      <c r="H1507" s="960"/>
      <c r="I1507" s="960"/>
      <c r="J1507" s="960"/>
      <c r="K1507" s="960"/>
      <c r="L1507" s="960"/>
      <c r="M1507" s="960"/>
    </row>
    <row r="1508" spans="2:13">
      <c r="B1508" s="960"/>
      <c r="C1508" s="960"/>
      <c r="D1508" s="960"/>
      <c r="E1508" s="960"/>
      <c r="F1508" s="960"/>
      <c r="G1508" s="960"/>
      <c r="H1508" s="960"/>
      <c r="I1508" s="960"/>
      <c r="J1508" s="960"/>
      <c r="K1508" s="960"/>
      <c r="L1508" s="960"/>
      <c r="M1508" s="960"/>
    </row>
    <row r="1509" spans="2:13">
      <c r="B1509" s="960"/>
      <c r="C1509" s="960"/>
      <c r="D1509" s="960"/>
      <c r="E1509" s="960"/>
      <c r="F1509" s="960"/>
      <c r="G1509" s="960"/>
      <c r="H1509" s="960"/>
      <c r="I1509" s="960"/>
      <c r="J1509" s="960"/>
      <c r="K1509" s="960"/>
      <c r="L1509" s="960"/>
      <c r="M1509" s="960"/>
    </row>
    <row r="1510" spans="2:13">
      <c r="B1510" s="960"/>
      <c r="C1510" s="960"/>
      <c r="D1510" s="960"/>
      <c r="E1510" s="960"/>
      <c r="F1510" s="960"/>
      <c r="G1510" s="960"/>
      <c r="H1510" s="960"/>
      <c r="I1510" s="960"/>
      <c r="J1510" s="960"/>
      <c r="K1510" s="960"/>
      <c r="L1510" s="960"/>
      <c r="M1510" s="960"/>
    </row>
    <row r="1511" spans="2:13">
      <c r="B1511" s="960"/>
      <c r="C1511" s="960"/>
      <c r="D1511" s="960"/>
      <c r="E1511" s="960"/>
      <c r="F1511" s="960"/>
      <c r="G1511" s="960"/>
      <c r="H1511" s="960"/>
      <c r="I1511" s="960"/>
      <c r="J1511" s="960"/>
      <c r="K1511" s="960"/>
      <c r="L1511" s="960"/>
      <c r="M1511" s="960"/>
    </row>
    <row r="1512" spans="2:13">
      <c r="B1512" s="960"/>
      <c r="C1512" s="960"/>
      <c r="D1512" s="960"/>
      <c r="E1512" s="960"/>
      <c r="F1512" s="960"/>
      <c r="G1512" s="960"/>
      <c r="H1512" s="960"/>
      <c r="I1512" s="960"/>
      <c r="J1512" s="960"/>
      <c r="K1512" s="960"/>
      <c r="L1512" s="960"/>
      <c r="M1512" s="960"/>
    </row>
    <row r="1513" spans="2:13">
      <c r="B1513" s="960"/>
      <c r="C1513" s="960"/>
      <c r="D1513" s="960"/>
      <c r="E1513" s="960"/>
      <c r="F1513" s="960"/>
      <c r="G1513" s="960"/>
      <c r="H1513" s="960"/>
      <c r="I1513" s="960"/>
      <c r="J1513" s="960"/>
      <c r="K1513" s="960"/>
      <c r="L1513" s="960"/>
      <c r="M1513" s="960"/>
    </row>
    <row r="1514" spans="2:13">
      <c r="B1514" s="960"/>
      <c r="C1514" s="960"/>
      <c r="D1514" s="960"/>
      <c r="E1514" s="960"/>
      <c r="F1514" s="960"/>
      <c r="G1514" s="960"/>
      <c r="H1514" s="960"/>
      <c r="I1514" s="960"/>
      <c r="J1514" s="960"/>
      <c r="K1514" s="960"/>
      <c r="L1514" s="960"/>
      <c r="M1514" s="960"/>
    </row>
    <row r="1515" spans="2:13">
      <c r="B1515" s="960"/>
      <c r="C1515" s="960"/>
      <c r="D1515" s="960"/>
      <c r="E1515" s="960"/>
      <c r="F1515" s="960"/>
      <c r="G1515" s="960"/>
      <c r="H1515" s="960"/>
      <c r="I1515" s="960"/>
      <c r="J1515" s="960"/>
      <c r="K1515" s="960"/>
      <c r="L1515" s="960"/>
      <c r="M1515" s="960"/>
    </row>
    <row r="1516" spans="2:13">
      <c r="B1516" s="960"/>
      <c r="C1516" s="960"/>
      <c r="D1516" s="960"/>
      <c r="E1516" s="960"/>
      <c r="F1516" s="960"/>
      <c r="G1516" s="960"/>
      <c r="H1516" s="960"/>
      <c r="I1516" s="960"/>
      <c r="J1516" s="960"/>
      <c r="K1516" s="960"/>
      <c r="L1516" s="960"/>
      <c r="M1516" s="960"/>
    </row>
    <row r="1517" spans="2:13">
      <c r="B1517" s="960"/>
      <c r="C1517" s="960"/>
      <c r="D1517" s="960"/>
      <c r="E1517" s="960"/>
      <c r="F1517" s="960"/>
      <c r="G1517" s="960"/>
      <c r="H1517" s="960"/>
      <c r="I1517" s="960"/>
      <c r="J1517" s="960"/>
      <c r="K1517" s="960"/>
      <c r="L1517" s="960"/>
      <c r="M1517" s="960"/>
    </row>
    <row r="1518" spans="2:13">
      <c r="B1518" s="960"/>
      <c r="C1518" s="960"/>
      <c r="D1518" s="960"/>
      <c r="E1518" s="960"/>
      <c r="F1518" s="960"/>
      <c r="G1518" s="960"/>
      <c r="H1518" s="960"/>
      <c r="I1518" s="960"/>
      <c r="J1518" s="960"/>
      <c r="K1518" s="960"/>
      <c r="L1518" s="960"/>
      <c r="M1518" s="960"/>
    </row>
    <row r="1519" spans="2:13">
      <c r="B1519" s="960"/>
      <c r="C1519" s="960"/>
      <c r="D1519" s="960"/>
      <c r="E1519" s="960"/>
      <c r="F1519" s="960"/>
      <c r="G1519" s="960"/>
      <c r="H1519" s="960"/>
      <c r="I1519" s="960"/>
      <c r="J1519" s="960"/>
      <c r="K1519" s="960"/>
      <c r="L1519" s="960"/>
      <c r="M1519" s="960"/>
    </row>
    <row r="1520" spans="2:13">
      <c r="B1520" s="960"/>
      <c r="C1520" s="960"/>
      <c r="D1520" s="960"/>
      <c r="E1520" s="960"/>
      <c r="F1520" s="960"/>
      <c r="G1520" s="960"/>
      <c r="H1520" s="960"/>
      <c r="I1520" s="960"/>
      <c r="J1520" s="960"/>
      <c r="K1520" s="960"/>
      <c r="L1520" s="960"/>
      <c r="M1520" s="960"/>
    </row>
    <row r="1521" spans="2:13">
      <c r="B1521" s="960"/>
      <c r="C1521" s="960"/>
      <c r="D1521" s="960"/>
      <c r="E1521" s="960"/>
      <c r="F1521" s="960"/>
      <c r="G1521" s="960"/>
      <c r="H1521" s="960"/>
      <c r="I1521" s="960"/>
      <c r="J1521" s="960"/>
      <c r="K1521" s="960"/>
      <c r="L1521" s="960"/>
      <c r="M1521" s="960"/>
    </row>
    <row r="1522" spans="2:13">
      <c r="B1522" s="960"/>
      <c r="C1522" s="960"/>
      <c r="D1522" s="960"/>
      <c r="E1522" s="960"/>
      <c r="F1522" s="960"/>
      <c r="G1522" s="960"/>
      <c r="H1522" s="960"/>
      <c r="I1522" s="960"/>
      <c r="J1522" s="960"/>
      <c r="K1522" s="960"/>
      <c r="L1522" s="960"/>
      <c r="M1522" s="960"/>
    </row>
    <row r="1523" spans="2:13">
      <c r="B1523" s="960"/>
      <c r="C1523" s="960"/>
      <c r="D1523" s="960"/>
      <c r="E1523" s="960"/>
      <c r="F1523" s="960"/>
      <c r="G1523" s="960"/>
      <c r="H1523" s="960"/>
      <c r="I1523" s="960"/>
      <c r="J1523" s="960"/>
      <c r="K1523" s="960"/>
      <c r="L1523" s="960"/>
      <c r="M1523" s="960"/>
    </row>
    <row r="1524" spans="2:13">
      <c r="B1524" s="960"/>
      <c r="C1524" s="960"/>
      <c r="D1524" s="960"/>
      <c r="E1524" s="960"/>
      <c r="F1524" s="960"/>
      <c r="G1524" s="960"/>
      <c r="H1524" s="960"/>
      <c r="I1524" s="960"/>
      <c r="J1524" s="960"/>
      <c r="K1524" s="960"/>
      <c r="L1524" s="960"/>
      <c r="M1524" s="960"/>
    </row>
    <row r="1525" spans="2:13">
      <c r="B1525" s="960"/>
      <c r="C1525" s="960"/>
      <c r="D1525" s="960"/>
      <c r="E1525" s="960"/>
      <c r="F1525" s="960"/>
      <c r="G1525" s="960"/>
      <c r="H1525" s="960"/>
      <c r="I1525" s="960"/>
      <c r="J1525" s="960"/>
      <c r="K1525" s="960"/>
      <c r="L1525" s="960"/>
      <c r="M1525" s="960"/>
    </row>
    <row r="1526" spans="2:13">
      <c r="B1526" s="960"/>
      <c r="C1526" s="960"/>
      <c r="D1526" s="960"/>
      <c r="E1526" s="960"/>
      <c r="F1526" s="960"/>
      <c r="G1526" s="960"/>
      <c r="H1526" s="960"/>
      <c r="I1526" s="960"/>
      <c r="J1526" s="960"/>
      <c r="K1526" s="960"/>
      <c r="L1526" s="960"/>
      <c r="M1526" s="960"/>
    </row>
    <row r="1527" spans="2:13">
      <c r="B1527" s="960"/>
      <c r="C1527" s="960"/>
      <c r="D1527" s="960"/>
      <c r="E1527" s="960"/>
      <c r="F1527" s="960"/>
      <c r="G1527" s="960"/>
      <c r="H1527" s="960"/>
      <c r="I1527" s="960"/>
      <c r="J1527" s="960"/>
      <c r="K1527" s="960"/>
      <c r="L1527" s="960"/>
      <c r="M1527" s="960"/>
    </row>
    <row r="1528" spans="2:13">
      <c r="B1528" s="960"/>
      <c r="C1528" s="960"/>
      <c r="D1528" s="960"/>
      <c r="E1528" s="960"/>
      <c r="F1528" s="960"/>
      <c r="G1528" s="960"/>
      <c r="H1528" s="960"/>
      <c r="I1528" s="960"/>
      <c r="J1528" s="960"/>
      <c r="K1528" s="960"/>
      <c r="L1528" s="960"/>
      <c r="M1528" s="960"/>
    </row>
    <row r="1529" spans="2:13">
      <c r="B1529" s="960"/>
      <c r="C1529" s="960"/>
      <c r="D1529" s="960"/>
      <c r="E1529" s="960"/>
      <c r="F1529" s="960"/>
      <c r="G1529" s="960"/>
      <c r="H1529" s="960"/>
      <c r="I1529" s="960"/>
      <c r="J1529" s="960"/>
      <c r="K1529" s="960"/>
      <c r="L1529" s="960"/>
      <c r="M1529" s="960"/>
    </row>
    <row r="1530" spans="2:13">
      <c r="B1530" s="960"/>
      <c r="C1530" s="960"/>
      <c r="D1530" s="960"/>
      <c r="E1530" s="960"/>
      <c r="F1530" s="960"/>
      <c r="G1530" s="960"/>
      <c r="H1530" s="960"/>
      <c r="I1530" s="960"/>
      <c r="J1530" s="960"/>
      <c r="K1530" s="960"/>
      <c r="L1530" s="960"/>
      <c r="M1530" s="960"/>
    </row>
    <row r="1531" spans="2:13">
      <c r="B1531" s="960"/>
      <c r="C1531" s="960"/>
      <c r="D1531" s="960"/>
      <c r="E1531" s="960"/>
      <c r="F1531" s="960"/>
      <c r="G1531" s="960"/>
      <c r="H1531" s="960"/>
      <c r="I1531" s="960"/>
      <c r="J1531" s="960"/>
      <c r="K1531" s="960"/>
      <c r="L1531" s="960"/>
      <c r="M1531" s="960"/>
    </row>
    <row r="1532" spans="2:13">
      <c r="B1532" s="960"/>
      <c r="C1532" s="960"/>
      <c r="D1532" s="960"/>
      <c r="E1532" s="960"/>
      <c r="F1532" s="960"/>
      <c r="G1532" s="960"/>
      <c r="H1532" s="960"/>
      <c r="I1532" s="960"/>
      <c r="J1532" s="960"/>
      <c r="K1532" s="960"/>
      <c r="L1532" s="960"/>
      <c r="M1532" s="960"/>
    </row>
    <row r="1533" spans="2:13">
      <c r="B1533" s="960"/>
      <c r="C1533" s="960"/>
      <c r="D1533" s="960"/>
      <c r="E1533" s="960"/>
      <c r="F1533" s="960"/>
      <c r="G1533" s="960"/>
      <c r="H1533" s="960"/>
      <c r="I1533" s="960"/>
      <c r="J1533" s="960"/>
      <c r="K1533" s="960"/>
      <c r="L1533" s="960"/>
      <c r="M1533" s="960"/>
    </row>
    <row r="1534" spans="2:13">
      <c r="B1534" s="960"/>
      <c r="C1534" s="960"/>
      <c r="D1534" s="960"/>
      <c r="E1534" s="960"/>
      <c r="F1534" s="960"/>
      <c r="G1534" s="960"/>
      <c r="H1534" s="960"/>
      <c r="I1534" s="960"/>
      <c r="J1534" s="960"/>
      <c r="K1534" s="960"/>
      <c r="L1534" s="960"/>
      <c r="M1534" s="960"/>
    </row>
    <row r="1535" spans="2:13">
      <c r="B1535" s="960"/>
      <c r="C1535" s="960"/>
      <c r="D1535" s="960"/>
      <c r="E1535" s="960"/>
      <c r="F1535" s="960"/>
      <c r="G1535" s="960"/>
      <c r="H1535" s="960"/>
      <c r="I1535" s="960"/>
      <c r="J1535" s="960"/>
      <c r="K1535" s="960"/>
      <c r="L1535" s="960"/>
      <c r="M1535" s="960"/>
    </row>
    <row r="1536" spans="2:13">
      <c r="B1536" s="960"/>
      <c r="C1536" s="960"/>
      <c r="D1536" s="960"/>
      <c r="E1536" s="960"/>
      <c r="F1536" s="960"/>
      <c r="G1536" s="960"/>
      <c r="H1536" s="960"/>
      <c r="I1536" s="960"/>
      <c r="J1536" s="960"/>
      <c r="K1536" s="960"/>
      <c r="L1536" s="960"/>
      <c r="M1536" s="960"/>
    </row>
    <row r="1537" spans="2:13">
      <c r="B1537" s="960"/>
      <c r="C1537" s="960"/>
      <c r="D1537" s="960"/>
      <c r="E1537" s="960"/>
      <c r="F1537" s="960"/>
      <c r="G1537" s="960"/>
      <c r="H1537" s="960"/>
      <c r="I1537" s="960"/>
      <c r="J1537" s="960"/>
      <c r="K1537" s="960"/>
      <c r="L1537" s="960"/>
      <c r="M1537" s="960"/>
    </row>
    <row r="1538" spans="2:13">
      <c r="B1538" s="960"/>
      <c r="C1538" s="960"/>
      <c r="D1538" s="960"/>
      <c r="E1538" s="960"/>
      <c r="F1538" s="960"/>
      <c r="G1538" s="960"/>
      <c r="H1538" s="960"/>
      <c r="I1538" s="960"/>
      <c r="J1538" s="960"/>
      <c r="K1538" s="960"/>
      <c r="L1538" s="960"/>
      <c r="M1538" s="960"/>
    </row>
    <row r="1539" spans="2:13">
      <c r="B1539" s="960"/>
      <c r="C1539" s="960"/>
      <c r="D1539" s="960"/>
      <c r="E1539" s="960"/>
      <c r="F1539" s="960"/>
      <c r="G1539" s="960"/>
      <c r="H1539" s="960"/>
      <c r="I1539" s="960"/>
      <c r="J1539" s="960"/>
      <c r="K1539" s="960"/>
      <c r="L1539" s="960"/>
      <c r="M1539" s="960"/>
    </row>
    <row r="1540" spans="2:13">
      <c r="B1540" s="960"/>
      <c r="C1540" s="960"/>
      <c r="D1540" s="960"/>
      <c r="E1540" s="960"/>
      <c r="F1540" s="960"/>
      <c r="G1540" s="960"/>
      <c r="H1540" s="960"/>
      <c r="I1540" s="960"/>
      <c r="J1540" s="960"/>
      <c r="K1540" s="960"/>
      <c r="L1540" s="960"/>
      <c r="M1540" s="960"/>
    </row>
    <row r="1541" spans="2:13">
      <c r="B1541" s="960"/>
      <c r="C1541" s="960"/>
      <c r="D1541" s="960"/>
      <c r="E1541" s="960"/>
      <c r="F1541" s="960"/>
      <c r="G1541" s="960"/>
      <c r="H1541" s="960"/>
      <c r="I1541" s="960"/>
      <c r="J1541" s="960"/>
      <c r="K1541" s="960"/>
      <c r="L1541" s="960"/>
      <c r="M1541" s="960"/>
    </row>
    <row r="1542" spans="2:13">
      <c r="B1542" s="960"/>
      <c r="C1542" s="960"/>
      <c r="D1542" s="960"/>
      <c r="E1542" s="960"/>
      <c r="F1542" s="960"/>
      <c r="G1542" s="960"/>
      <c r="H1542" s="960"/>
      <c r="I1542" s="960"/>
      <c r="J1542" s="960"/>
      <c r="K1542" s="960"/>
      <c r="L1542" s="960"/>
      <c r="M1542" s="960"/>
    </row>
    <row r="1543" spans="2:13">
      <c r="B1543" s="960"/>
      <c r="C1543" s="960"/>
      <c r="D1543" s="960"/>
      <c r="E1543" s="960"/>
      <c r="F1543" s="960"/>
      <c r="G1543" s="960"/>
      <c r="H1543" s="960"/>
      <c r="I1543" s="960"/>
      <c r="J1543" s="960"/>
      <c r="K1543" s="960"/>
      <c r="L1543" s="960"/>
      <c r="M1543" s="960"/>
    </row>
    <row r="1544" spans="2:13">
      <c r="B1544" s="960"/>
      <c r="C1544" s="960"/>
      <c r="D1544" s="960"/>
      <c r="E1544" s="960"/>
      <c r="F1544" s="960"/>
      <c r="G1544" s="960"/>
      <c r="H1544" s="960"/>
      <c r="I1544" s="960"/>
      <c r="J1544" s="960"/>
      <c r="K1544" s="960"/>
      <c r="L1544" s="960"/>
      <c r="M1544" s="960"/>
    </row>
    <row r="1545" spans="2:13">
      <c r="B1545" s="960"/>
      <c r="C1545" s="960"/>
      <c r="D1545" s="960"/>
      <c r="E1545" s="960"/>
      <c r="F1545" s="960"/>
      <c r="G1545" s="960"/>
      <c r="H1545" s="960"/>
      <c r="I1545" s="960"/>
      <c r="J1545" s="960"/>
      <c r="K1545" s="960"/>
      <c r="L1545" s="960"/>
      <c r="M1545" s="960"/>
    </row>
    <row r="1546" spans="2:13">
      <c r="B1546" s="960"/>
      <c r="C1546" s="960"/>
      <c r="D1546" s="960"/>
      <c r="E1546" s="960"/>
      <c r="F1546" s="960"/>
      <c r="G1546" s="960"/>
      <c r="H1546" s="960"/>
      <c r="I1546" s="960"/>
      <c r="J1546" s="960"/>
      <c r="K1546" s="960"/>
      <c r="L1546" s="960"/>
      <c r="M1546" s="960"/>
    </row>
    <row r="1547" spans="2:13">
      <c r="B1547" s="960"/>
      <c r="C1547" s="960"/>
      <c r="D1547" s="960"/>
      <c r="E1547" s="960"/>
      <c r="F1547" s="960"/>
      <c r="G1547" s="960"/>
      <c r="H1547" s="960"/>
      <c r="I1547" s="960"/>
      <c r="J1547" s="960"/>
      <c r="K1547" s="960"/>
      <c r="L1547" s="960"/>
      <c r="M1547" s="960"/>
    </row>
    <row r="1548" spans="2:13">
      <c r="B1548" s="960"/>
      <c r="C1548" s="960"/>
      <c r="D1548" s="960"/>
      <c r="E1548" s="960"/>
      <c r="F1548" s="960"/>
      <c r="G1548" s="960"/>
      <c r="H1548" s="960"/>
      <c r="I1548" s="960"/>
      <c r="J1548" s="960"/>
      <c r="K1548" s="960"/>
      <c r="L1548" s="960"/>
      <c r="M1548" s="960"/>
    </row>
    <row r="1549" spans="2:13">
      <c r="B1549" s="960"/>
      <c r="C1549" s="960"/>
      <c r="D1549" s="960"/>
      <c r="E1549" s="960"/>
      <c r="F1549" s="960"/>
      <c r="G1549" s="960"/>
      <c r="H1549" s="960"/>
      <c r="I1549" s="960"/>
      <c r="J1549" s="960"/>
      <c r="K1549" s="960"/>
      <c r="L1549" s="960"/>
      <c r="M1549" s="960"/>
    </row>
    <row r="1550" spans="2:13">
      <c r="B1550" s="960"/>
      <c r="C1550" s="960"/>
      <c r="D1550" s="960"/>
      <c r="E1550" s="960"/>
      <c r="F1550" s="960"/>
      <c r="G1550" s="960"/>
      <c r="H1550" s="960"/>
      <c r="I1550" s="960"/>
      <c r="J1550" s="960"/>
      <c r="K1550" s="960"/>
      <c r="L1550" s="960"/>
      <c r="M1550" s="960"/>
    </row>
    <row r="1551" spans="2:13">
      <c r="B1551" s="960"/>
      <c r="C1551" s="960"/>
      <c r="D1551" s="960"/>
      <c r="E1551" s="960"/>
      <c r="F1551" s="960"/>
      <c r="G1551" s="960"/>
      <c r="H1551" s="960"/>
      <c r="I1551" s="960"/>
      <c r="J1551" s="960"/>
      <c r="K1551" s="960"/>
      <c r="L1551" s="960"/>
      <c r="M1551" s="960"/>
    </row>
    <row r="1552" spans="2:13">
      <c r="B1552" s="960"/>
      <c r="C1552" s="960"/>
      <c r="D1552" s="960"/>
      <c r="E1552" s="960"/>
      <c r="F1552" s="960"/>
      <c r="G1552" s="960"/>
      <c r="H1552" s="960"/>
      <c r="I1552" s="960"/>
      <c r="J1552" s="960"/>
      <c r="K1552" s="960"/>
      <c r="L1552" s="960"/>
      <c r="M1552" s="960"/>
    </row>
    <row r="1553" spans="2:13">
      <c r="B1553" s="960"/>
      <c r="C1553" s="960"/>
      <c r="D1553" s="960"/>
      <c r="E1553" s="960"/>
      <c r="F1553" s="960"/>
      <c r="G1553" s="960"/>
      <c r="H1553" s="960"/>
      <c r="I1553" s="960"/>
      <c r="J1553" s="960"/>
      <c r="K1553" s="960"/>
      <c r="L1553" s="960"/>
      <c r="M1553" s="960"/>
    </row>
    <row r="1554" spans="2:13">
      <c r="B1554" s="960"/>
      <c r="C1554" s="960"/>
      <c r="D1554" s="960"/>
      <c r="E1554" s="960"/>
      <c r="F1554" s="960"/>
      <c r="G1554" s="960"/>
      <c r="H1554" s="960"/>
      <c r="I1554" s="960"/>
      <c r="J1554" s="960"/>
      <c r="K1554" s="960"/>
      <c r="L1554" s="960"/>
      <c r="M1554" s="960"/>
    </row>
    <row r="1555" spans="2:13">
      <c r="B1555" s="960"/>
      <c r="C1555" s="960"/>
      <c r="D1555" s="960"/>
      <c r="E1555" s="960"/>
      <c r="F1555" s="960"/>
      <c r="G1555" s="960"/>
      <c r="H1555" s="960"/>
      <c r="I1555" s="960"/>
      <c r="J1555" s="960"/>
      <c r="K1555" s="960"/>
      <c r="L1555" s="960"/>
      <c r="M1555" s="960"/>
    </row>
    <row r="1556" spans="2:13">
      <c r="B1556" s="960"/>
      <c r="C1556" s="960"/>
      <c r="D1556" s="960"/>
      <c r="E1556" s="960"/>
      <c r="F1556" s="960"/>
      <c r="G1556" s="960"/>
      <c r="H1556" s="960"/>
      <c r="I1556" s="960"/>
      <c r="J1556" s="960"/>
      <c r="K1556" s="960"/>
      <c r="L1556" s="960"/>
      <c r="M1556" s="960"/>
    </row>
    <row r="1557" spans="2:13">
      <c r="B1557" s="960"/>
      <c r="C1557" s="960"/>
      <c r="D1557" s="960"/>
      <c r="E1557" s="960"/>
      <c r="F1557" s="960"/>
      <c r="G1557" s="960"/>
      <c r="H1557" s="960"/>
      <c r="I1557" s="960"/>
      <c r="J1557" s="960"/>
      <c r="K1557" s="960"/>
      <c r="L1557" s="960"/>
      <c r="M1557" s="960"/>
    </row>
    <row r="1558" spans="2:13">
      <c r="B1558" s="960"/>
      <c r="C1558" s="960"/>
      <c r="D1558" s="960"/>
      <c r="E1558" s="960"/>
      <c r="F1558" s="960"/>
      <c r="G1558" s="960"/>
      <c r="H1558" s="960"/>
      <c r="I1558" s="960"/>
      <c r="J1558" s="960"/>
      <c r="K1558" s="960"/>
      <c r="L1558" s="960"/>
      <c r="M1558" s="960"/>
    </row>
    <row r="1559" spans="2:13">
      <c r="B1559" s="960"/>
      <c r="C1559" s="960"/>
      <c r="D1559" s="960"/>
      <c r="E1559" s="960"/>
      <c r="F1559" s="960"/>
      <c r="G1559" s="960"/>
      <c r="H1559" s="960"/>
      <c r="I1559" s="960"/>
      <c r="J1559" s="960"/>
      <c r="K1559" s="960"/>
      <c r="L1559" s="960"/>
      <c r="M1559" s="960"/>
    </row>
    <row r="1560" spans="2:13">
      <c r="B1560" s="960"/>
      <c r="C1560" s="960"/>
      <c r="D1560" s="960"/>
      <c r="E1560" s="960"/>
      <c r="F1560" s="960"/>
      <c r="G1560" s="960"/>
      <c r="H1560" s="960"/>
      <c r="I1560" s="960"/>
      <c r="J1560" s="960"/>
      <c r="K1560" s="960"/>
      <c r="L1560" s="960"/>
      <c r="M1560" s="960"/>
    </row>
    <row r="1561" spans="2:13">
      <c r="B1561" s="960"/>
      <c r="C1561" s="960"/>
      <c r="D1561" s="960"/>
      <c r="E1561" s="960"/>
      <c r="F1561" s="960"/>
      <c r="G1561" s="960"/>
      <c r="H1561" s="960"/>
      <c r="I1561" s="960"/>
      <c r="J1561" s="960"/>
      <c r="K1561" s="960"/>
      <c r="L1561" s="960"/>
      <c r="M1561" s="960"/>
    </row>
    <row r="1562" spans="2:13">
      <c r="B1562" s="960"/>
      <c r="C1562" s="960"/>
      <c r="D1562" s="960"/>
      <c r="E1562" s="960"/>
      <c r="F1562" s="960"/>
      <c r="G1562" s="960"/>
      <c r="H1562" s="960"/>
      <c r="I1562" s="960"/>
      <c r="J1562" s="960"/>
      <c r="K1562" s="960"/>
      <c r="L1562" s="960"/>
      <c r="M1562" s="960"/>
    </row>
    <row r="1563" spans="2:13">
      <c r="B1563" s="960"/>
      <c r="C1563" s="960"/>
      <c r="D1563" s="960"/>
      <c r="E1563" s="960"/>
      <c r="F1563" s="960"/>
      <c r="G1563" s="960"/>
      <c r="H1563" s="960"/>
      <c r="I1563" s="960"/>
      <c r="J1563" s="960"/>
      <c r="K1563" s="960"/>
      <c r="L1563" s="960"/>
      <c r="M1563" s="960"/>
    </row>
    <row r="1564" spans="2:13">
      <c r="B1564" s="960"/>
      <c r="C1564" s="960"/>
      <c r="D1564" s="960"/>
      <c r="E1564" s="960"/>
      <c r="F1564" s="960"/>
      <c r="G1564" s="960"/>
      <c r="H1564" s="960"/>
      <c r="I1564" s="960"/>
      <c r="J1564" s="960"/>
      <c r="K1564" s="960"/>
      <c r="L1564" s="960"/>
      <c r="M1564" s="960"/>
    </row>
    <row r="1565" spans="2:13">
      <c r="B1565" s="960"/>
      <c r="C1565" s="960"/>
      <c r="D1565" s="960"/>
      <c r="E1565" s="960"/>
      <c r="F1565" s="960"/>
      <c r="G1565" s="960"/>
      <c r="H1565" s="960"/>
      <c r="I1565" s="960"/>
      <c r="J1565" s="960"/>
      <c r="K1565" s="960"/>
      <c r="L1565" s="960"/>
      <c r="M1565" s="960"/>
    </row>
    <row r="1566" spans="2:13">
      <c r="B1566" s="960"/>
      <c r="C1566" s="960"/>
      <c r="D1566" s="960"/>
      <c r="E1566" s="960"/>
      <c r="F1566" s="960"/>
      <c r="G1566" s="960"/>
      <c r="H1566" s="960"/>
      <c r="I1566" s="960"/>
      <c r="J1566" s="960"/>
      <c r="K1566" s="960"/>
      <c r="L1566" s="960"/>
      <c r="M1566" s="960"/>
    </row>
    <row r="1567" spans="2:13">
      <c r="B1567" s="960"/>
      <c r="C1567" s="960"/>
      <c r="D1567" s="960"/>
      <c r="E1567" s="960"/>
      <c r="F1567" s="960"/>
      <c r="G1567" s="960"/>
      <c r="H1567" s="960"/>
      <c r="I1567" s="960"/>
      <c r="J1567" s="960"/>
      <c r="K1567" s="960"/>
      <c r="L1567" s="960"/>
      <c r="M1567" s="960"/>
    </row>
    <row r="1568" spans="2:13">
      <c r="B1568" s="960"/>
      <c r="C1568" s="960"/>
      <c r="D1568" s="960"/>
      <c r="E1568" s="960"/>
      <c r="F1568" s="960"/>
      <c r="G1568" s="960"/>
      <c r="H1568" s="960"/>
      <c r="I1568" s="960"/>
      <c r="J1568" s="960"/>
      <c r="K1568" s="960"/>
      <c r="L1568" s="960"/>
      <c r="M1568" s="960"/>
    </row>
    <row r="1569" spans="2:13">
      <c r="B1569" s="960"/>
      <c r="C1569" s="960"/>
      <c r="D1569" s="960"/>
      <c r="E1569" s="960"/>
      <c r="F1569" s="960"/>
      <c r="G1569" s="960"/>
      <c r="H1569" s="960"/>
      <c r="I1569" s="960"/>
      <c r="J1569" s="960"/>
      <c r="K1569" s="960"/>
      <c r="L1569" s="960"/>
      <c r="M1569" s="960"/>
    </row>
    <row r="1570" spans="2:13">
      <c r="B1570" s="960"/>
      <c r="C1570" s="960"/>
      <c r="D1570" s="960"/>
      <c r="E1570" s="960"/>
      <c r="F1570" s="960"/>
      <c r="G1570" s="960"/>
      <c r="H1570" s="960"/>
      <c r="I1570" s="960"/>
      <c r="J1570" s="960"/>
      <c r="K1570" s="960"/>
      <c r="L1570" s="960"/>
      <c r="M1570" s="960"/>
    </row>
    <row r="1571" spans="2:13">
      <c r="B1571" s="960"/>
      <c r="C1571" s="960"/>
      <c r="D1571" s="960"/>
      <c r="E1571" s="960"/>
      <c r="F1571" s="960"/>
      <c r="G1571" s="960"/>
      <c r="H1571" s="960"/>
      <c r="I1571" s="960"/>
      <c r="J1571" s="960"/>
      <c r="K1571" s="960"/>
      <c r="L1571" s="960"/>
      <c r="M1571" s="960"/>
    </row>
    <row r="1572" spans="2:13">
      <c r="B1572" s="960"/>
      <c r="C1572" s="960"/>
      <c r="D1572" s="960"/>
      <c r="E1572" s="960"/>
      <c r="F1572" s="960"/>
      <c r="G1572" s="960"/>
      <c r="H1572" s="960"/>
      <c r="I1572" s="960"/>
      <c r="J1572" s="960"/>
      <c r="K1572" s="960"/>
      <c r="L1572" s="960"/>
      <c r="M1572" s="960"/>
    </row>
    <row r="1573" spans="2:13">
      <c r="B1573" s="960"/>
      <c r="C1573" s="960"/>
      <c r="D1573" s="960"/>
      <c r="E1573" s="960"/>
      <c r="F1573" s="960"/>
      <c r="G1573" s="960"/>
      <c r="H1573" s="960"/>
      <c r="I1573" s="960"/>
      <c r="J1573" s="960"/>
      <c r="K1573" s="960"/>
      <c r="L1573" s="960"/>
      <c r="M1573" s="960"/>
    </row>
    <row r="1574" spans="2:13">
      <c r="B1574" s="960"/>
      <c r="C1574" s="960"/>
      <c r="D1574" s="960"/>
      <c r="E1574" s="960"/>
      <c r="F1574" s="960"/>
      <c r="G1574" s="960"/>
      <c r="H1574" s="960"/>
      <c r="I1574" s="960"/>
      <c r="J1574" s="960"/>
      <c r="K1574" s="960"/>
      <c r="L1574" s="960"/>
      <c r="M1574" s="960"/>
    </row>
    <row r="1575" spans="2:13">
      <c r="B1575" s="960"/>
      <c r="C1575" s="960"/>
      <c r="D1575" s="960"/>
      <c r="E1575" s="960"/>
      <c r="F1575" s="960"/>
      <c r="G1575" s="960"/>
      <c r="H1575" s="960"/>
      <c r="I1575" s="960"/>
      <c r="J1575" s="960"/>
      <c r="K1575" s="960"/>
      <c r="L1575" s="960"/>
      <c r="M1575" s="960"/>
    </row>
    <row r="1576" spans="2:13">
      <c r="B1576" s="960"/>
      <c r="C1576" s="960"/>
      <c r="D1576" s="960"/>
      <c r="E1576" s="960"/>
      <c r="F1576" s="960"/>
      <c r="G1576" s="960"/>
      <c r="H1576" s="960"/>
      <c r="I1576" s="960"/>
      <c r="J1576" s="960"/>
      <c r="K1576" s="960"/>
      <c r="L1576" s="960"/>
      <c r="M1576" s="960"/>
    </row>
    <row r="1577" spans="2:13">
      <c r="B1577" s="960"/>
      <c r="C1577" s="960"/>
      <c r="D1577" s="960"/>
      <c r="E1577" s="960"/>
      <c r="F1577" s="960"/>
      <c r="G1577" s="960"/>
      <c r="H1577" s="960"/>
      <c r="I1577" s="960"/>
      <c r="J1577" s="960"/>
      <c r="K1577" s="960"/>
      <c r="L1577" s="960"/>
      <c r="M1577" s="960"/>
    </row>
    <row r="1578" spans="2:13">
      <c r="B1578" s="960"/>
      <c r="C1578" s="960"/>
      <c r="D1578" s="960"/>
      <c r="E1578" s="960"/>
      <c r="F1578" s="960"/>
      <c r="G1578" s="960"/>
      <c r="H1578" s="960"/>
      <c r="I1578" s="960"/>
      <c r="J1578" s="960"/>
      <c r="K1578" s="960"/>
      <c r="L1578" s="960"/>
      <c r="M1578" s="960"/>
    </row>
    <row r="1579" spans="2:13">
      <c r="B1579" s="960"/>
      <c r="C1579" s="960"/>
      <c r="D1579" s="960"/>
      <c r="E1579" s="960"/>
      <c r="F1579" s="960"/>
      <c r="G1579" s="960"/>
      <c r="H1579" s="960"/>
      <c r="I1579" s="960"/>
      <c r="J1579" s="960"/>
      <c r="K1579" s="960"/>
      <c r="L1579" s="960"/>
      <c r="M1579" s="960"/>
    </row>
    <row r="1580" spans="2:13">
      <c r="B1580" s="960"/>
      <c r="C1580" s="960"/>
      <c r="D1580" s="960"/>
      <c r="E1580" s="960"/>
      <c r="F1580" s="960"/>
      <c r="G1580" s="960"/>
      <c r="H1580" s="960"/>
      <c r="I1580" s="960"/>
      <c r="J1580" s="960"/>
      <c r="K1580" s="960"/>
      <c r="L1580" s="960"/>
      <c r="M1580" s="960"/>
    </row>
    <row r="1581" spans="2:13">
      <c r="B1581" s="960"/>
      <c r="C1581" s="960"/>
      <c r="D1581" s="960"/>
      <c r="E1581" s="960"/>
      <c r="F1581" s="960"/>
      <c r="G1581" s="960"/>
      <c r="H1581" s="960"/>
      <c r="I1581" s="960"/>
      <c r="J1581" s="960"/>
      <c r="K1581" s="960"/>
      <c r="L1581" s="960"/>
      <c r="M1581" s="960"/>
    </row>
    <row r="1582" spans="2:13">
      <c r="B1582" s="960"/>
      <c r="C1582" s="960"/>
      <c r="D1582" s="960"/>
      <c r="E1582" s="960"/>
      <c r="F1582" s="960"/>
      <c r="G1582" s="960"/>
      <c r="H1582" s="960"/>
      <c r="I1582" s="960"/>
      <c r="J1582" s="960"/>
      <c r="K1582" s="960"/>
      <c r="L1582" s="960"/>
      <c r="M1582" s="960"/>
    </row>
    <row r="1583" spans="2:13">
      <c r="B1583" s="960"/>
      <c r="C1583" s="960"/>
      <c r="D1583" s="960"/>
      <c r="E1583" s="960"/>
      <c r="F1583" s="960"/>
      <c r="G1583" s="960"/>
      <c r="H1583" s="960"/>
      <c r="I1583" s="960"/>
      <c r="J1583" s="960"/>
      <c r="K1583" s="960"/>
      <c r="L1583" s="960"/>
      <c r="M1583" s="960"/>
    </row>
    <row r="1584" spans="2:13">
      <c r="B1584" s="960"/>
      <c r="C1584" s="960"/>
      <c r="D1584" s="960"/>
      <c r="E1584" s="960"/>
      <c r="F1584" s="960"/>
      <c r="G1584" s="960"/>
      <c r="H1584" s="960"/>
      <c r="I1584" s="960"/>
      <c r="J1584" s="960"/>
      <c r="K1584" s="960"/>
      <c r="L1584" s="960"/>
      <c r="M1584" s="960"/>
    </row>
    <row r="1585" spans="2:13">
      <c r="B1585" s="960"/>
      <c r="C1585" s="960"/>
      <c r="D1585" s="960"/>
      <c r="E1585" s="960"/>
      <c r="F1585" s="960"/>
      <c r="G1585" s="960"/>
      <c r="H1585" s="960"/>
      <c r="I1585" s="960"/>
      <c r="J1585" s="960"/>
      <c r="K1585" s="960"/>
      <c r="L1585" s="960"/>
      <c r="M1585" s="960"/>
    </row>
    <row r="1586" spans="2:13">
      <c r="B1586" s="960"/>
      <c r="C1586" s="960"/>
      <c r="D1586" s="960"/>
      <c r="E1586" s="960"/>
      <c r="F1586" s="960"/>
      <c r="G1586" s="960"/>
      <c r="H1586" s="960"/>
      <c r="I1586" s="960"/>
      <c r="J1586" s="960"/>
      <c r="K1586" s="960"/>
      <c r="L1586" s="960"/>
      <c r="M1586" s="960"/>
    </row>
    <row r="1587" spans="2:13">
      <c r="B1587" s="960"/>
      <c r="C1587" s="960"/>
      <c r="D1587" s="960"/>
      <c r="E1587" s="960"/>
      <c r="F1587" s="960"/>
      <c r="G1587" s="960"/>
      <c r="H1587" s="960"/>
      <c r="I1587" s="960"/>
      <c r="J1587" s="960"/>
      <c r="K1587" s="960"/>
      <c r="L1587" s="960"/>
      <c r="M1587" s="960"/>
    </row>
    <row r="1588" spans="2:13">
      <c r="B1588" s="960"/>
      <c r="C1588" s="960"/>
      <c r="D1588" s="960"/>
      <c r="E1588" s="960"/>
      <c r="F1588" s="960"/>
      <c r="G1588" s="960"/>
      <c r="H1588" s="960"/>
      <c r="I1588" s="960"/>
      <c r="J1588" s="960"/>
      <c r="K1588" s="960"/>
      <c r="L1588" s="960"/>
      <c r="M1588" s="960"/>
    </row>
    <row r="1589" spans="2:13">
      <c r="B1589" s="960"/>
      <c r="C1589" s="960"/>
      <c r="D1589" s="960"/>
      <c r="E1589" s="960"/>
      <c r="F1589" s="960"/>
      <c r="G1589" s="960"/>
      <c r="H1589" s="960"/>
      <c r="I1589" s="960"/>
      <c r="J1589" s="960"/>
      <c r="K1589" s="960"/>
      <c r="L1589" s="960"/>
      <c r="M1589" s="960"/>
    </row>
    <row r="1590" spans="2:13">
      <c r="B1590" s="960"/>
      <c r="C1590" s="960"/>
      <c r="D1590" s="960"/>
      <c r="E1590" s="960"/>
      <c r="F1590" s="960"/>
      <c r="G1590" s="960"/>
      <c r="H1590" s="960"/>
      <c r="I1590" s="960"/>
      <c r="J1590" s="960"/>
      <c r="K1590" s="960"/>
      <c r="L1590" s="960"/>
      <c r="M1590" s="960"/>
    </row>
    <row r="1591" spans="2:13">
      <c r="B1591" s="960"/>
      <c r="C1591" s="960"/>
      <c r="D1591" s="960"/>
      <c r="E1591" s="960"/>
      <c r="F1591" s="960"/>
      <c r="G1591" s="960"/>
      <c r="H1591" s="960"/>
      <c r="I1591" s="960"/>
      <c r="J1591" s="960"/>
      <c r="K1591" s="960"/>
      <c r="L1591" s="960"/>
      <c r="M1591" s="960"/>
    </row>
    <row r="1592" spans="2:13">
      <c r="B1592" s="960"/>
      <c r="C1592" s="960"/>
      <c r="D1592" s="960"/>
      <c r="E1592" s="960"/>
      <c r="F1592" s="960"/>
      <c r="G1592" s="960"/>
      <c r="H1592" s="960"/>
      <c r="I1592" s="960"/>
      <c r="J1592" s="960"/>
      <c r="K1592" s="960"/>
      <c r="L1592" s="960"/>
      <c r="M1592" s="960"/>
    </row>
    <row r="1593" spans="2:13">
      <c r="B1593" s="960"/>
      <c r="C1593" s="960"/>
      <c r="D1593" s="960"/>
      <c r="E1593" s="960"/>
      <c r="F1593" s="960"/>
      <c r="G1593" s="960"/>
      <c r="H1593" s="960"/>
      <c r="I1593" s="960"/>
      <c r="J1593" s="960"/>
      <c r="K1593" s="960"/>
      <c r="L1593" s="960"/>
      <c r="M1593" s="960"/>
    </row>
    <row r="1594" spans="2:13">
      <c r="B1594" s="960"/>
      <c r="C1594" s="960"/>
      <c r="D1594" s="960"/>
      <c r="E1594" s="960"/>
      <c r="F1594" s="960"/>
      <c r="G1594" s="960"/>
      <c r="H1594" s="960"/>
      <c r="I1594" s="960"/>
      <c r="J1594" s="960"/>
      <c r="K1594" s="960"/>
      <c r="L1594" s="960"/>
      <c r="M1594" s="960"/>
    </row>
    <row r="1595" spans="2:13">
      <c r="B1595" s="960"/>
      <c r="C1595" s="960"/>
      <c r="D1595" s="960"/>
      <c r="E1595" s="960"/>
      <c r="F1595" s="960"/>
      <c r="G1595" s="960"/>
      <c r="H1595" s="960"/>
      <c r="I1595" s="960"/>
      <c r="J1595" s="960"/>
      <c r="K1595" s="960"/>
      <c r="L1595" s="960"/>
      <c r="M1595" s="960"/>
    </row>
    <row r="1596" spans="2:13">
      <c r="B1596" s="960"/>
      <c r="C1596" s="960"/>
      <c r="D1596" s="960"/>
      <c r="E1596" s="960"/>
      <c r="F1596" s="960"/>
      <c r="G1596" s="960"/>
      <c r="H1596" s="960"/>
      <c r="I1596" s="960"/>
      <c r="J1596" s="960"/>
      <c r="K1596" s="960"/>
      <c r="L1596" s="960"/>
      <c r="M1596" s="960"/>
    </row>
    <row r="1597" spans="2:13">
      <c r="B1597" s="960"/>
      <c r="C1597" s="960"/>
      <c r="D1597" s="960"/>
      <c r="E1597" s="960"/>
      <c r="F1597" s="960"/>
      <c r="G1597" s="960"/>
      <c r="H1597" s="960"/>
      <c r="I1597" s="960"/>
      <c r="J1597" s="960"/>
      <c r="K1597" s="960"/>
      <c r="L1597" s="960"/>
      <c r="M1597" s="960"/>
    </row>
    <row r="1598" spans="2:13">
      <c r="B1598" s="960"/>
      <c r="C1598" s="960"/>
      <c r="D1598" s="960"/>
      <c r="E1598" s="960"/>
      <c r="F1598" s="960"/>
      <c r="G1598" s="960"/>
      <c r="H1598" s="960"/>
      <c r="I1598" s="960"/>
      <c r="J1598" s="960"/>
      <c r="K1598" s="960"/>
      <c r="L1598" s="960"/>
      <c r="M1598" s="960"/>
    </row>
    <row r="1599" spans="2:13">
      <c r="B1599" s="960"/>
      <c r="C1599" s="960"/>
      <c r="D1599" s="960"/>
      <c r="E1599" s="960"/>
      <c r="F1599" s="960"/>
      <c r="G1599" s="960"/>
      <c r="H1599" s="960"/>
      <c r="I1599" s="960"/>
      <c r="J1599" s="960"/>
      <c r="K1599" s="960"/>
      <c r="L1599" s="960"/>
      <c r="M1599" s="960"/>
    </row>
    <row r="1600" spans="2:13">
      <c r="B1600" s="960"/>
      <c r="C1600" s="960"/>
      <c r="D1600" s="960"/>
      <c r="E1600" s="960"/>
      <c r="F1600" s="960"/>
      <c r="G1600" s="960"/>
      <c r="H1600" s="960"/>
      <c r="I1600" s="960"/>
      <c r="J1600" s="960"/>
      <c r="K1600" s="960"/>
      <c r="L1600" s="960"/>
      <c r="M1600" s="960"/>
    </row>
    <row r="1601" spans="2:13">
      <c r="B1601" s="960"/>
      <c r="C1601" s="960"/>
      <c r="D1601" s="960"/>
      <c r="E1601" s="960"/>
      <c r="F1601" s="960"/>
      <c r="G1601" s="960"/>
      <c r="H1601" s="960"/>
      <c r="I1601" s="960"/>
      <c r="J1601" s="960"/>
      <c r="K1601" s="960"/>
      <c r="L1601" s="960"/>
      <c r="M1601" s="960"/>
    </row>
    <row r="1602" spans="2:13">
      <c r="B1602" s="960"/>
      <c r="C1602" s="960"/>
      <c r="D1602" s="960"/>
      <c r="E1602" s="960"/>
      <c r="F1602" s="960"/>
      <c r="G1602" s="960"/>
      <c r="H1602" s="960"/>
      <c r="I1602" s="960"/>
      <c r="J1602" s="960"/>
      <c r="K1602" s="960"/>
      <c r="L1602" s="960"/>
      <c r="M1602" s="960"/>
    </row>
    <row r="1603" spans="2:13">
      <c r="B1603" s="960"/>
      <c r="C1603" s="960"/>
      <c r="D1603" s="960"/>
      <c r="E1603" s="960"/>
      <c r="F1603" s="960"/>
      <c r="G1603" s="960"/>
      <c r="H1603" s="960"/>
      <c r="I1603" s="960"/>
      <c r="J1603" s="960"/>
      <c r="K1603" s="960"/>
      <c r="L1603" s="960"/>
      <c r="M1603" s="960"/>
    </row>
    <row r="1604" spans="2:13">
      <c r="B1604" s="960"/>
      <c r="C1604" s="960"/>
      <c r="D1604" s="960"/>
      <c r="E1604" s="960"/>
      <c r="F1604" s="960"/>
      <c r="G1604" s="960"/>
      <c r="H1604" s="960"/>
      <c r="I1604" s="960"/>
      <c r="J1604" s="960"/>
      <c r="K1604" s="960"/>
      <c r="L1604" s="960"/>
      <c r="M1604" s="960"/>
    </row>
    <row r="1605" spans="2:13">
      <c r="B1605" s="960"/>
      <c r="C1605" s="960"/>
      <c r="D1605" s="960"/>
      <c r="E1605" s="960"/>
      <c r="F1605" s="960"/>
      <c r="G1605" s="960"/>
      <c r="H1605" s="960"/>
      <c r="I1605" s="960"/>
      <c r="J1605" s="960"/>
      <c r="K1605" s="960"/>
      <c r="L1605" s="960"/>
      <c r="M1605" s="960"/>
    </row>
    <row r="1606" spans="2:13">
      <c r="B1606" s="960"/>
      <c r="C1606" s="960"/>
      <c r="D1606" s="960"/>
      <c r="E1606" s="960"/>
      <c r="F1606" s="960"/>
      <c r="G1606" s="960"/>
      <c r="H1606" s="960"/>
      <c r="I1606" s="960"/>
      <c r="J1606" s="960"/>
      <c r="K1606" s="960"/>
      <c r="L1606" s="960"/>
      <c r="M1606" s="960"/>
    </row>
    <row r="1607" spans="2:13">
      <c r="B1607" s="960"/>
      <c r="C1607" s="960"/>
      <c r="D1607" s="960"/>
      <c r="E1607" s="960"/>
      <c r="F1607" s="960"/>
      <c r="G1607" s="960"/>
      <c r="H1607" s="960"/>
      <c r="I1607" s="960"/>
      <c r="J1607" s="960"/>
      <c r="K1607" s="960"/>
      <c r="L1607" s="960"/>
      <c r="M1607" s="960"/>
    </row>
    <row r="1608" spans="2:13">
      <c r="B1608" s="960"/>
      <c r="C1608" s="960"/>
      <c r="D1608" s="960"/>
      <c r="E1608" s="960"/>
      <c r="F1608" s="960"/>
      <c r="G1608" s="960"/>
      <c r="H1608" s="960"/>
      <c r="I1608" s="960"/>
      <c r="J1608" s="960"/>
      <c r="K1608" s="960"/>
      <c r="L1608" s="960"/>
      <c r="M1608" s="960"/>
    </row>
    <row r="1609" spans="2:13">
      <c r="B1609" s="960"/>
      <c r="C1609" s="960"/>
      <c r="D1609" s="960"/>
      <c r="E1609" s="960"/>
      <c r="F1609" s="960"/>
      <c r="G1609" s="960"/>
      <c r="H1609" s="960"/>
      <c r="I1609" s="960"/>
      <c r="J1609" s="960"/>
      <c r="K1609" s="960"/>
      <c r="L1609" s="960"/>
      <c r="M1609" s="960"/>
    </row>
    <row r="1610" spans="2:13">
      <c r="B1610" s="960"/>
      <c r="C1610" s="960"/>
      <c r="D1610" s="960"/>
      <c r="E1610" s="960"/>
      <c r="F1610" s="960"/>
      <c r="G1610" s="960"/>
      <c r="H1610" s="960"/>
      <c r="I1610" s="960"/>
      <c r="J1610" s="960"/>
      <c r="K1610" s="960"/>
      <c r="L1610" s="960"/>
      <c r="M1610" s="960"/>
    </row>
    <row r="1611" spans="2:13">
      <c r="B1611" s="960"/>
      <c r="C1611" s="960"/>
      <c r="D1611" s="960"/>
      <c r="E1611" s="960"/>
      <c r="F1611" s="960"/>
      <c r="G1611" s="960"/>
      <c r="H1611" s="960"/>
      <c r="I1611" s="960"/>
      <c r="J1611" s="960"/>
      <c r="K1611" s="960"/>
      <c r="L1611" s="960"/>
      <c r="M1611" s="960"/>
    </row>
    <row r="1612" spans="2:13">
      <c r="B1612" s="960"/>
      <c r="C1612" s="960"/>
      <c r="D1612" s="960"/>
      <c r="E1612" s="960"/>
      <c r="F1612" s="960"/>
      <c r="G1612" s="960"/>
      <c r="H1612" s="960"/>
      <c r="I1612" s="960"/>
      <c r="J1612" s="960"/>
      <c r="K1612" s="960"/>
      <c r="L1612" s="960"/>
      <c r="M1612" s="960"/>
    </row>
    <row r="1613" spans="2:13">
      <c r="B1613" s="960"/>
      <c r="C1613" s="960"/>
      <c r="D1613" s="960"/>
      <c r="E1613" s="960"/>
      <c r="F1613" s="960"/>
      <c r="G1613" s="960"/>
      <c r="H1613" s="960"/>
      <c r="I1613" s="960"/>
      <c r="J1613" s="960"/>
      <c r="K1613" s="960"/>
      <c r="L1613" s="960"/>
      <c r="M1613" s="960"/>
    </row>
    <row r="1614" spans="2:13">
      <c r="B1614" s="960"/>
      <c r="C1614" s="960"/>
      <c r="D1614" s="960"/>
      <c r="E1614" s="960"/>
      <c r="F1614" s="960"/>
      <c r="G1614" s="960"/>
      <c r="H1614" s="960"/>
      <c r="I1614" s="960"/>
      <c r="J1614" s="960"/>
      <c r="K1614" s="960"/>
      <c r="L1614" s="960"/>
      <c r="M1614" s="960"/>
    </row>
    <row r="1615" spans="2:13">
      <c r="B1615" s="960"/>
      <c r="C1615" s="960"/>
      <c r="D1615" s="960"/>
      <c r="E1615" s="960"/>
      <c r="F1615" s="960"/>
      <c r="G1615" s="960"/>
      <c r="H1615" s="960"/>
      <c r="I1615" s="960"/>
      <c r="J1615" s="960"/>
      <c r="K1615" s="960"/>
      <c r="L1615" s="960"/>
      <c r="M1615" s="960"/>
    </row>
    <row r="1616" spans="2:13">
      <c r="B1616" s="960"/>
      <c r="C1616" s="960"/>
      <c r="D1616" s="960"/>
      <c r="E1616" s="960"/>
      <c r="F1616" s="960"/>
      <c r="G1616" s="960"/>
      <c r="H1616" s="960"/>
      <c r="I1616" s="960"/>
      <c r="J1616" s="960"/>
      <c r="K1616" s="960"/>
      <c r="L1616" s="960"/>
      <c r="M1616" s="960"/>
    </row>
    <row r="1617" spans="2:13">
      <c r="B1617" s="960"/>
      <c r="C1617" s="960"/>
      <c r="D1617" s="960"/>
      <c r="E1617" s="960"/>
      <c r="F1617" s="960"/>
      <c r="G1617" s="960"/>
      <c r="H1617" s="960"/>
      <c r="I1617" s="960"/>
      <c r="J1617" s="960"/>
      <c r="K1617" s="960"/>
      <c r="L1617" s="960"/>
      <c r="M1617" s="960"/>
    </row>
    <row r="1618" spans="2:13">
      <c r="B1618" s="960"/>
      <c r="C1618" s="960"/>
      <c r="D1618" s="960"/>
      <c r="E1618" s="960"/>
      <c r="F1618" s="960"/>
      <c r="G1618" s="960"/>
      <c r="H1618" s="960"/>
      <c r="I1618" s="960"/>
      <c r="J1618" s="960"/>
      <c r="K1618" s="960"/>
      <c r="L1618" s="960"/>
      <c r="M1618" s="960"/>
    </row>
    <row r="1619" spans="2:13">
      <c r="B1619" s="960"/>
      <c r="C1619" s="960"/>
      <c r="D1619" s="960"/>
      <c r="E1619" s="960"/>
      <c r="F1619" s="960"/>
      <c r="G1619" s="960"/>
      <c r="H1619" s="960"/>
      <c r="I1619" s="960"/>
      <c r="J1619" s="960"/>
      <c r="K1619" s="960"/>
      <c r="L1619" s="960"/>
      <c r="M1619" s="960"/>
    </row>
    <row r="1620" spans="2:13">
      <c r="B1620" s="960"/>
      <c r="C1620" s="960"/>
      <c r="D1620" s="960"/>
      <c r="E1620" s="960"/>
      <c r="F1620" s="960"/>
      <c r="G1620" s="960"/>
      <c r="H1620" s="960"/>
      <c r="I1620" s="960"/>
      <c r="J1620" s="960"/>
      <c r="K1620" s="960"/>
      <c r="L1620" s="960"/>
      <c r="M1620" s="960"/>
    </row>
    <row r="1621" spans="2:13">
      <c r="B1621" s="960"/>
      <c r="C1621" s="960"/>
      <c r="D1621" s="960"/>
      <c r="E1621" s="960"/>
      <c r="F1621" s="960"/>
      <c r="G1621" s="960"/>
      <c r="H1621" s="960"/>
      <c r="I1621" s="960"/>
      <c r="J1621" s="960"/>
      <c r="K1621" s="960"/>
      <c r="L1621" s="960"/>
      <c r="M1621" s="960"/>
    </row>
    <row r="1622" spans="2:13">
      <c r="B1622" s="960"/>
      <c r="C1622" s="960"/>
      <c r="D1622" s="960"/>
      <c r="E1622" s="960"/>
      <c r="F1622" s="960"/>
      <c r="G1622" s="960"/>
      <c r="H1622" s="960"/>
      <c r="I1622" s="960"/>
      <c r="J1622" s="960"/>
      <c r="K1622" s="960"/>
      <c r="L1622" s="960"/>
      <c r="M1622" s="960"/>
    </row>
    <row r="1623" spans="2:13">
      <c r="B1623" s="960"/>
      <c r="C1623" s="960"/>
      <c r="D1623" s="960"/>
      <c r="E1623" s="960"/>
      <c r="F1623" s="960"/>
      <c r="G1623" s="960"/>
      <c r="H1623" s="960"/>
      <c r="I1623" s="960"/>
      <c r="J1623" s="960"/>
      <c r="K1623" s="960"/>
      <c r="L1623" s="960"/>
      <c r="M1623" s="960"/>
    </row>
    <row r="1624" spans="2:13">
      <c r="B1624" s="960"/>
      <c r="C1624" s="960"/>
      <c r="D1624" s="960"/>
      <c r="E1624" s="960"/>
      <c r="F1624" s="960"/>
      <c r="G1624" s="960"/>
      <c r="H1624" s="960"/>
      <c r="I1624" s="960"/>
      <c r="J1624" s="960"/>
      <c r="K1624" s="960"/>
      <c r="L1624" s="960"/>
      <c r="M1624" s="960"/>
    </row>
    <row r="1625" spans="2:13">
      <c r="B1625" s="960"/>
      <c r="C1625" s="960"/>
      <c r="D1625" s="960"/>
      <c r="E1625" s="960"/>
      <c r="F1625" s="960"/>
      <c r="G1625" s="960"/>
      <c r="H1625" s="960"/>
      <c r="I1625" s="960"/>
      <c r="J1625" s="960"/>
      <c r="K1625" s="960"/>
      <c r="L1625" s="960"/>
      <c r="M1625" s="960"/>
    </row>
    <row r="1626" spans="2:13">
      <c r="B1626" s="960"/>
      <c r="C1626" s="960"/>
      <c r="D1626" s="960"/>
      <c r="E1626" s="960"/>
      <c r="F1626" s="960"/>
      <c r="G1626" s="960"/>
      <c r="H1626" s="960"/>
      <c r="I1626" s="960"/>
      <c r="J1626" s="960"/>
      <c r="K1626" s="960"/>
      <c r="L1626" s="960"/>
      <c r="M1626" s="960"/>
    </row>
    <row r="1627" spans="2:13">
      <c r="B1627" s="960"/>
      <c r="C1627" s="960"/>
      <c r="D1627" s="960"/>
      <c r="E1627" s="960"/>
      <c r="F1627" s="960"/>
      <c r="G1627" s="960"/>
      <c r="H1627" s="960"/>
      <c r="I1627" s="960"/>
      <c r="J1627" s="960"/>
      <c r="K1627" s="960"/>
      <c r="L1627" s="960"/>
      <c r="M1627" s="960"/>
    </row>
    <row r="1628" spans="2:13">
      <c r="B1628" s="960"/>
      <c r="C1628" s="960"/>
      <c r="D1628" s="960"/>
      <c r="E1628" s="960"/>
      <c r="F1628" s="960"/>
      <c r="G1628" s="960"/>
      <c r="H1628" s="960"/>
      <c r="I1628" s="960"/>
      <c r="J1628" s="960"/>
      <c r="K1628" s="960"/>
      <c r="L1628" s="960"/>
      <c r="M1628" s="960"/>
    </row>
    <row r="1629" spans="2:13">
      <c r="B1629" s="960"/>
      <c r="C1629" s="960"/>
      <c r="D1629" s="960"/>
      <c r="E1629" s="960"/>
      <c r="F1629" s="960"/>
      <c r="G1629" s="960"/>
      <c r="H1629" s="960"/>
      <c r="I1629" s="960"/>
      <c r="J1629" s="960"/>
      <c r="K1629" s="960"/>
      <c r="L1629" s="960"/>
      <c r="M1629" s="960"/>
    </row>
    <row r="1630" spans="2:13">
      <c r="B1630" s="960"/>
      <c r="C1630" s="960"/>
      <c r="D1630" s="960"/>
      <c r="E1630" s="960"/>
      <c r="F1630" s="960"/>
      <c r="G1630" s="960"/>
      <c r="H1630" s="960"/>
      <c r="I1630" s="960"/>
      <c r="J1630" s="960"/>
      <c r="K1630" s="960"/>
      <c r="L1630" s="960"/>
      <c r="M1630" s="960"/>
    </row>
    <row r="1631" spans="2:13">
      <c r="B1631" s="960"/>
      <c r="C1631" s="960"/>
      <c r="D1631" s="960"/>
      <c r="E1631" s="960"/>
      <c r="F1631" s="960"/>
      <c r="G1631" s="960"/>
      <c r="H1631" s="960"/>
      <c r="I1631" s="960"/>
      <c r="J1631" s="960"/>
      <c r="K1631" s="960"/>
      <c r="L1631" s="960"/>
      <c r="M1631" s="960"/>
    </row>
    <row r="1632" spans="2:13">
      <c r="B1632" s="960"/>
      <c r="C1632" s="960"/>
      <c r="D1632" s="960"/>
      <c r="E1632" s="960"/>
      <c r="F1632" s="960"/>
      <c r="G1632" s="960"/>
      <c r="H1632" s="960"/>
      <c r="I1632" s="960"/>
      <c r="J1632" s="960"/>
      <c r="K1632" s="960"/>
      <c r="L1632" s="960"/>
      <c r="M1632" s="960"/>
    </row>
    <row r="1633" spans="2:13">
      <c r="B1633" s="960"/>
      <c r="C1633" s="960"/>
      <c r="D1633" s="960"/>
      <c r="E1633" s="960"/>
      <c r="F1633" s="960"/>
      <c r="G1633" s="960"/>
      <c r="H1633" s="960"/>
      <c r="I1633" s="960"/>
      <c r="J1633" s="960"/>
      <c r="K1633" s="960"/>
      <c r="L1633" s="960"/>
      <c r="M1633" s="960"/>
    </row>
    <row r="1634" spans="2:13">
      <c r="B1634" s="960"/>
      <c r="C1634" s="960"/>
      <c r="D1634" s="960"/>
      <c r="E1634" s="960"/>
      <c r="F1634" s="960"/>
      <c r="G1634" s="960"/>
      <c r="H1634" s="960"/>
      <c r="I1634" s="960"/>
      <c r="J1634" s="960"/>
      <c r="K1634" s="960"/>
      <c r="L1634" s="960"/>
      <c r="M1634" s="960"/>
    </row>
    <row r="1635" spans="2:13">
      <c r="B1635" s="960"/>
      <c r="C1635" s="960"/>
      <c r="D1635" s="960"/>
      <c r="E1635" s="960"/>
      <c r="F1635" s="960"/>
      <c r="G1635" s="960"/>
      <c r="H1635" s="960"/>
      <c r="I1635" s="960"/>
      <c r="J1635" s="960"/>
      <c r="K1635" s="960"/>
      <c r="L1635" s="960"/>
      <c r="M1635" s="960"/>
    </row>
    <row r="1636" spans="2:13">
      <c r="B1636" s="960"/>
      <c r="C1636" s="960"/>
      <c r="D1636" s="960"/>
      <c r="E1636" s="960"/>
      <c r="F1636" s="960"/>
      <c r="G1636" s="960"/>
      <c r="H1636" s="960"/>
      <c r="I1636" s="960"/>
      <c r="J1636" s="960"/>
      <c r="K1636" s="960"/>
      <c r="L1636" s="960"/>
      <c r="M1636" s="960"/>
    </row>
    <row r="1637" spans="2:13">
      <c r="B1637" s="960"/>
      <c r="C1637" s="960"/>
      <c r="D1637" s="960"/>
      <c r="E1637" s="960"/>
      <c r="F1637" s="960"/>
      <c r="G1637" s="960"/>
      <c r="H1637" s="960"/>
      <c r="I1637" s="960"/>
      <c r="J1637" s="960"/>
      <c r="K1637" s="960"/>
      <c r="L1637" s="960"/>
      <c r="M1637" s="960"/>
    </row>
    <row r="1638" spans="2:13">
      <c r="B1638" s="960"/>
      <c r="C1638" s="960"/>
      <c r="D1638" s="960"/>
      <c r="E1638" s="960"/>
      <c r="F1638" s="960"/>
      <c r="G1638" s="960"/>
      <c r="H1638" s="960"/>
      <c r="I1638" s="960"/>
      <c r="J1638" s="960"/>
      <c r="K1638" s="960"/>
      <c r="L1638" s="960"/>
      <c r="M1638" s="960"/>
    </row>
    <row r="1639" spans="2:13">
      <c r="B1639" s="960"/>
      <c r="C1639" s="960"/>
      <c r="D1639" s="960"/>
      <c r="E1639" s="960"/>
      <c r="F1639" s="960"/>
      <c r="G1639" s="960"/>
      <c r="H1639" s="960"/>
      <c r="I1639" s="960"/>
      <c r="J1639" s="960"/>
      <c r="K1639" s="960"/>
      <c r="L1639" s="960"/>
      <c r="M1639" s="960"/>
    </row>
    <row r="1640" spans="2:13">
      <c r="B1640" s="960"/>
      <c r="C1640" s="960"/>
      <c r="D1640" s="960"/>
      <c r="E1640" s="960"/>
      <c r="F1640" s="960"/>
      <c r="G1640" s="960"/>
      <c r="H1640" s="960"/>
      <c r="I1640" s="960"/>
      <c r="J1640" s="960"/>
      <c r="K1640" s="960"/>
      <c r="L1640" s="960"/>
      <c r="M1640" s="960"/>
    </row>
    <row r="1641" spans="2:13">
      <c r="B1641" s="960"/>
      <c r="C1641" s="960"/>
      <c r="D1641" s="960"/>
      <c r="E1641" s="960"/>
      <c r="F1641" s="960"/>
      <c r="G1641" s="960"/>
      <c r="H1641" s="960"/>
      <c r="I1641" s="960"/>
      <c r="J1641" s="960"/>
      <c r="K1641" s="960"/>
      <c r="L1641" s="960"/>
      <c r="M1641" s="960"/>
    </row>
    <row r="1642" spans="2:13">
      <c r="B1642" s="960"/>
      <c r="C1642" s="960"/>
      <c r="D1642" s="960"/>
      <c r="E1642" s="960"/>
      <c r="F1642" s="960"/>
      <c r="G1642" s="960"/>
      <c r="H1642" s="960"/>
      <c r="I1642" s="960"/>
      <c r="J1642" s="960"/>
      <c r="K1642" s="960"/>
      <c r="L1642" s="960"/>
      <c r="M1642" s="960"/>
    </row>
    <row r="1643" spans="2:13">
      <c r="B1643" s="960"/>
      <c r="C1643" s="960"/>
      <c r="D1643" s="960"/>
      <c r="E1643" s="960"/>
      <c r="F1643" s="960"/>
      <c r="G1643" s="960"/>
      <c r="H1643" s="960"/>
      <c r="I1643" s="960"/>
      <c r="J1643" s="960"/>
      <c r="K1643" s="960"/>
      <c r="L1643" s="960"/>
      <c r="M1643" s="960"/>
    </row>
    <row r="1644" spans="2:13">
      <c r="B1644" s="960"/>
      <c r="C1644" s="960"/>
      <c r="D1644" s="960"/>
      <c r="E1644" s="960"/>
      <c r="F1644" s="960"/>
      <c r="G1644" s="960"/>
      <c r="H1644" s="960"/>
      <c r="I1644" s="960"/>
      <c r="J1644" s="960"/>
      <c r="K1644" s="960"/>
      <c r="L1644" s="960"/>
      <c r="M1644" s="960"/>
    </row>
    <row r="1645" spans="2:13">
      <c r="B1645" s="960"/>
      <c r="C1645" s="960"/>
      <c r="D1645" s="960"/>
      <c r="E1645" s="960"/>
      <c r="F1645" s="960"/>
      <c r="G1645" s="960"/>
      <c r="H1645" s="960"/>
      <c r="I1645" s="960"/>
      <c r="J1645" s="960"/>
      <c r="K1645" s="960"/>
      <c r="L1645" s="960"/>
      <c r="M1645" s="960"/>
    </row>
    <row r="1646" spans="2:13">
      <c r="B1646" s="960"/>
      <c r="C1646" s="960"/>
      <c r="D1646" s="960"/>
      <c r="E1646" s="960"/>
      <c r="F1646" s="960"/>
      <c r="G1646" s="960"/>
      <c r="H1646" s="960"/>
      <c r="I1646" s="960"/>
      <c r="J1646" s="960"/>
      <c r="K1646" s="960"/>
      <c r="L1646" s="960"/>
      <c r="M1646" s="960"/>
    </row>
    <row r="1647" spans="2:13">
      <c r="B1647" s="960"/>
      <c r="C1647" s="960"/>
      <c r="D1647" s="960"/>
      <c r="E1647" s="960"/>
      <c r="F1647" s="960"/>
      <c r="G1647" s="960"/>
      <c r="H1647" s="960"/>
      <c r="I1647" s="960"/>
      <c r="J1647" s="960"/>
      <c r="K1647" s="960"/>
      <c r="L1647" s="960"/>
      <c r="M1647" s="960"/>
    </row>
    <row r="1648" spans="2:13">
      <c r="B1648" s="960"/>
      <c r="C1648" s="960"/>
      <c r="D1648" s="960"/>
      <c r="E1648" s="960"/>
      <c r="F1648" s="960"/>
      <c r="G1648" s="960"/>
      <c r="H1648" s="960"/>
      <c r="I1648" s="960"/>
      <c r="J1648" s="960"/>
      <c r="K1648" s="960"/>
      <c r="L1648" s="960"/>
      <c r="M1648" s="960"/>
    </row>
    <row r="1649" spans="2:13">
      <c r="B1649" s="960"/>
      <c r="C1649" s="960"/>
      <c r="D1649" s="960"/>
      <c r="E1649" s="960"/>
      <c r="F1649" s="960"/>
      <c r="G1649" s="960"/>
      <c r="H1649" s="960"/>
      <c r="I1649" s="960"/>
      <c r="J1649" s="960"/>
      <c r="K1649" s="960"/>
      <c r="L1649" s="960"/>
      <c r="M1649" s="960"/>
    </row>
    <row r="1650" spans="2:13">
      <c r="B1650" s="960"/>
      <c r="C1650" s="960"/>
      <c r="D1650" s="960"/>
      <c r="E1650" s="960"/>
      <c r="F1650" s="960"/>
      <c r="G1650" s="960"/>
      <c r="H1650" s="960"/>
      <c r="I1650" s="960"/>
      <c r="J1650" s="960"/>
      <c r="K1650" s="960"/>
      <c r="L1650" s="960"/>
      <c r="M1650" s="960"/>
    </row>
    <row r="1651" spans="2:13">
      <c r="B1651" s="960"/>
      <c r="C1651" s="960"/>
      <c r="D1651" s="960"/>
      <c r="E1651" s="960"/>
      <c r="F1651" s="960"/>
      <c r="G1651" s="960"/>
      <c r="H1651" s="960"/>
      <c r="I1651" s="960"/>
      <c r="J1651" s="960"/>
      <c r="K1651" s="960"/>
      <c r="L1651" s="960"/>
      <c r="M1651" s="960"/>
    </row>
    <row r="1652" spans="2:13">
      <c r="B1652" s="960"/>
      <c r="C1652" s="960"/>
      <c r="D1652" s="960"/>
      <c r="E1652" s="960"/>
      <c r="F1652" s="960"/>
      <c r="G1652" s="960"/>
      <c r="H1652" s="960"/>
      <c r="I1652" s="960"/>
      <c r="J1652" s="960"/>
      <c r="K1652" s="960"/>
      <c r="L1652" s="960"/>
      <c r="M1652" s="960"/>
    </row>
    <row r="1653" spans="2:13">
      <c r="B1653" s="960"/>
      <c r="C1653" s="960"/>
      <c r="D1653" s="960"/>
      <c r="E1653" s="960"/>
      <c r="F1653" s="960"/>
      <c r="G1653" s="960"/>
      <c r="H1653" s="960"/>
      <c r="I1653" s="960"/>
      <c r="J1653" s="960"/>
      <c r="K1653" s="960"/>
      <c r="L1653" s="960"/>
      <c r="M1653" s="960"/>
    </row>
    <row r="1654" spans="2:13">
      <c r="B1654" s="960"/>
      <c r="C1654" s="960"/>
      <c r="D1654" s="960"/>
      <c r="E1654" s="960"/>
      <c r="F1654" s="960"/>
      <c r="G1654" s="960"/>
      <c r="H1654" s="960"/>
      <c r="I1654" s="960"/>
      <c r="J1654" s="960"/>
      <c r="K1654" s="960"/>
      <c r="L1654" s="960"/>
      <c r="M1654" s="960"/>
    </row>
    <row r="1655" spans="2:13">
      <c r="B1655" s="960"/>
      <c r="C1655" s="960"/>
      <c r="D1655" s="960"/>
      <c r="E1655" s="960"/>
      <c r="F1655" s="960"/>
      <c r="G1655" s="960"/>
      <c r="H1655" s="960"/>
      <c r="I1655" s="960"/>
      <c r="J1655" s="960"/>
      <c r="K1655" s="960"/>
      <c r="L1655" s="960"/>
      <c r="M1655" s="960"/>
    </row>
    <row r="1656" spans="2:13">
      <c r="B1656" s="960"/>
      <c r="C1656" s="960"/>
      <c r="D1656" s="960"/>
      <c r="E1656" s="960"/>
      <c r="F1656" s="960"/>
      <c r="G1656" s="960"/>
      <c r="H1656" s="960"/>
      <c r="I1656" s="960"/>
      <c r="J1656" s="960"/>
      <c r="K1656" s="960"/>
      <c r="L1656" s="960"/>
      <c r="M1656" s="960"/>
    </row>
    <row r="1657" spans="2:13">
      <c r="B1657" s="960"/>
      <c r="C1657" s="960"/>
      <c r="D1657" s="960"/>
      <c r="E1657" s="960"/>
      <c r="F1657" s="960"/>
      <c r="G1657" s="960"/>
      <c r="H1657" s="960"/>
      <c r="I1657" s="960"/>
      <c r="J1657" s="960"/>
      <c r="K1657" s="960"/>
      <c r="L1657" s="960"/>
      <c r="M1657" s="960"/>
    </row>
    <row r="1658" spans="2:13">
      <c r="B1658" s="960"/>
      <c r="C1658" s="960"/>
      <c r="D1658" s="960"/>
      <c r="E1658" s="960"/>
      <c r="F1658" s="960"/>
      <c r="G1658" s="960"/>
      <c r="H1658" s="960"/>
      <c r="I1658" s="960"/>
      <c r="J1658" s="960"/>
      <c r="K1658" s="960"/>
      <c r="L1658" s="960"/>
      <c r="M1658" s="960"/>
    </row>
    <row r="1659" spans="2:13">
      <c r="B1659" s="960"/>
      <c r="C1659" s="960"/>
      <c r="D1659" s="960"/>
      <c r="E1659" s="960"/>
      <c r="F1659" s="960"/>
      <c r="G1659" s="960"/>
      <c r="H1659" s="960"/>
      <c r="I1659" s="960"/>
      <c r="J1659" s="960"/>
      <c r="K1659" s="960"/>
      <c r="L1659" s="960"/>
      <c r="M1659" s="960"/>
    </row>
    <row r="1660" spans="2:13">
      <c r="B1660" s="960"/>
      <c r="C1660" s="960"/>
      <c r="D1660" s="960"/>
      <c r="E1660" s="960"/>
      <c r="F1660" s="960"/>
      <c r="G1660" s="960"/>
      <c r="H1660" s="960"/>
      <c r="I1660" s="960"/>
      <c r="J1660" s="960"/>
      <c r="K1660" s="960"/>
      <c r="L1660" s="960"/>
      <c r="M1660" s="960"/>
    </row>
    <row r="1661" spans="2:13">
      <c r="B1661" s="960"/>
      <c r="C1661" s="960"/>
      <c r="D1661" s="960"/>
      <c r="E1661" s="960"/>
      <c r="F1661" s="960"/>
      <c r="G1661" s="960"/>
      <c r="H1661" s="960"/>
      <c r="I1661" s="960"/>
      <c r="J1661" s="960"/>
      <c r="K1661" s="960"/>
      <c r="L1661" s="960"/>
      <c r="M1661" s="960"/>
    </row>
    <row r="1662" spans="2:13">
      <c r="B1662" s="960"/>
      <c r="C1662" s="960"/>
      <c r="D1662" s="960"/>
      <c r="E1662" s="960"/>
      <c r="F1662" s="960"/>
      <c r="G1662" s="960"/>
      <c r="H1662" s="960"/>
      <c r="I1662" s="960"/>
      <c r="J1662" s="960"/>
      <c r="K1662" s="960"/>
      <c r="L1662" s="960"/>
      <c r="M1662" s="960"/>
    </row>
    <row r="1663" spans="2:13">
      <c r="B1663" s="960"/>
      <c r="C1663" s="960"/>
      <c r="D1663" s="960"/>
      <c r="E1663" s="960"/>
      <c r="F1663" s="960"/>
      <c r="G1663" s="960"/>
      <c r="H1663" s="960"/>
      <c r="I1663" s="960"/>
      <c r="J1663" s="960"/>
      <c r="K1663" s="960"/>
      <c r="L1663" s="960"/>
      <c r="M1663" s="960"/>
    </row>
    <row r="1664" spans="2:13">
      <c r="B1664" s="960"/>
      <c r="C1664" s="960"/>
      <c r="D1664" s="960"/>
      <c r="E1664" s="960"/>
      <c r="F1664" s="960"/>
      <c r="G1664" s="960"/>
      <c r="H1664" s="960"/>
      <c r="I1664" s="960"/>
      <c r="J1664" s="960"/>
      <c r="K1664" s="960"/>
      <c r="L1664" s="960"/>
      <c r="M1664" s="960"/>
    </row>
    <row r="1665" spans="2:13">
      <c r="B1665" s="960"/>
      <c r="C1665" s="960"/>
      <c r="D1665" s="960"/>
      <c r="E1665" s="960"/>
      <c r="F1665" s="960"/>
      <c r="G1665" s="960"/>
      <c r="H1665" s="960"/>
      <c r="I1665" s="960"/>
      <c r="J1665" s="960"/>
      <c r="K1665" s="960"/>
      <c r="L1665" s="960"/>
      <c r="M1665" s="960"/>
    </row>
    <row r="1666" spans="2:13">
      <c r="B1666" s="960"/>
      <c r="C1666" s="960"/>
      <c r="D1666" s="960"/>
      <c r="E1666" s="960"/>
      <c r="F1666" s="960"/>
      <c r="G1666" s="960"/>
      <c r="H1666" s="960"/>
      <c r="I1666" s="960"/>
      <c r="J1666" s="960"/>
      <c r="K1666" s="960"/>
      <c r="L1666" s="960"/>
      <c r="M1666" s="960"/>
    </row>
    <row r="1667" spans="2:13">
      <c r="B1667" s="960"/>
      <c r="C1667" s="960"/>
      <c r="D1667" s="960"/>
      <c r="E1667" s="960"/>
      <c r="F1667" s="960"/>
      <c r="G1667" s="960"/>
      <c r="H1667" s="960"/>
      <c r="I1667" s="960"/>
      <c r="J1667" s="960"/>
      <c r="K1667" s="960"/>
      <c r="L1667" s="960"/>
      <c r="M1667" s="960"/>
    </row>
    <row r="1668" spans="2:13">
      <c r="B1668" s="960"/>
      <c r="C1668" s="960"/>
      <c r="D1668" s="960"/>
      <c r="E1668" s="960"/>
      <c r="F1668" s="960"/>
      <c r="G1668" s="960"/>
      <c r="H1668" s="960"/>
      <c r="I1668" s="960"/>
      <c r="J1668" s="960"/>
      <c r="K1668" s="960"/>
      <c r="L1668" s="960"/>
      <c r="M1668" s="960"/>
    </row>
    <row r="1669" spans="2:13">
      <c r="B1669" s="960"/>
      <c r="C1669" s="960"/>
      <c r="D1669" s="960"/>
      <c r="E1669" s="960"/>
      <c r="F1669" s="960"/>
      <c r="G1669" s="960"/>
      <c r="H1669" s="960"/>
      <c r="I1669" s="960"/>
      <c r="J1669" s="960"/>
      <c r="K1669" s="960"/>
      <c r="L1669" s="960"/>
      <c r="M1669" s="960"/>
    </row>
    <row r="1670" spans="2:13">
      <c r="B1670" s="960"/>
      <c r="C1670" s="960"/>
      <c r="D1670" s="960"/>
      <c r="E1670" s="960"/>
      <c r="F1670" s="960"/>
      <c r="G1670" s="960"/>
      <c r="H1670" s="960"/>
      <c r="I1670" s="960"/>
      <c r="J1670" s="960"/>
      <c r="K1670" s="960"/>
      <c r="L1670" s="960"/>
      <c r="M1670" s="960"/>
    </row>
    <row r="1671" spans="2:13">
      <c r="B1671" s="960"/>
      <c r="C1671" s="960"/>
      <c r="D1671" s="960"/>
      <c r="E1671" s="960"/>
      <c r="F1671" s="960"/>
      <c r="G1671" s="960"/>
      <c r="H1671" s="960"/>
      <c r="I1671" s="960"/>
      <c r="J1671" s="960"/>
      <c r="K1671" s="960"/>
      <c r="L1671" s="960"/>
      <c r="M1671" s="960"/>
    </row>
    <row r="1672" spans="2:13">
      <c r="B1672" s="960"/>
      <c r="C1672" s="960"/>
      <c r="D1672" s="960"/>
      <c r="E1672" s="960"/>
      <c r="F1672" s="960"/>
      <c r="G1672" s="960"/>
      <c r="H1672" s="960"/>
      <c r="I1672" s="960"/>
      <c r="J1672" s="960"/>
      <c r="K1672" s="960"/>
      <c r="L1672" s="960"/>
      <c r="M1672" s="960"/>
    </row>
    <row r="1673" spans="2:13">
      <c r="B1673" s="960"/>
      <c r="C1673" s="960"/>
      <c r="D1673" s="960"/>
      <c r="E1673" s="960"/>
      <c r="F1673" s="960"/>
      <c r="G1673" s="960"/>
      <c r="H1673" s="960"/>
      <c r="I1673" s="960"/>
      <c r="J1673" s="960"/>
      <c r="K1673" s="960"/>
      <c r="L1673" s="960"/>
      <c r="M1673" s="960"/>
    </row>
    <row r="1674" spans="2:13">
      <c r="B1674" s="960"/>
      <c r="C1674" s="960"/>
      <c r="D1674" s="960"/>
      <c r="E1674" s="960"/>
      <c r="F1674" s="960"/>
      <c r="G1674" s="960"/>
      <c r="H1674" s="960"/>
      <c r="I1674" s="960"/>
      <c r="J1674" s="960"/>
      <c r="K1674" s="960"/>
      <c r="L1674" s="960"/>
      <c r="M1674" s="960"/>
    </row>
    <row r="1675" spans="2:13">
      <c r="B1675" s="960"/>
      <c r="C1675" s="960"/>
      <c r="D1675" s="960"/>
      <c r="E1675" s="960"/>
      <c r="F1675" s="960"/>
      <c r="G1675" s="960"/>
      <c r="H1675" s="960"/>
      <c r="I1675" s="960"/>
      <c r="J1675" s="960"/>
      <c r="K1675" s="960"/>
      <c r="L1675" s="960"/>
      <c r="M1675" s="960"/>
    </row>
    <row r="1676" spans="2:13">
      <c r="B1676" s="960"/>
      <c r="C1676" s="960"/>
      <c r="D1676" s="960"/>
      <c r="E1676" s="960"/>
      <c r="F1676" s="960"/>
      <c r="G1676" s="960"/>
      <c r="H1676" s="960"/>
      <c r="I1676" s="960"/>
      <c r="J1676" s="960"/>
      <c r="K1676" s="960"/>
      <c r="L1676" s="960"/>
      <c r="M1676" s="960"/>
    </row>
    <row r="1677" spans="2:13">
      <c r="B1677" s="960"/>
      <c r="C1677" s="960"/>
      <c r="D1677" s="960"/>
      <c r="E1677" s="960"/>
      <c r="F1677" s="960"/>
      <c r="G1677" s="960"/>
      <c r="H1677" s="960"/>
      <c r="I1677" s="960"/>
      <c r="J1677" s="960"/>
      <c r="K1677" s="960"/>
      <c r="L1677" s="960"/>
      <c r="M1677" s="960"/>
    </row>
    <row r="1678" spans="2:13">
      <c r="B1678" s="960"/>
      <c r="C1678" s="960"/>
      <c r="D1678" s="960"/>
      <c r="E1678" s="960"/>
      <c r="F1678" s="960"/>
      <c r="G1678" s="960"/>
      <c r="H1678" s="960"/>
      <c r="I1678" s="960"/>
      <c r="J1678" s="960"/>
      <c r="K1678" s="960"/>
      <c r="L1678" s="960"/>
      <c r="M1678" s="960"/>
    </row>
    <row r="1679" spans="2:13">
      <c r="B1679" s="960"/>
      <c r="C1679" s="960"/>
      <c r="D1679" s="960"/>
      <c r="E1679" s="960"/>
      <c r="F1679" s="960"/>
      <c r="G1679" s="960"/>
      <c r="H1679" s="960"/>
      <c r="I1679" s="960"/>
      <c r="J1679" s="960"/>
      <c r="K1679" s="960"/>
      <c r="L1679" s="960"/>
      <c r="M1679" s="960"/>
    </row>
    <row r="1680" spans="2:13">
      <c r="B1680" s="960"/>
      <c r="C1680" s="960"/>
      <c r="D1680" s="960"/>
      <c r="E1680" s="960"/>
      <c r="F1680" s="960"/>
      <c r="G1680" s="960"/>
      <c r="H1680" s="960"/>
      <c r="I1680" s="960"/>
      <c r="J1680" s="960"/>
      <c r="K1680" s="960"/>
      <c r="L1680" s="960"/>
      <c r="M1680" s="960"/>
    </row>
    <row r="1681" spans="2:13">
      <c r="B1681" s="960"/>
      <c r="C1681" s="960"/>
      <c r="D1681" s="960"/>
      <c r="E1681" s="960"/>
      <c r="F1681" s="960"/>
      <c r="G1681" s="960"/>
      <c r="H1681" s="960"/>
      <c r="I1681" s="960"/>
      <c r="J1681" s="960"/>
      <c r="K1681" s="960"/>
      <c r="L1681" s="960"/>
      <c r="M1681" s="960"/>
    </row>
    <row r="1682" spans="2:13">
      <c r="B1682" s="960"/>
      <c r="C1682" s="960"/>
      <c r="D1682" s="960"/>
      <c r="E1682" s="960"/>
      <c r="F1682" s="960"/>
      <c r="G1682" s="960"/>
      <c r="H1682" s="960"/>
      <c r="I1682" s="960"/>
      <c r="J1682" s="960"/>
      <c r="K1682" s="960"/>
      <c r="L1682" s="960"/>
      <c r="M1682" s="960"/>
    </row>
    <row r="1683" spans="2:13">
      <c r="B1683" s="960"/>
      <c r="C1683" s="960"/>
      <c r="D1683" s="960"/>
      <c r="E1683" s="960"/>
      <c r="F1683" s="960"/>
      <c r="G1683" s="960"/>
      <c r="H1683" s="960"/>
      <c r="I1683" s="960"/>
      <c r="J1683" s="960"/>
      <c r="K1683" s="960"/>
      <c r="L1683" s="960"/>
      <c r="M1683" s="960"/>
    </row>
    <row r="1684" spans="2:13">
      <c r="B1684" s="960"/>
      <c r="C1684" s="960"/>
      <c r="D1684" s="960"/>
      <c r="E1684" s="960"/>
      <c r="F1684" s="960"/>
      <c r="G1684" s="960"/>
      <c r="H1684" s="960"/>
      <c r="I1684" s="960"/>
      <c r="J1684" s="960"/>
      <c r="K1684" s="960"/>
      <c r="L1684" s="960"/>
      <c r="M1684" s="960"/>
    </row>
    <row r="1685" spans="2:13">
      <c r="B1685" s="960"/>
      <c r="C1685" s="960"/>
      <c r="D1685" s="960"/>
      <c r="E1685" s="960"/>
      <c r="F1685" s="960"/>
      <c r="G1685" s="960"/>
      <c r="H1685" s="960"/>
      <c r="I1685" s="960"/>
      <c r="J1685" s="960"/>
      <c r="K1685" s="960"/>
      <c r="L1685" s="960"/>
      <c r="M1685" s="960"/>
    </row>
    <row r="1686" spans="2:13">
      <c r="B1686" s="960"/>
      <c r="C1686" s="960"/>
      <c r="D1686" s="960"/>
      <c r="E1686" s="960"/>
      <c r="F1686" s="960"/>
      <c r="G1686" s="960"/>
      <c r="H1686" s="960"/>
      <c r="I1686" s="960"/>
      <c r="J1686" s="960"/>
      <c r="K1686" s="960"/>
      <c r="L1686" s="960"/>
      <c r="M1686" s="960"/>
    </row>
    <row r="1687" spans="2:13">
      <c r="B1687" s="960"/>
      <c r="C1687" s="960"/>
      <c r="D1687" s="960"/>
      <c r="E1687" s="960"/>
      <c r="F1687" s="960"/>
      <c r="G1687" s="960"/>
      <c r="H1687" s="960"/>
      <c r="I1687" s="960"/>
      <c r="J1687" s="960"/>
      <c r="K1687" s="960"/>
      <c r="L1687" s="960"/>
      <c r="M1687" s="960"/>
    </row>
    <row r="1688" spans="2:13">
      <c r="B1688" s="960"/>
      <c r="C1688" s="960"/>
      <c r="D1688" s="960"/>
      <c r="E1688" s="960"/>
      <c r="F1688" s="960"/>
      <c r="G1688" s="960"/>
      <c r="H1688" s="960"/>
      <c r="I1688" s="960"/>
      <c r="J1688" s="960"/>
      <c r="K1688" s="960"/>
      <c r="L1688" s="960"/>
      <c r="M1688" s="960"/>
    </row>
    <row r="1689" spans="2:13">
      <c r="B1689" s="960"/>
      <c r="C1689" s="960"/>
      <c r="D1689" s="960"/>
      <c r="E1689" s="960"/>
      <c r="F1689" s="960"/>
      <c r="G1689" s="960"/>
      <c r="H1689" s="960"/>
      <c r="I1689" s="960"/>
      <c r="J1689" s="960"/>
      <c r="K1689" s="960"/>
      <c r="L1689" s="960"/>
      <c r="M1689" s="960"/>
    </row>
    <row r="1690" spans="2:13">
      <c r="B1690" s="960"/>
      <c r="C1690" s="960"/>
      <c r="D1690" s="960"/>
      <c r="E1690" s="960"/>
      <c r="F1690" s="960"/>
      <c r="G1690" s="960"/>
      <c r="H1690" s="960"/>
      <c r="I1690" s="960"/>
      <c r="J1690" s="960"/>
      <c r="K1690" s="960"/>
      <c r="L1690" s="960"/>
      <c r="M1690" s="960"/>
    </row>
    <row r="1691" spans="2:13">
      <c r="B1691" s="960"/>
      <c r="C1691" s="960"/>
      <c r="D1691" s="960"/>
      <c r="E1691" s="960"/>
      <c r="F1691" s="960"/>
      <c r="G1691" s="960"/>
      <c r="H1691" s="960"/>
      <c r="I1691" s="960"/>
      <c r="J1691" s="960"/>
      <c r="K1691" s="960"/>
      <c r="L1691" s="960"/>
      <c r="M1691" s="960"/>
    </row>
    <row r="1692" spans="2:13">
      <c r="B1692" s="960"/>
      <c r="C1692" s="960"/>
      <c r="D1692" s="960"/>
      <c r="E1692" s="960"/>
      <c r="F1692" s="960"/>
      <c r="G1692" s="960"/>
      <c r="H1692" s="960"/>
      <c r="I1692" s="960"/>
      <c r="J1692" s="960"/>
      <c r="K1692" s="960"/>
      <c r="L1692" s="960"/>
      <c r="M1692" s="960"/>
    </row>
    <row r="1693" spans="2:13">
      <c r="B1693" s="960"/>
      <c r="C1693" s="960"/>
      <c r="D1693" s="960"/>
      <c r="E1693" s="960"/>
      <c r="F1693" s="960"/>
      <c r="G1693" s="960"/>
      <c r="H1693" s="960"/>
      <c r="I1693" s="960"/>
      <c r="J1693" s="960"/>
      <c r="K1693" s="960"/>
      <c r="L1693" s="960"/>
      <c r="M1693" s="960"/>
    </row>
    <row r="1694" spans="2:13">
      <c r="B1694" s="960"/>
      <c r="C1694" s="960"/>
      <c r="D1694" s="960"/>
      <c r="E1694" s="960"/>
      <c r="F1694" s="960"/>
      <c r="G1694" s="960"/>
      <c r="H1694" s="960"/>
      <c r="I1694" s="960"/>
      <c r="J1694" s="960"/>
      <c r="K1694" s="960"/>
      <c r="L1694" s="960"/>
      <c r="M1694" s="960"/>
    </row>
    <row r="1695" spans="2:13">
      <c r="B1695" s="960"/>
      <c r="C1695" s="960"/>
      <c r="D1695" s="960"/>
      <c r="E1695" s="960"/>
      <c r="F1695" s="960"/>
      <c r="G1695" s="960"/>
      <c r="H1695" s="960"/>
      <c r="I1695" s="960"/>
      <c r="J1695" s="960"/>
      <c r="K1695" s="960"/>
      <c r="L1695" s="960"/>
      <c r="M1695" s="960"/>
    </row>
    <row r="1696" spans="2:13">
      <c r="B1696" s="960"/>
      <c r="C1696" s="960"/>
      <c r="D1696" s="960"/>
      <c r="E1696" s="960"/>
      <c r="F1696" s="960"/>
      <c r="G1696" s="960"/>
      <c r="H1696" s="960"/>
      <c r="I1696" s="960"/>
      <c r="J1696" s="960"/>
      <c r="K1696" s="960"/>
      <c r="L1696" s="960"/>
      <c r="M1696" s="960"/>
    </row>
    <row r="1697" spans="2:13">
      <c r="B1697" s="960"/>
      <c r="C1697" s="960"/>
      <c r="D1697" s="960"/>
      <c r="E1697" s="960"/>
      <c r="F1697" s="960"/>
      <c r="G1697" s="960"/>
      <c r="H1697" s="960"/>
      <c r="I1697" s="960"/>
      <c r="J1697" s="960"/>
      <c r="K1697" s="960"/>
      <c r="L1697" s="960"/>
      <c r="M1697" s="960"/>
    </row>
    <row r="1698" spans="2:13">
      <c r="B1698" s="960"/>
      <c r="C1698" s="960"/>
      <c r="D1698" s="960"/>
      <c r="E1698" s="960"/>
      <c r="F1698" s="960"/>
      <c r="G1698" s="960"/>
      <c r="H1698" s="960"/>
      <c r="I1698" s="960"/>
      <c r="J1698" s="960"/>
      <c r="K1698" s="960"/>
      <c r="L1698" s="960"/>
      <c r="M1698" s="960"/>
    </row>
    <row r="1699" spans="2:13">
      <c r="B1699" s="960"/>
      <c r="C1699" s="960"/>
      <c r="D1699" s="960"/>
      <c r="E1699" s="960"/>
      <c r="F1699" s="960"/>
      <c r="G1699" s="960"/>
      <c r="H1699" s="960"/>
      <c r="I1699" s="960"/>
      <c r="J1699" s="960"/>
      <c r="K1699" s="960"/>
      <c r="L1699" s="960"/>
      <c r="M1699" s="960"/>
    </row>
    <row r="1700" spans="2:13">
      <c r="B1700" s="960"/>
      <c r="C1700" s="960"/>
      <c r="D1700" s="960"/>
      <c r="E1700" s="960"/>
      <c r="F1700" s="960"/>
      <c r="G1700" s="960"/>
      <c r="H1700" s="960"/>
      <c r="I1700" s="960"/>
      <c r="J1700" s="960"/>
      <c r="K1700" s="960"/>
      <c r="L1700" s="960"/>
      <c r="M1700" s="960"/>
    </row>
    <row r="1701" spans="2:13">
      <c r="B1701" s="960"/>
      <c r="C1701" s="960"/>
      <c r="D1701" s="960"/>
      <c r="E1701" s="960"/>
      <c r="F1701" s="960"/>
      <c r="G1701" s="960"/>
      <c r="H1701" s="960"/>
      <c r="I1701" s="960"/>
      <c r="J1701" s="960"/>
      <c r="K1701" s="960"/>
      <c r="L1701" s="960"/>
      <c r="M1701" s="960"/>
    </row>
    <row r="1702" spans="2:13">
      <c r="B1702" s="960"/>
      <c r="C1702" s="960"/>
      <c r="D1702" s="960"/>
      <c r="E1702" s="960"/>
      <c r="F1702" s="960"/>
      <c r="G1702" s="960"/>
      <c r="H1702" s="960"/>
      <c r="I1702" s="960"/>
      <c r="J1702" s="960"/>
      <c r="K1702" s="960"/>
      <c r="L1702" s="960"/>
      <c r="M1702" s="960"/>
    </row>
    <row r="1703" spans="2:13">
      <c r="B1703" s="960"/>
      <c r="C1703" s="960"/>
      <c r="D1703" s="960"/>
      <c r="E1703" s="960"/>
      <c r="F1703" s="960"/>
      <c r="G1703" s="960"/>
      <c r="H1703" s="960"/>
      <c r="I1703" s="960"/>
      <c r="J1703" s="960"/>
      <c r="K1703" s="960"/>
      <c r="L1703" s="960"/>
      <c r="M1703" s="960"/>
    </row>
    <row r="1704" spans="2:13">
      <c r="B1704" s="960"/>
      <c r="C1704" s="960"/>
      <c r="D1704" s="960"/>
      <c r="E1704" s="960"/>
      <c r="F1704" s="960"/>
      <c r="G1704" s="960"/>
      <c r="H1704" s="960"/>
      <c r="I1704" s="960"/>
      <c r="J1704" s="960"/>
      <c r="K1704" s="960"/>
      <c r="L1704" s="960"/>
      <c r="M1704" s="960"/>
    </row>
    <row r="1705" spans="2:13">
      <c r="B1705" s="960"/>
      <c r="C1705" s="960"/>
      <c r="D1705" s="960"/>
      <c r="E1705" s="960"/>
      <c r="F1705" s="960"/>
      <c r="G1705" s="960"/>
      <c r="H1705" s="960"/>
      <c r="I1705" s="960"/>
      <c r="J1705" s="960"/>
      <c r="K1705" s="960"/>
      <c r="L1705" s="960"/>
      <c r="M1705" s="960"/>
    </row>
    <row r="1706" spans="2:13">
      <c r="B1706" s="960"/>
      <c r="C1706" s="960"/>
      <c r="D1706" s="960"/>
      <c r="E1706" s="960"/>
      <c r="F1706" s="960"/>
      <c r="G1706" s="960"/>
      <c r="H1706" s="960"/>
      <c r="I1706" s="960"/>
      <c r="J1706" s="960"/>
      <c r="K1706" s="960"/>
      <c r="L1706" s="960"/>
      <c r="M1706" s="960"/>
    </row>
    <row r="1707" spans="2:13">
      <c r="B1707" s="960"/>
      <c r="C1707" s="960"/>
      <c r="D1707" s="960"/>
      <c r="E1707" s="960"/>
      <c r="F1707" s="960"/>
      <c r="G1707" s="960"/>
      <c r="H1707" s="960"/>
      <c r="I1707" s="960"/>
      <c r="J1707" s="960"/>
      <c r="K1707" s="960"/>
      <c r="L1707" s="960"/>
      <c r="M1707" s="960"/>
    </row>
    <row r="1708" spans="2:13">
      <c r="B1708" s="960"/>
      <c r="C1708" s="960"/>
      <c r="D1708" s="960"/>
      <c r="E1708" s="960"/>
      <c r="F1708" s="960"/>
      <c r="G1708" s="960"/>
      <c r="H1708" s="960"/>
      <c r="I1708" s="960"/>
      <c r="J1708" s="960"/>
      <c r="K1708" s="960"/>
      <c r="L1708" s="960"/>
      <c r="M1708" s="960"/>
    </row>
    <row r="1709" spans="2:13">
      <c r="B1709" s="960"/>
      <c r="C1709" s="960"/>
      <c r="D1709" s="960"/>
      <c r="E1709" s="960"/>
      <c r="F1709" s="960"/>
      <c r="G1709" s="960"/>
      <c r="H1709" s="960"/>
      <c r="I1709" s="960"/>
      <c r="J1709" s="960"/>
      <c r="K1709" s="960"/>
      <c r="L1709" s="960"/>
      <c r="M1709" s="960"/>
    </row>
    <row r="1710" spans="2:13">
      <c r="B1710" s="960"/>
      <c r="C1710" s="960"/>
      <c r="D1710" s="960"/>
      <c r="E1710" s="960"/>
      <c r="F1710" s="960"/>
      <c r="G1710" s="960"/>
      <c r="H1710" s="960"/>
      <c r="I1710" s="960"/>
      <c r="J1710" s="960"/>
      <c r="K1710" s="960"/>
      <c r="L1710" s="960"/>
      <c r="M1710" s="960"/>
    </row>
    <row r="1711" spans="2:13">
      <c r="B1711" s="960"/>
      <c r="C1711" s="960"/>
      <c r="D1711" s="960"/>
      <c r="E1711" s="960"/>
      <c r="F1711" s="960"/>
      <c r="G1711" s="960"/>
      <c r="H1711" s="960"/>
      <c r="I1711" s="960"/>
      <c r="J1711" s="960"/>
      <c r="K1711" s="960"/>
      <c r="L1711" s="960"/>
      <c r="M1711" s="960"/>
    </row>
    <row r="1712" spans="2:13">
      <c r="B1712" s="960"/>
      <c r="C1712" s="960"/>
      <c r="D1712" s="960"/>
      <c r="E1712" s="960"/>
      <c r="F1712" s="960"/>
      <c r="G1712" s="960"/>
      <c r="H1712" s="960"/>
      <c r="I1712" s="960"/>
      <c r="J1712" s="960"/>
      <c r="K1712" s="960"/>
      <c r="L1712" s="960"/>
      <c r="M1712" s="960"/>
    </row>
    <row r="1713" spans="2:13">
      <c r="B1713" s="960"/>
      <c r="C1713" s="960"/>
      <c r="D1713" s="960"/>
      <c r="E1713" s="960"/>
      <c r="F1713" s="960"/>
      <c r="G1713" s="960"/>
      <c r="H1713" s="960"/>
      <c r="I1713" s="960"/>
      <c r="J1713" s="960"/>
      <c r="K1713" s="960"/>
      <c r="L1713" s="960"/>
      <c r="M1713" s="960"/>
    </row>
    <row r="1714" spans="2:13">
      <c r="B1714" s="960"/>
      <c r="C1714" s="960"/>
      <c r="D1714" s="960"/>
      <c r="E1714" s="960"/>
      <c r="F1714" s="960"/>
      <c r="G1714" s="960"/>
      <c r="H1714" s="960"/>
      <c r="I1714" s="960"/>
      <c r="J1714" s="960"/>
      <c r="K1714" s="960"/>
      <c r="L1714" s="960"/>
      <c r="M1714" s="960"/>
    </row>
    <row r="1715" spans="2:13">
      <c r="B1715" s="960"/>
      <c r="C1715" s="960"/>
      <c r="D1715" s="960"/>
      <c r="E1715" s="960"/>
      <c r="F1715" s="960"/>
      <c r="G1715" s="960"/>
      <c r="H1715" s="960"/>
      <c r="I1715" s="960"/>
      <c r="J1715" s="960"/>
      <c r="K1715" s="960"/>
      <c r="L1715" s="960"/>
      <c r="M1715" s="960"/>
    </row>
    <row r="1716" spans="2:13">
      <c r="B1716" s="960"/>
      <c r="C1716" s="960"/>
      <c r="D1716" s="960"/>
      <c r="E1716" s="960"/>
      <c r="F1716" s="960"/>
      <c r="G1716" s="960"/>
      <c r="H1716" s="960"/>
      <c r="I1716" s="960"/>
      <c r="J1716" s="960"/>
      <c r="K1716" s="960"/>
      <c r="L1716" s="960"/>
      <c r="M1716" s="960"/>
    </row>
    <row r="1717" spans="2:13">
      <c r="B1717" s="960"/>
      <c r="C1717" s="960"/>
      <c r="D1717" s="960"/>
      <c r="E1717" s="960"/>
      <c r="F1717" s="960"/>
      <c r="G1717" s="960"/>
      <c r="H1717" s="960"/>
      <c r="I1717" s="960"/>
      <c r="J1717" s="960"/>
      <c r="K1717" s="960"/>
      <c r="L1717" s="960"/>
      <c r="M1717" s="960"/>
    </row>
    <row r="1718" spans="2:13">
      <c r="B1718" s="960"/>
      <c r="C1718" s="960"/>
      <c r="D1718" s="960"/>
      <c r="E1718" s="960"/>
      <c r="F1718" s="960"/>
      <c r="G1718" s="960"/>
      <c r="H1718" s="960"/>
      <c r="I1718" s="960"/>
      <c r="J1718" s="960"/>
      <c r="K1718" s="960"/>
      <c r="L1718" s="960"/>
      <c r="M1718" s="960"/>
    </row>
    <row r="1719" spans="2:13">
      <c r="B1719" s="960"/>
      <c r="C1719" s="960"/>
      <c r="D1719" s="960"/>
      <c r="E1719" s="960"/>
      <c r="F1719" s="960"/>
      <c r="G1719" s="960"/>
      <c r="H1719" s="960"/>
      <c r="I1719" s="960"/>
      <c r="J1719" s="960"/>
      <c r="K1719" s="960"/>
      <c r="L1719" s="960"/>
      <c r="M1719" s="960"/>
    </row>
    <row r="1720" spans="2:13">
      <c r="B1720" s="960"/>
      <c r="C1720" s="960"/>
      <c r="D1720" s="960"/>
      <c r="E1720" s="960"/>
      <c r="F1720" s="960"/>
      <c r="G1720" s="960"/>
      <c r="H1720" s="960"/>
      <c r="I1720" s="960"/>
      <c r="J1720" s="960"/>
      <c r="K1720" s="960"/>
      <c r="L1720" s="960"/>
      <c r="M1720" s="960"/>
    </row>
    <row r="1721" spans="2:13">
      <c r="B1721" s="960"/>
      <c r="C1721" s="960"/>
      <c r="D1721" s="960"/>
      <c r="E1721" s="960"/>
      <c r="F1721" s="960"/>
      <c r="G1721" s="960"/>
      <c r="H1721" s="960"/>
      <c r="I1721" s="960"/>
      <c r="J1721" s="960"/>
      <c r="K1721" s="960"/>
      <c r="L1721" s="960"/>
      <c r="M1721" s="960"/>
    </row>
    <row r="1722" spans="2:13">
      <c r="B1722" s="960"/>
      <c r="C1722" s="960"/>
      <c r="D1722" s="960"/>
      <c r="E1722" s="960"/>
      <c r="F1722" s="960"/>
      <c r="G1722" s="960"/>
      <c r="H1722" s="960"/>
      <c r="I1722" s="960"/>
      <c r="J1722" s="960"/>
      <c r="K1722" s="960"/>
      <c r="L1722" s="960"/>
      <c r="M1722" s="960"/>
    </row>
    <row r="1723" spans="2:13">
      <c r="B1723" s="960"/>
      <c r="C1723" s="960"/>
      <c r="D1723" s="960"/>
      <c r="E1723" s="960"/>
      <c r="F1723" s="960"/>
      <c r="G1723" s="960"/>
      <c r="H1723" s="960"/>
      <c r="I1723" s="960"/>
      <c r="J1723" s="960"/>
      <c r="K1723" s="960"/>
      <c r="L1723" s="960"/>
      <c r="M1723" s="960"/>
    </row>
    <row r="1724" spans="2:13">
      <c r="B1724" s="960"/>
      <c r="C1724" s="960"/>
      <c r="D1724" s="960"/>
      <c r="E1724" s="960"/>
      <c r="F1724" s="960"/>
      <c r="G1724" s="960"/>
      <c r="H1724" s="960"/>
      <c r="I1724" s="960"/>
      <c r="J1724" s="960"/>
      <c r="K1724" s="960"/>
      <c r="L1724" s="960"/>
      <c r="M1724" s="960"/>
    </row>
    <row r="1725" spans="2:13">
      <c r="B1725" s="960"/>
      <c r="C1725" s="960"/>
      <c r="D1725" s="960"/>
      <c r="E1725" s="960"/>
      <c r="F1725" s="960"/>
      <c r="G1725" s="960"/>
      <c r="H1725" s="960"/>
      <c r="I1725" s="960"/>
      <c r="J1725" s="960"/>
      <c r="K1725" s="960"/>
      <c r="L1725" s="960"/>
      <c r="M1725" s="960"/>
    </row>
    <row r="1726" spans="2:13">
      <c r="B1726" s="960"/>
      <c r="C1726" s="960"/>
      <c r="D1726" s="960"/>
      <c r="E1726" s="960"/>
      <c r="F1726" s="960"/>
      <c r="G1726" s="960"/>
      <c r="H1726" s="960"/>
      <c r="I1726" s="960"/>
      <c r="J1726" s="960"/>
      <c r="K1726" s="960"/>
      <c r="L1726" s="960"/>
      <c r="M1726" s="960"/>
    </row>
    <row r="1727" spans="2:13">
      <c r="B1727" s="960"/>
      <c r="C1727" s="960"/>
      <c r="D1727" s="960"/>
      <c r="E1727" s="960"/>
      <c r="F1727" s="960"/>
      <c r="G1727" s="960"/>
      <c r="H1727" s="960"/>
      <c r="I1727" s="960"/>
      <c r="J1727" s="960"/>
      <c r="K1727" s="960"/>
      <c r="L1727" s="960"/>
      <c r="M1727" s="960"/>
    </row>
    <row r="1728" spans="2:13">
      <c r="B1728" s="960"/>
      <c r="C1728" s="960"/>
      <c r="D1728" s="960"/>
      <c r="E1728" s="960"/>
      <c r="F1728" s="960"/>
      <c r="G1728" s="960"/>
      <c r="H1728" s="960"/>
      <c r="I1728" s="960"/>
      <c r="J1728" s="960"/>
      <c r="K1728" s="960"/>
      <c r="L1728" s="960"/>
      <c r="M1728" s="960"/>
    </row>
    <row r="1729" spans="2:13">
      <c r="B1729" s="960"/>
      <c r="C1729" s="960"/>
      <c r="D1729" s="960"/>
      <c r="E1729" s="960"/>
      <c r="F1729" s="960"/>
      <c r="G1729" s="960"/>
      <c r="H1729" s="960"/>
      <c r="I1729" s="960"/>
      <c r="J1729" s="960"/>
      <c r="K1729" s="960"/>
      <c r="L1729" s="960"/>
      <c r="M1729" s="960"/>
    </row>
    <row r="1730" spans="2:13">
      <c r="B1730" s="960"/>
      <c r="C1730" s="960"/>
      <c r="D1730" s="960"/>
      <c r="E1730" s="960"/>
      <c r="F1730" s="960"/>
      <c r="G1730" s="960"/>
      <c r="H1730" s="960"/>
      <c r="I1730" s="960"/>
      <c r="J1730" s="960"/>
      <c r="K1730" s="960"/>
      <c r="L1730" s="960"/>
      <c r="M1730" s="960"/>
    </row>
    <row r="1731" spans="2:13">
      <c r="B1731" s="960"/>
      <c r="C1731" s="960"/>
      <c r="D1731" s="960"/>
      <c r="E1731" s="960"/>
      <c r="F1731" s="960"/>
      <c r="G1731" s="960"/>
      <c r="H1731" s="960"/>
      <c r="I1731" s="960"/>
      <c r="J1731" s="960"/>
      <c r="K1731" s="960"/>
      <c r="L1731" s="960"/>
      <c r="M1731" s="960"/>
    </row>
    <row r="1732" spans="2:13">
      <c r="B1732" s="960"/>
      <c r="C1732" s="960"/>
      <c r="D1732" s="960"/>
      <c r="E1732" s="960"/>
      <c r="F1732" s="960"/>
      <c r="G1732" s="960"/>
      <c r="H1732" s="960"/>
      <c r="I1732" s="960"/>
      <c r="J1732" s="960"/>
      <c r="K1732" s="960"/>
      <c r="L1732" s="960"/>
      <c r="M1732" s="960"/>
    </row>
    <row r="1733" spans="2:13">
      <c r="B1733" s="960"/>
      <c r="C1733" s="960"/>
      <c r="D1733" s="960"/>
      <c r="E1733" s="960"/>
      <c r="F1733" s="960"/>
      <c r="G1733" s="960"/>
      <c r="H1733" s="960"/>
      <c r="I1733" s="960"/>
      <c r="J1733" s="960"/>
      <c r="K1733" s="960"/>
      <c r="L1733" s="960"/>
      <c r="M1733" s="960"/>
    </row>
    <row r="1734" spans="2:13">
      <c r="B1734" s="960"/>
      <c r="C1734" s="960"/>
      <c r="D1734" s="960"/>
      <c r="E1734" s="960"/>
      <c r="F1734" s="960"/>
      <c r="G1734" s="960"/>
      <c r="H1734" s="960"/>
      <c r="I1734" s="960"/>
      <c r="J1734" s="960"/>
      <c r="K1734" s="960"/>
      <c r="L1734" s="960"/>
      <c r="M1734" s="960"/>
    </row>
    <row r="1735" spans="2:13">
      <c r="B1735" s="960"/>
      <c r="C1735" s="960"/>
      <c r="D1735" s="960"/>
      <c r="E1735" s="960"/>
      <c r="F1735" s="960"/>
      <c r="G1735" s="960"/>
      <c r="H1735" s="960"/>
      <c r="I1735" s="960"/>
      <c r="J1735" s="960"/>
      <c r="K1735" s="960"/>
      <c r="L1735" s="960"/>
      <c r="M1735" s="960"/>
    </row>
    <row r="1736" spans="2:13">
      <c r="B1736" s="960"/>
      <c r="C1736" s="960"/>
      <c r="D1736" s="960"/>
      <c r="E1736" s="960"/>
      <c r="F1736" s="960"/>
      <c r="G1736" s="960"/>
      <c r="H1736" s="960"/>
      <c r="I1736" s="960"/>
      <c r="J1736" s="960"/>
      <c r="K1736" s="960"/>
      <c r="L1736" s="960"/>
      <c r="M1736" s="960"/>
    </row>
    <row r="1737" spans="2:13">
      <c r="B1737" s="960"/>
      <c r="C1737" s="960"/>
      <c r="D1737" s="960"/>
      <c r="E1737" s="960"/>
      <c r="F1737" s="960"/>
      <c r="G1737" s="960"/>
      <c r="H1737" s="960"/>
      <c r="I1737" s="960"/>
      <c r="J1737" s="960"/>
      <c r="K1737" s="960"/>
      <c r="L1737" s="960"/>
      <c r="M1737" s="960"/>
    </row>
    <row r="1738" spans="2:13">
      <c r="B1738" s="960"/>
      <c r="C1738" s="960"/>
      <c r="D1738" s="960"/>
      <c r="E1738" s="960"/>
      <c r="F1738" s="960"/>
      <c r="G1738" s="960"/>
      <c r="H1738" s="960"/>
      <c r="I1738" s="960"/>
      <c r="J1738" s="960"/>
      <c r="K1738" s="960"/>
      <c r="L1738" s="960"/>
      <c r="M1738" s="960"/>
    </row>
    <row r="1739" spans="2:13">
      <c r="B1739" s="960"/>
      <c r="C1739" s="960"/>
      <c r="D1739" s="960"/>
      <c r="E1739" s="960"/>
      <c r="F1739" s="960"/>
      <c r="G1739" s="960"/>
      <c r="H1739" s="960"/>
      <c r="I1739" s="960"/>
      <c r="J1739" s="960"/>
      <c r="K1739" s="960"/>
      <c r="L1739" s="960"/>
      <c r="M1739" s="960"/>
    </row>
    <row r="1740" spans="2:13">
      <c r="B1740" s="960"/>
      <c r="C1740" s="960"/>
      <c r="D1740" s="960"/>
      <c r="E1740" s="960"/>
      <c r="F1740" s="960"/>
      <c r="G1740" s="960"/>
      <c r="H1740" s="960"/>
      <c r="I1740" s="960"/>
      <c r="J1740" s="960"/>
      <c r="K1740" s="960"/>
      <c r="L1740" s="960"/>
      <c r="M1740" s="960"/>
    </row>
    <row r="1741" spans="2:13">
      <c r="B1741" s="960"/>
      <c r="C1741" s="960"/>
      <c r="D1741" s="960"/>
      <c r="E1741" s="960"/>
      <c r="F1741" s="960"/>
      <c r="G1741" s="960"/>
      <c r="H1741" s="960"/>
      <c r="I1741" s="960"/>
      <c r="J1741" s="960"/>
      <c r="K1741" s="960"/>
      <c r="L1741" s="960"/>
      <c r="M1741" s="960"/>
    </row>
    <row r="1742" spans="2:13">
      <c r="B1742" s="960"/>
      <c r="C1742" s="960"/>
      <c r="D1742" s="960"/>
      <c r="E1742" s="960"/>
      <c r="F1742" s="960"/>
      <c r="G1742" s="960"/>
      <c r="H1742" s="960"/>
      <c r="I1742" s="960"/>
      <c r="J1742" s="960"/>
      <c r="K1742" s="960"/>
      <c r="L1742" s="960"/>
      <c r="M1742" s="960"/>
    </row>
    <row r="1743" spans="2:13">
      <c r="B1743" s="960"/>
      <c r="C1743" s="960"/>
      <c r="D1743" s="960"/>
      <c r="E1743" s="960"/>
      <c r="F1743" s="960"/>
      <c r="G1743" s="960"/>
      <c r="H1743" s="960"/>
      <c r="I1743" s="960"/>
      <c r="J1743" s="960"/>
      <c r="K1743" s="960"/>
      <c r="L1743" s="960"/>
      <c r="M1743" s="960"/>
    </row>
    <row r="1744" spans="2:13">
      <c r="B1744" s="960"/>
      <c r="C1744" s="960"/>
      <c r="D1744" s="960"/>
      <c r="E1744" s="960"/>
      <c r="F1744" s="960"/>
      <c r="G1744" s="960"/>
      <c r="H1744" s="960"/>
      <c r="I1744" s="960"/>
      <c r="J1744" s="960"/>
      <c r="K1744" s="960"/>
      <c r="L1744" s="960"/>
      <c r="M1744" s="960"/>
    </row>
    <row r="1745" spans="2:13">
      <c r="B1745" s="960"/>
      <c r="C1745" s="960"/>
      <c r="D1745" s="960"/>
      <c r="E1745" s="960"/>
      <c r="F1745" s="960"/>
      <c r="G1745" s="960"/>
      <c r="H1745" s="960"/>
      <c r="I1745" s="960"/>
      <c r="J1745" s="960"/>
      <c r="K1745" s="960"/>
      <c r="L1745" s="960"/>
      <c r="M1745" s="960"/>
    </row>
    <row r="1746" spans="2:13">
      <c r="B1746" s="960"/>
      <c r="C1746" s="960"/>
      <c r="D1746" s="960"/>
      <c r="E1746" s="960"/>
      <c r="F1746" s="960"/>
      <c r="G1746" s="960"/>
      <c r="H1746" s="960"/>
      <c r="I1746" s="960"/>
      <c r="J1746" s="960"/>
      <c r="K1746" s="960"/>
      <c r="L1746" s="960"/>
      <c r="M1746" s="960"/>
    </row>
    <row r="1747" spans="2:13">
      <c r="B1747" s="960"/>
      <c r="C1747" s="960"/>
      <c r="D1747" s="960"/>
      <c r="E1747" s="960"/>
      <c r="F1747" s="960"/>
      <c r="G1747" s="960"/>
      <c r="H1747" s="960"/>
      <c r="I1747" s="960"/>
      <c r="J1747" s="960"/>
      <c r="K1747" s="960"/>
      <c r="L1747" s="960"/>
      <c r="M1747" s="960"/>
    </row>
    <row r="1748" spans="2:13">
      <c r="B1748" s="960"/>
      <c r="C1748" s="960"/>
      <c r="D1748" s="960"/>
      <c r="E1748" s="960"/>
      <c r="F1748" s="960"/>
      <c r="G1748" s="960"/>
      <c r="H1748" s="960"/>
      <c r="I1748" s="960"/>
      <c r="J1748" s="960"/>
      <c r="K1748" s="960"/>
      <c r="L1748" s="960"/>
      <c r="M1748" s="960"/>
    </row>
    <row r="1749" spans="2:13">
      <c r="B1749" s="960"/>
      <c r="C1749" s="960"/>
      <c r="D1749" s="960"/>
      <c r="E1749" s="960"/>
      <c r="F1749" s="960"/>
      <c r="G1749" s="960"/>
      <c r="H1749" s="960"/>
      <c r="I1749" s="960"/>
      <c r="J1749" s="960"/>
      <c r="K1749" s="960"/>
      <c r="L1749" s="960"/>
      <c r="M1749" s="960"/>
    </row>
    <row r="1750" spans="2:13">
      <c r="B1750" s="960"/>
      <c r="C1750" s="960"/>
      <c r="D1750" s="960"/>
      <c r="E1750" s="960"/>
      <c r="F1750" s="960"/>
      <c r="G1750" s="960"/>
      <c r="H1750" s="960"/>
      <c r="I1750" s="960"/>
      <c r="J1750" s="960"/>
      <c r="K1750" s="960"/>
      <c r="L1750" s="960"/>
      <c r="M1750" s="960"/>
    </row>
    <row r="1751" spans="2:13">
      <c r="B1751" s="960"/>
      <c r="C1751" s="960"/>
      <c r="D1751" s="960"/>
      <c r="E1751" s="960"/>
      <c r="F1751" s="960"/>
      <c r="G1751" s="960"/>
      <c r="H1751" s="960"/>
      <c r="I1751" s="960"/>
      <c r="J1751" s="960"/>
      <c r="K1751" s="960"/>
      <c r="L1751" s="960"/>
      <c r="M1751" s="960"/>
    </row>
    <row r="1752" spans="2:13">
      <c r="B1752" s="960"/>
      <c r="C1752" s="960"/>
      <c r="D1752" s="960"/>
      <c r="E1752" s="960"/>
      <c r="F1752" s="960"/>
      <c r="G1752" s="960"/>
      <c r="H1752" s="960"/>
      <c r="I1752" s="960"/>
      <c r="J1752" s="960"/>
      <c r="K1752" s="960"/>
      <c r="L1752" s="960"/>
      <c r="M1752" s="960"/>
    </row>
    <row r="1753" spans="2:13">
      <c r="B1753" s="960"/>
      <c r="C1753" s="960"/>
      <c r="D1753" s="960"/>
      <c r="E1753" s="960"/>
      <c r="F1753" s="960"/>
      <c r="G1753" s="960"/>
      <c r="H1753" s="960"/>
      <c r="I1753" s="960"/>
      <c r="J1753" s="960"/>
      <c r="K1753" s="960"/>
      <c r="L1753" s="960"/>
      <c r="M1753" s="960"/>
    </row>
    <row r="1754" spans="2:13">
      <c r="B1754" s="960"/>
      <c r="C1754" s="960"/>
      <c r="D1754" s="960"/>
      <c r="E1754" s="960"/>
      <c r="F1754" s="960"/>
      <c r="G1754" s="960"/>
      <c r="H1754" s="960"/>
      <c r="I1754" s="960"/>
      <c r="J1754" s="960"/>
      <c r="K1754" s="960"/>
      <c r="L1754" s="960"/>
      <c r="M1754" s="960"/>
    </row>
    <row r="1755" spans="2:13">
      <c r="B1755" s="960"/>
      <c r="C1755" s="960"/>
      <c r="D1755" s="960"/>
      <c r="E1755" s="960"/>
      <c r="F1755" s="960"/>
      <c r="G1755" s="960"/>
      <c r="H1755" s="960"/>
      <c r="I1755" s="960"/>
      <c r="J1755" s="960"/>
      <c r="K1755" s="960"/>
      <c r="L1755" s="960"/>
      <c r="M1755" s="960"/>
    </row>
    <row r="1756" spans="2:13">
      <c r="B1756" s="960"/>
      <c r="C1756" s="960"/>
      <c r="D1756" s="960"/>
      <c r="E1756" s="960"/>
      <c r="F1756" s="960"/>
      <c r="G1756" s="960"/>
      <c r="H1756" s="960"/>
      <c r="I1756" s="960"/>
      <c r="J1756" s="960"/>
      <c r="K1756" s="960"/>
      <c r="L1756" s="960"/>
      <c r="M1756" s="960"/>
    </row>
    <row r="1757" spans="2:13">
      <c r="B1757" s="960"/>
      <c r="C1757" s="960"/>
      <c r="D1757" s="960"/>
      <c r="E1757" s="960"/>
      <c r="F1757" s="960"/>
      <c r="G1757" s="960"/>
      <c r="H1757" s="960"/>
      <c r="I1757" s="960"/>
      <c r="J1757" s="960"/>
      <c r="K1757" s="960"/>
      <c r="L1757" s="960"/>
      <c r="M1757" s="960"/>
    </row>
    <row r="1758" spans="2:13">
      <c r="B1758" s="960"/>
      <c r="C1758" s="960"/>
      <c r="D1758" s="960"/>
      <c r="E1758" s="960"/>
      <c r="F1758" s="960"/>
      <c r="G1758" s="960"/>
      <c r="H1758" s="960"/>
      <c r="I1758" s="960"/>
      <c r="J1758" s="960"/>
      <c r="K1758" s="960"/>
      <c r="L1758" s="960"/>
      <c r="M1758" s="960"/>
    </row>
    <row r="1759" spans="2:13">
      <c r="B1759" s="960"/>
      <c r="C1759" s="960"/>
      <c r="D1759" s="960"/>
      <c r="E1759" s="960"/>
      <c r="F1759" s="960"/>
      <c r="G1759" s="960"/>
      <c r="H1759" s="960"/>
      <c r="I1759" s="960"/>
      <c r="J1759" s="960"/>
      <c r="K1759" s="960"/>
      <c r="L1759" s="960"/>
      <c r="M1759" s="960"/>
    </row>
    <row r="1760" spans="2:13">
      <c r="B1760" s="960"/>
      <c r="C1760" s="960"/>
      <c r="D1760" s="960"/>
      <c r="E1760" s="960"/>
      <c r="F1760" s="960"/>
      <c r="G1760" s="960"/>
      <c r="H1760" s="960"/>
      <c r="I1760" s="960"/>
      <c r="J1760" s="960"/>
      <c r="K1760" s="960"/>
      <c r="L1760" s="960"/>
      <c r="M1760" s="960"/>
    </row>
    <row r="1761" spans="2:13">
      <c r="B1761" s="960"/>
      <c r="C1761" s="960"/>
      <c r="D1761" s="960"/>
      <c r="E1761" s="960"/>
      <c r="F1761" s="960"/>
      <c r="G1761" s="960"/>
      <c r="H1761" s="960"/>
      <c r="I1761" s="960"/>
      <c r="J1761" s="960"/>
      <c r="K1761" s="960"/>
      <c r="L1761" s="960"/>
      <c r="M1761" s="960"/>
    </row>
    <row r="1762" spans="2:13">
      <c r="B1762" s="960"/>
      <c r="C1762" s="960"/>
      <c r="D1762" s="960"/>
      <c r="E1762" s="960"/>
      <c r="F1762" s="960"/>
      <c r="G1762" s="960"/>
      <c r="H1762" s="960"/>
      <c r="I1762" s="960"/>
      <c r="J1762" s="960"/>
      <c r="K1762" s="960"/>
      <c r="L1762" s="960"/>
      <c r="M1762" s="960"/>
    </row>
    <row r="1763" spans="2:13">
      <c r="B1763" s="960"/>
      <c r="C1763" s="960"/>
      <c r="D1763" s="960"/>
      <c r="E1763" s="960"/>
      <c r="F1763" s="960"/>
      <c r="G1763" s="960"/>
      <c r="H1763" s="960"/>
      <c r="I1763" s="960"/>
      <c r="J1763" s="960"/>
      <c r="K1763" s="960"/>
      <c r="L1763" s="960"/>
      <c r="M1763" s="960"/>
    </row>
    <row r="1764" spans="2:13">
      <c r="B1764" s="960"/>
      <c r="C1764" s="960"/>
      <c r="D1764" s="960"/>
      <c r="E1764" s="960"/>
      <c r="F1764" s="960"/>
      <c r="G1764" s="960"/>
      <c r="H1764" s="960"/>
      <c r="I1764" s="960"/>
      <c r="J1764" s="960"/>
      <c r="K1764" s="960"/>
      <c r="L1764" s="960"/>
      <c r="M1764" s="960"/>
    </row>
    <row r="1765" spans="2:13">
      <c r="B1765" s="960"/>
      <c r="C1765" s="960"/>
      <c r="D1765" s="960"/>
      <c r="E1765" s="960"/>
      <c r="F1765" s="960"/>
      <c r="G1765" s="960"/>
      <c r="H1765" s="960"/>
      <c r="I1765" s="960"/>
      <c r="J1765" s="960"/>
      <c r="K1765" s="960"/>
      <c r="L1765" s="960"/>
      <c r="M1765" s="960"/>
    </row>
    <row r="1766" spans="2:13">
      <c r="B1766" s="960"/>
      <c r="C1766" s="960"/>
      <c r="D1766" s="960"/>
      <c r="E1766" s="960"/>
      <c r="F1766" s="960"/>
      <c r="G1766" s="960"/>
      <c r="H1766" s="960"/>
      <c r="I1766" s="960"/>
      <c r="J1766" s="960"/>
      <c r="K1766" s="960"/>
      <c r="L1766" s="960"/>
      <c r="M1766" s="960"/>
    </row>
    <row r="1767" spans="2:13">
      <c r="B1767" s="960"/>
      <c r="C1767" s="960"/>
      <c r="D1767" s="960"/>
      <c r="E1767" s="960"/>
      <c r="F1767" s="960"/>
      <c r="G1767" s="960"/>
      <c r="H1767" s="960"/>
      <c r="I1767" s="960"/>
      <c r="J1767" s="960"/>
      <c r="K1767" s="960"/>
      <c r="L1767" s="960"/>
      <c r="M1767" s="960"/>
    </row>
    <row r="1768" spans="2:13">
      <c r="B1768" s="960"/>
      <c r="C1768" s="960"/>
      <c r="D1768" s="960"/>
      <c r="E1768" s="960"/>
      <c r="F1768" s="960"/>
      <c r="G1768" s="960"/>
      <c r="H1768" s="960"/>
      <c r="I1768" s="960"/>
      <c r="J1768" s="960"/>
      <c r="K1768" s="960"/>
      <c r="L1768" s="960"/>
      <c r="M1768" s="960"/>
    </row>
    <row r="1769" spans="2:13">
      <c r="B1769" s="960"/>
      <c r="C1769" s="960"/>
      <c r="D1769" s="960"/>
      <c r="E1769" s="960"/>
      <c r="F1769" s="960"/>
      <c r="G1769" s="960"/>
      <c r="H1769" s="960"/>
      <c r="I1769" s="960"/>
      <c r="J1769" s="960"/>
      <c r="K1769" s="960"/>
      <c r="L1769" s="960"/>
      <c r="M1769" s="960"/>
    </row>
    <row r="1770" spans="2:13">
      <c r="B1770" s="960"/>
      <c r="C1770" s="960"/>
      <c r="D1770" s="960"/>
      <c r="E1770" s="960"/>
      <c r="F1770" s="960"/>
      <c r="G1770" s="960"/>
      <c r="H1770" s="960"/>
      <c r="I1770" s="960"/>
      <c r="J1770" s="960"/>
      <c r="K1770" s="960"/>
      <c r="L1770" s="960"/>
      <c r="M1770" s="960"/>
    </row>
    <row r="1771" spans="2:13">
      <c r="B1771" s="960"/>
      <c r="C1771" s="960"/>
      <c r="D1771" s="960"/>
      <c r="E1771" s="960"/>
      <c r="F1771" s="960"/>
      <c r="G1771" s="960"/>
      <c r="H1771" s="960"/>
      <c r="I1771" s="960"/>
      <c r="J1771" s="960"/>
      <c r="K1771" s="960"/>
      <c r="L1771" s="960"/>
      <c r="M1771" s="960"/>
    </row>
    <row r="1772" spans="2:13">
      <c r="B1772" s="960"/>
      <c r="C1772" s="960"/>
      <c r="D1772" s="960"/>
      <c r="E1772" s="960"/>
      <c r="F1772" s="960"/>
      <c r="G1772" s="960"/>
      <c r="H1772" s="960"/>
      <c r="I1772" s="960"/>
      <c r="J1772" s="960"/>
      <c r="K1772" s="960"/>
      <c r="L1772" s="960"/>
      <c r="M1772" s="960"/>
    </row>
    <row r="1773" spans="2:13">
      <c r="B1773" s="960"/>
      <c r="C1773" s="960"/>
      <c r="D1773" s="960"/>
      <c r="E1773" s="960"/>
      <c r="F1773" s="960"/>
      <c r="G1773" s="960"/>
      <c r="H1773" s="960"/>
      <c r="I1773" s="960"/>
      <c r="J1773" s="960"/>
      <c r="K1773" s="960"/>
      <c r="L1773" s="960"/>
      <c r="M1773" s="960"/>
    </row>
    <row r="1774" spans="2:13">
      <c r="B1774" s="960"/>
      <c r="C1774" s="960"/>
      <c r="D1774" s="960"/>
      <c r="E1774" s="960"/>
      <c r="F1774" s="960"/>
      <c r="G1774" s="960"/>
      <c r="H1774" s="960"/>
      <c r="I1774" s="960"/>
      <c r="J1774" s="960"/>
      <c r="K1774" s="960"/>
      <c r="L1774" s="960"/>
      <c r="M1774" s="960"/>
    </row>
    <row r="1775" spans="2:13">
      <c r="B1775" s="960"/>
      <c r="C1775" s="960"/>
      <c r="D1775" s="960"/>
      <c r="E1775" s="960"/>
      <c r="F1775" s="960"/>
      <c r="G1775" s="960"/>
      <c r="H1775" s="960"/>
      <c r="I1775" s="960"/>
      <c r="J1775" s="960"/>
      <c r="K1775" s="960"/>
      <c r="L1775" s="960"/>
      <c r="M1775" s="960"/>
    </row>
    <row r="1776" spans="2:13">
      <c r="B1776" s="960"/>
      <c r="C1776" s="960"/>
      <c r="D1776" s="960"/>
      <c r="E1776" s="960"/>
      <c r="F1776" s="960"/>
      <c r="G1776" s="960"/>
      <c r="H1776" s="960"/>
      <c r="I1776" s="960"/>
      <c r="J1776" s="960"/>
      <c r="K1776" s="960"/>
      <c r="L1776" s="960"/>
      <c r="M1776" s="960"/>
    </row>
    <row r="1777" spans="2:13">
      <c r="B1777" s="960"/>
      <c r="C1777" s="960"/>
      <c r="D1777" s="960"/>
      <c r="E1777" s="960"/>
      <c r="F1777" s="960"/>
      <c r="G1777" s="960"/>
      <c r="H1777" s="960"/>
      <c r="I1777" s="960"/>
      <c r="J1777" s="960"/>
      <c r="K1777" s="960"/>
      <c r="L1777" s="960"/>
      <c r="M1777" s="960"/>
    </row>
    <row r="1778" spans="2:13">
      <c r="B1778" s="960"/>
      <c r="C1778" s="960"/>
      <c r="D1778" s="960"/>
      <c r="E1778" s="960"/>
      <c r="F1778" s="960"/>
      <c r="G1778" s="960"/>
      <c r="H1778" s="960"/>
      <c r="I1778" s="960"/>
      <c r="J1778" s="960"/>
      <c r="K1778" s="960"/>
      <c r="L1778" s="960"/>
      <c r="M1778" s="960"/>
    </row>
    <row r="1779" spans="2:13">
      <c r="B1779" s="960"/>
      <c r="C1779" s="960"/>
      <c r="D1779" s="960"/>
      <c r="E1779" s="960"/>
      <c r="F1779" s="960"/>
      <c r="G1779" s="960"/>
      <c r="H1779" s="960"/>
      <c r="I1779" s="960"/>
      <c r="J1779" s="960"/>
      <c r="K1779" s="960"/>
      <c r="L1779" s="960"/>
      <c r="M1779" s="960"/>
    </row>
    <row r="1780" spans="2:13">
      <c r="B1780" s="960"/>
      <c r="C1780" s="960"/>
      <c r="D1780" s="960"/>
      <c r="E1780" s="960"/>
      <c r="F1780" s="960"/>
      <c r="G1780" s="960"/>
      <c r="H1780" s="960"/>
      <c r="I1780" s="960"/>
      <c r="J1780" s="960"/>
      <c r="K1780" s="960"/>
      <c r="L1780" s="960"/>
      <c r="M1780" s="960"/>
    </row>
    <row r="1781" spans="2:13">
      <c r="B1781" s="960"/>
      <c r="C1781" s="960"/>
      <c r="D1781" s="960"/>
      <c r="E1781" s="960"/>
      <c r="F1781" s="960"/>
      <c r="G1781" s="960"/>
      <c r="H1781" s="960"/>
      <c r="I1781" s="960"/>
      <c r="J1781" s="960"/>
      <c r="K1781" s="960"/>
      <c r="L1781" s="960"/>
      <c r="M1781" s="960"/>
    </row>
    <row r="1782" spans="2:13">
      <c r="B1782" s="960"/>
      <c r="C1782" s="960"/>
      <c r="D1782" s="960"/>
      <c r="E1782" s="960"/>
      <c r="F1782" s="960"/>
      <c r="G1782" s="960"/>
      <c r="H1782" s="960"/>
      <c r="I1782" s="960"/>
      <c r="J1782" s="960"/>
      <c r="K1782" s="960"/>
      <c r="L1782" s="960"/>
      <c r="M1782" s="960"/>
    </row>
    <row r="1783" spans="2:13">
      <c r="B1783" s="960"/>
      <c r="C1783" s="960"/>
      <c r="D1783" s="960"/>
      <c r="E1783" s="960"/>
      <c r="F1783" s="960"/>
      <c r="G1783" s="960"/>
      <c r="H1783" s="960"/>
      <c r="I1783" s="960"/>
      <c r="J1783" s="960"/>
      <c r="K1783" s="960"/>
      <c r="L1783" s="960"/>
      <c r="M1783" s="960"/>
    </row>
    <row r="1784" spans="2:13">
      <c r="B1784" s="960"/>
      <c r="C1784" s="960"/>
      <c r="D1784" s="960"/>
      <c r="E1784" s="960"/>
      <c r="F1784" s="960"/>
      <c r="G1784" s="960"/>
      <c r="H1784" s="960"/>
      <c r="I1784" s="960"/>
      <c r="J1784" s="960"/>
      <c r="K1784" s="960"/>
      <c r="L1784" s="960"/>
      <c r="M1784" s="960"/>
    </row>
    <row r="1785" spans="2:13">
      <c r="B1785" s="960"/>
      <c r="C1785" s="960"/>
      <c r="D1785" s="960"/>
      <c r="E1785" s="960"/>
      <c r="F1785" s="960"/>
      <c r="G1785" s="960"/>
      <c r="H1785" s="960"/>
      <c r="I1785" s="960"/>
      <c r="J1785" s="960"/>
      <c r="K1785" s="960"/>
      <c r="L1785" s="960"/>
      <c r="M1785" s="960"/>
    </row>
    <row r="1786" spans="2:13">
      <c r="B1786" s="960"/>
      <c r="C1786" s="960"/>
      <c r="D1786" s="960"/>
      <c r="E1786" s="960"/>
      <c r="F1786" s="960"/>
      <c r="G1786" s="960"/>
      <c r="H1786" s="960"/>
      <c r="I1786" s="960"/>
      <c r="J1786" s="960"/>
      <c r="K1786" s="960"/>
      <c r="L1786" s="960"/>
      <c r="M1786" s="960"/>
    </row>
    <row r="1787" spans="2:13">
      <c r="B1787" s="960"/>
      <c r="C1787" s="960"/>
      <c r="D1787" s="960"/>
      <c r="E1787" s="960"/>
      <c r="F1787" s="960"/>
      <c r="G1787" s="960"/>
      <c r="H1787" s="960"/>
      <c r="I1787" s="960"/>
      <c r="J1787" s="960"/>
      <c r="K1787" s="960"/>
      <c r="L1787" s="960"/>
      <c r="M1787" s="960"/>
    </row>
    <row r="1788" spans="2:13">
      <c r="B1788" s="960"/>
      <c r="C1788" s="960"/>
      <c r="D1788" s="960"/>
      <c r="E1788" s="960"/>
      <c r="F1788" s="960"/>
      <c r="G1788" s="960"/>
      <c r="H1788" s="960"/>
      <c r="I1788" s="960"/>
      <c r="J1788" s="960"/>
      <c r="K1788" s="960"/>
      <c r="L1788" s="960"/>
      <c r="M1788" s="960"/>
    </row>
    <row r="1789" spans="2:13">
      <c r="B1789" s="960"/>
      <c r="C1789" s="960"/>
      <c r="D1789" s="960"/>
      <c r="E1789" s="960"/>
      <c r="F1789" s="960"/>
      <c r="G1789" s="960"/>
      <c r="H1789" s="960"/>
      <c r="I1789" s="960"/>
      <c r="J1789" s="960"/>
      <c r="K1789" s="960"/>
      <c r="L1789" s="960"/>
      <c r="M1789" s="960"/>
    </row>
    <row r="1790" spans="2:13">
      <c r="B1790" s="960"/>
      <c r="C1790" s="960"/>
      <c r="D1790" s="960"/>
      <c r="E1790" s="960"/>
      <c r="F1790" s="960"/>
      <c r="G1790" s="960"/>
      <c r="H1790" s="960"/>
      <c r="I1790" s="960"/>
      <c r="J1790" s="960"/>
      <c r="K1790" s="960"/>
      <c r="L1790" s="960"/>
      <c r="M1790" s="960"/>
    </row>
    <row r="1791" spans="2:13">
      <c r="B1791" s="960"/>
      <c r="C1791" s="960"/>
      <c r="D1791" s="960"/>
      <c r="E1791" s="960"/>
      <c r="F1791" s="960"/>
      <c r="G1791" s="960"/>
      <c r="H1791" s="960"/>
      <c r="I1791" s="960"/>
      <c r="J1791" s="960"/>
      <c r="K1791" s="960"/>
      <c r="L1791" s="960"/>
      <c r="M1791" s="960"/>
    </row>
    <row r="1792" spans="2:13">
      <c r="B1792" s="960"/>
      <c r="C1792" s="960"/>
      <c r="D1792" s="960"/>
      <c r="E1792" s="960"/>
      <c r="F1792" s="960"/>
      <c r="G1792" s="960"/>
      <c r="H1792" s="960"/>
      <c r="I1792" s="960"/>
      <c r="J1792" s="960"/>
      <c r="K1792" s="960"/>
      <c r="L1792" s="960"/>
      <c r="M1792" s="960"/>
    </row>
    <row r="1793" spans="2:13">
      <c r="B1793" s="960"/>
      <c r="C1793" s="960"/>
      <c r="D1793" s="960"/>
      <c r="E1793" s="960"/>
      <c r="F1793" s="960"/>
      <c r="G1793" s="960"/>
      <c r="H1793" s="960"/>
      <c r="I1793" s="960"/>
      <c r="J1793" s="960"/>
      <c r="K1793" s="960"/>
      <c r="L1793" s="960"/>
      <c r="M1793" s="960"/>
    </row>
    <row r="1794" spans="2:13">
      <c r="B1794" s="960"/>
      <c r="C1794" s="960"/>
      <c r="D1794" s="960"/>
      <c r="E1794" s="960"/>
      <c r="F1794" s="960"/>
      <c r="G1794" s="960"/>
      <c r="H1794" s="960"/>
      <c r="I1794" s="960"/>
      <c r="J1794" s="960"/>
      <c r="K1794" s="960"/>
      <c r="L1794" s="960"/>
      <c r="M1794" s="960"/>
    </row>
    <row r="1795" spans="2:13">
      <c r="B1795" s="960"/>
      <c r="C1795" s="960"/>
      <c r="D1795" s="960"/>
      <c r="E1795" s="960"/>
      <c r="F1795" s="960"/>
      <c r="G1795" s="960"/>
      <c r="H1795" s="960"/>
      <c r="I1795" s="960"/>
      <c r="J1795" s="960"/>
      <c r="K1795" s="960"/>
      <c r="L1795" s="960"/>
      <c r="M1795" s="960"/>
    </row>
    <row r="1796" spans="2:13">
      <c r="B1796" s="960"/>
      <c r="C1796" s="960"/>
      <c r="D1796" s="960"/>
      <c r="E1796" s="960"/>
      <c r="F1796" s="960"/>
      <c r="G1796" s="960"/>
      <c r="H1796" s="960"/>
      <c r="I1796" s="960"/>
      <c r="J1796" s="960"/>
      <c r="K1796" s="960"/>
      <c r="L1796" s="960"/>
      <c r="M1796" s="960"/>
    </row>
    <row r="1797" spans="2:13">
      <c r="B1797" s="960"/>
      <c r="C1797" s="960"/>
      <c r="D1797" s="960"/>
      <c r="E1797" s="960"/>
      <c r="F1797" s="960"/>
      <c r="G1797" s="960"/>
      <c r="H1797" s="960"/>
      <c r="I1797" s="960"/>
      <c r="J1797" s="960"/>
      <c r="K1797" s="960"/>
      <c r="L1797" s="960"/>
      <c r="M1797" s="960"/>
    </row>
    <row r="1798" spans="2:13">
      <c r="B1798" s="960"/>
      <c r="C1798" s="960"/>
      <c r="D1798" s="960"/>
      <c r="E1798" s="960"/>
      <c r="F1798" s="960"/>
      <c r="G1798" s="960"/>
      <c r="H1798" s="960"/>
      <c r="I1798" s="960"/>
      <c r="J1798" s="960"/>
      <c r="K1798" s="960"/>
      <c r="L1798" s="960"/>
      <c r="M1798" s="960"/>
    </row>
    <row r="1799" spans="2:13">
      <c r="B1799" s="960"/>
      <c r="C1799" s="960"/>
      <c r="D1799" s="960"/>
      <c r="E1799" s="960"/>
      <c r="F1799" s="960"/>
      <c r="G1799" s="960"/>
      <c r="H1799" s="960"/>
      <c r="I1799" s="960"/>
      <c r="J1799" s="960"/>
      <c r="K1799" s="960"/>
      <c r="L1799" s="960"/>
      <c r="M1799" s="960"/>
    </row>
    <row r="1800" spans="2:13">
      <c r="B1800" s="960"/>
      <c r="C1800" s="960"/>
      <c r="D1800" s="960"/>
      <c r="E1800" s="960"/>
      <c r="F1800" s="960"/>
      <c r="G1800" s="960"/>
      <c r="H1800" s="960"/>
      <c r="I1800" s="960"/>
      <c r="J1800" s="960"/>
      <c r="K1800" s="960"/>
      <c r="L1800" s="960"/>
      <c r="M1800" s="960"/>
    </row>
    <row r="1801" spans="2:13">
      <c r="B1801" s="960"/>
      <c r="C1801" s="960"/>
      <c r="D1801" s="960"/>
      <c r="E1801" s="960"/>
      <c r="F1801" s="960"/>
      <c r="G1801" s="960"/>
      <c r="H1801" s="960"/>
      <c r="I1801" s="960"/>
      <c r="J1801" s="960"/>
      <c r="K1801" s="960"/>
      <c r="L1801" s="960"/>
      <c r="M1801" s="960"/>
    </row>
    <row r="1802" spans="2:13">
      <c r="B1802" s="960"/>
      <c r="C1802" s="960"/>
      <c r="D1802" s="960"/>
      <c r="E1802" s="960"/>
      <c r="F1802" s="960"/>
      <c r="G1802" s="960"/>
      <c r="H1802" s="960"/>
      <c r="I1802" s="960"/>
      <c r="J1802" s="960"/>
      <c r="K1802" s="960"/>
      <c r="L1802" s="960"/>
      <c r="M1802" s="960"/>
    </row>
    <row r="1803" spans="2:13">
      <c r="B1803" s="960"/>
      <c r="C1803" s="960"/>
      <c r="D1803" s="960"/>
      <c r="E1803" s="960"/>
      <c r="F1803" s="960"/>
      <c r="G1803" s="960"/>
      <c r="H1803" s="960"/>
      <c r="I1803" s="960"/>
      <c r="J1803" s="960"/>
      <c r="K1803" s="960"/>
      <c r="L1803" s="960"/>
      <c r="M1803" s="960"/>
    </row>
    <row r="1804" spans="2:13">
      <c r="B1804" s="960"/>
      <c r="C1804" s="960"/>
      <c r="D1804" s="960"/>
      <c r="E1804" s="960"/>
      <c r="F1804" s="960"/>
      <c r="G1804" s="960"/>
      <c r="H1804" s="960"/>
      <c r="I1804" s="960"/>
      <c r="J1804" s="960"/>
      <c r="K1804" s="960"/>
      <c r="L1804" s="960"/>
      <c r="M1804" s="960"/>
    </row>
    <row r="1805" spans="2:13">
      <c r="B1805" s="960"/>
      <c r="C1805" s="960"/>
      <c r="D1805" s="960"/>
      <c r="E1805" s="960"/>
      <c r="F1805" s="960"/>
      <c r="G1805" s="960"/>
      <c r="H1805" s="960"/>
      <c r="I1805" s="960"/>
      <c r="J1805" s="960"/>
      <c r="K1805" s="960"/>
      <c r="L1805" s="960"/>
      <c r="M1805" s="960"/>
    </row>
    <row r="1806" spans="2:13">
      <c r="B1806" s="960"/>
      <c r="C1806" s="960"/>
      <c r="D1806" s="960"/>
      <c r="E1806" s="960"/>
      <c r="F1806" s="960"/>
      <c r="G1806" s="960"/>
      <c r="H1806" s="960"/>
      <c r="I1806" s="960"/>
      <c r="J1806" s="960"/>
      <c r="K1806" s="960"/>
      <c r="L1806" s="960"/>
      <c r="M1806" s="960"/>
    </row>
    <row r="1807" spans="2:13">
      <c r="B1807" s="960"/>
      <c r="C1807" s="960"/>
      <c r="D1807" s="960"/>
      <c r="E1807" s="960"/>
      <c r="F1807" s="960"/>
      <c r="G1807" s="960"/>
      <c r="H1807" s="960"/>
      <c r="I1807" s="960"/>
      <c r="J1807" s="960"/>
      <c r="K1807" s="960"/>
      <c r="L1807" s="960"/>
      <c r="M1807" s="960"/>
    </row>
    <row r="1808" spans="2:13">
      <c r="B1808" s="960"/>
      <c r="C1808" s="960"/>
      <c r="D1808" s="960"/>
      <c r="E1808" s="960"/>
      <c r="F1808" s="960"/>
      <c r="G1808" s="960"/>
      <c r="H1808" s="960"/>
      <c r="I1808" s="960"/>
      <c r="J1808" s="960"/>
      <c r="K1808" s="960"/>
      <c r="L1808" s="960"/>
      <c r="M1808" s="960"/>
    </row>
    <row r="1809" spans="2:13">
      <c r="B1809" s="960"/>
      <c r="C1809" s="960"/>
      <c r="D1809" s="960"/>
      <c r="E1809" s="960"/>
      <c r="F1809" s="960"/>
      <c r="G1809" s="960"/>
      <c r="H1809" s="960"/>
      <c r="I1809" s="960"/>
      <c r="J1809" s="960"/>
      <c r="K1809" s="960"/>
      <c r="L1809" s="960"/>
      <c r="M1809" s="960"/>
    </row>
    <row r="1810" spans="2:13">
      <c r="B1810" s="960"/>
      <c r="C1810" s="960"/>
      <c r="D1810" s="960"/>
      <c r="E1810" s="960"/>
      <c r="F1810" s="960"/>
      <c r="G1810" s="960"/>
      <c r="H1810" s="960"/>
      <c r="I1810" s="960"/>
      <c r="J1810" s="960"/>
      <c r="K1810" s="960"/>
      <c r="L1810" s="960"/>
      <c r="M1810" s="960"/>
    </row>
    <row r="1811" spans="2:13">
      <c r="B1811" s="960"/>
      <c r="C1811" s="960"/>
      <c r="D1811" s="960"/>
      <c r="E1811" s="960"/>
      <c r="F1811" s="960"/>
      <c r="G1811" s="960"/>
      <c r="H1811" s="960"/>
      <c r="I1811" s="960"/>
      <c r="J1811" s="960"/>
      <c r="K1811" s="960"/>
      <c r="L1811" s="960"/>
      <c r="M1811" s="960"/>
    </row>
    <row r="1812" spans="2:13">
      <c r="B1812" s="960"/>
      <c r="C1812" s="960"/>
      <c r="D1812" s="960"/>
      <c r="E1812" s="960"/>
      <c r="F1812" s="960"/>
      <c r="G1812" s="960"/>
      <c r="H1812" s="960"/>
      <c r="I1812" s="960"/>
      <c r="J1812" s="960"/>
      <c r="K1812" s="960"/>
      <c r="L1812" s="960"/>
      <c r="M1812" s="960"/>
    </row>
    <row r="1813" spans="2:13">
      <c r="B1813" s="960"/>
      <c r="C1813" s="960"/>
      <c r="D1813" s="960"/>
      <c r="E1813" s="960"/>
      <c r="F1813" s="960"/>
      <c r="G1813" s="960"/>
      <c r="H1813" s="960"/>
      <c r="I1813" s="960"/>
      <c r="J1813" s="960"/>
      <c r="K1813" s="960"/>
      <c r="L1813" s="960"/>
      <c r="M1813" s="960"/>
    </row>
    <row r="1814" spans="2:13">
      <c r="B1814" s="960"/>
      <c r="C1814" s="960"/>
      <c r="D1814" s="960"/>
      <c r="E1814" s="960"/>
      <c r="F1814" s="960"/>
      <c r="G1814" s="960"/>
      <c r="H1814" s="960"/>
      <c r="I1814" s="960"/>
      <c r="J1814" s="960"/>
      <c r="K1814" s="960"/>
      <c r="L1814" s="960"/>
      <c r="M1814" s="960"/>
    </row>
    <row r="1815" spans="2:13">
      <c r="B1815" s="960"/>
      <c r="C1815" s="960"/>
      <c r="D1815" s="960"/>
      <c r="E1815" s="960"/>
      <c r="F1815" s="960"/>
      <c r="G1815" s="960"/>
      <c r="H1815" s="960"/>
      <c r="I1815" s="960"/>
      <c r="J1815" s="960"/>
      <c r="K1815" s="960"/>
      <c r="L1815" s="960"/>
      <c r="M1815" s="960"/>
    </row>
    <row r="1816" spans="2:13">
      <c r="B1816" s="960"/>
      <c r="C1816" s="960"/>
      <c r="D1816" s="960"/>
      <c r="E1816" s="960"/>
      <c r="F1816" s="960"/>
      <c r="G1816" s="960"/>
      <c r="H1816" s="960"/>
      <c r="I1816" s="960"/>
      <c r="J1816" s="960"/>
      <c r="K1816" s="960"/>
      <c r="L1816" s="960"/>
      <c r="M1816" s="960"/>
    </row>
    <row r="1817" spans="2:13">
      <c r="B1817" s="960"/>
      <c r="C1817" s="960"/>
      <c r="D1817" s="960"/>
      <c r="E1817" s="960"/>
      <c r="F1817" s="960"/>
      <c r="G1817" s="960"/>
      <c r="H1817" s="960"/>
      <c r="I1817" s="960"/>
      <c r="J1817" s="960"/>
      <c r="K1817" s="960"/>
      <c r="L1817" s="960"/>
      <c r="M1817" s="960"/>
    </row>
    <row r="1818" spans="2:13">
      <c r="B1818" s="960"/>
      <c r="C1818" s="960"/>
      <c r="D1818" s="960"/>
      <c r="E1818" s="960"/>
      <c r="F1818" s="960"/>
      <c r="G1818" s="960"/>
      <c r="H1818" s="960"/>
      <c r="I1818" s="960"/>
      <c r="J1818" s="960"/>
      <c r="K1818" s="960"/>
      <c r="L1818" s="960"/>
      <c r="M1818" s="960"/>
    </row>
    <row r="1819" spans="2:13">
      <c r="B1819" s="960"/>
      <c r="C1819" s="960"/>
      <c r="D1819" s="960"/>
      <c r="E1819" s="960"/>
      <c r="F1819" s="960"/>
      <c r="G1819" s="960"/>
      <c r="H1819" s="960"/>
      <c r="I1819" s="960"/>
      <c r="J1819" s="960"/>
      <c r="K1819" s="960"/>
      <c r="L1819" s="960"/>
      <c r="M1819" s="960"/>
    </row>
    <row r="1820" spans="2:13">
      <c r="B1820" s="960"/>
      <c r="C1820" s="960"/>
      <c r="D1820" s="960"/>
      <c r="E1820" s="960"/>
      <c r="F1820" s="960"/>
      <c r="G1820" s="960"/>
      <c r="H1820" s="960"/>
      <c r="I1820" s="960"/>
      <c r="J1820" s="960"/>
      <c r="K1820" s="960"/>
      <c r="L1820" s="960"/>
      <c r="M1820" s="960"/>
    </row>
    <row r="1821" spans="2:13">
      <c r="B1821" s="960"/>
      <c r="C1821" s="960"/>
      <c r="D1821" s="960"/>
      <c r="E1821" s="960"/>
      <c r="F1821" s="960"/>
      <c r="G1821" s="960"/>
      <c r="H1821" s="960"/>
      <c r="I1821" s="960"/>
      <c r="J1821" s="960"/>
      <c r="K1821" s="960"/>
      <c r="L1821" s="960"/>
      <c r="M1821" s="960"/>
    </row>
    <row r="1822" spans="2:13">
      <c r="B1822" s="960"/>
      <c r="C1822" s="960"/>
      <c r="D1822" s="960"/>
      <c r="E1822" s="960"/>
      <c r="F1822" s="960"/>
      <c r="G1822" s="960"/>
      <c r="H1822" s="960"/>
      <c r="I1822" s="960"/>
      <c r="J1822" s="960"/>
      <c r="K1822" s="960"/>
      <c r="L1822" s="960"/>
      <c r="M1822" s="960"/>
    </row>
    <row r="1823" spans="2:13">
      <c r="B1823" s="960"/>
      <c r="C1823" s="960"/>
      <c r="D1823" s="960"/>
      <c r="E1823" s="960"/>
      <c r="F1823" s="960"/>
      <c r="G1823" s="960"/>
      <c r="H1823" s="960"/>
      <c r="I1823" s="960"/>
      <c r="J1823" s="960"/>
      <c r="K1823" s="960"/>
      <c r="L1823" s="960"/>
      <c r="M1823" s="960"/>
    </row>
    <row r="1824" spans="2:13">
      <c r="B1824" s="960"/>
      <c r="C1824" s="960"/>
      <c r="D1824" s="960"/>
      <c r="E1824" s="960"/>
      <c r="F1824" s="960"/>
      <c r="G1824" s="960"/>
      <c r="H1824" s="960"/>
      <c r="I1824" s="960"/>
      <c r="J1824" s="960"/>
      <c r="K1824" s="960"/>
      <c r="L1824" s="960"/>
      <c r="M1824" s="960"/>
    </row>
    <row r="1825" spans="2:13">
      <c r="B1825" s="960"/>
      <c r="C1825" s="960"/>
      <c r="D1825" s="960"/>
      <c r="E1825" s="960"/>
      <c r="F1825" s="960"/>
      <c r="G1825" s="960"/>
      <c r="H1825" s="960"/>
      <c r="I1825" s="960"/>
      <c r="J1825" s="960"/>
      <c r="K1825" s="960"/>
      <c r="L1825" s="960"/>
      <c r="M1825" s="960"/>
    </row>
    <row r="1826" spans="2:13">
      <c r="B1826" s="960"/>
      <c r="C1826" s="960"/>
      <c r="D1826" s="960"/>
      <c r="E1826" s="960"/>
      <c r="F1826" s="960"/>
      <c r="G1826" s="960"/>
      <c r="H1826" s="960"/>
      <c r="I1826" s="960"/>
      <c r="J1826" s="960"/>
      <c r="K1826" s="960"/>
      <c r="L1826" s="960"/>
      <c r="M1826" s="960"/>
    </row>
    <row r="1827" spans="2:13">
      <c r="B1827" s="960"/>
      <c r="C1827" s="960"/>
      <c r="D1827" s="960"/>
      <c r="E1827" s="960"/>
      <c r="F1827" s="960"/>
      <c r="G1827" s="960"/>
      <c r="H1827" s="960"/>
      <c r="I1827" s="960"/>
      <c r="J1827" s="960"/>
      <c r="K1827" s="960"/>
      <c r="L1827" s="960"/>
      <c r="M1827" s="960"/>
    </row>
    <row r="1828" spans="2:13">
      <c r="B1828" s="960"/>
      <c r="C1828" s="960"/>
      <c r="D1828" s="960"/>
      <c r="E1828" s="960"/>
      <c r="F1828" s="960"/>
      <c r="G1828" s="960"/>
      <c r="H1828" s="960"/>
      <c r="I1828" s="960"/>
      <c r="J1828" s="960"/>
      <c r="K1828" s="960"/>
      <c r="L1828" s="960"/>
      <c r="M1828" s="960"/>
    </row>
    <row r="1829" spans="2:13">
      <c r="B1829" s="960"/>
      <c r="C1829" s="960"/>
      <c r="D1829" s="960"/>
      <c r="E1829" s="960"/>
      <c r="F1829" s="960"/>
      <c r="G1829" s="960"/>
      <c r="H1829" s="960"/>
      <c r="I1829" s="960"/>
      <c r="J1829" s="960"/>
      <c r="K1829" s="960"/>
      <c r="L1829" s="960"/>
      <c r="M1829" s="960"/>
    </row>
    <row r="1830" spans="2:13">
      <c r="B1830" s="960"/>
      <c r="C1830" s="960"/>
      <c r="D1830" s="960"/>
      <c r="E1830" s="960"/>
      <c r="F1830" s="960"/>
      <c r="G1830" s="960"/>
      <c r="H1830" s="960"/>
      <c r="I1830" s="960"/>
      <c r="J1830" s="960"/>
      <c r="K1830" s="960"/>
      <c r="L1830" s="960"/>
      <c r="M1830" s="960"/>
    </row>
    <row r="1831" spans="2:13">
      <c r="B1831" s="960"/>
      <c r="C1831" s="960"/>
      <c r="D1831" s="960"/>
      <c r="E1831" s="960"/>
      <c r="F1831" s="960"/>
      <c r="G1831" s="960"/>
      <c r="H1831" s="960"/>
      <c r="I1831" s="960"/>
      <c r="J1831" s="960"/>
      <c r="K1831" s="960"/>
      <c r="L1831" s="960"/>
      <c r="M1831" s="960"/>
    </row>
    <row r="1832" spans="2:13">
      <c r="B1832" s="960"/>
      <c r="C1832" s="960"/>
      <c r="D1832" s="960"/>
      <c r="E1832" s="960"/>
      <c r="F1832" s="960"/>
      <c r="G1832" s="960"/>
      <c r="H1832" s="960"/>
      <c r="I1832" s="960"/>
      <c r="J1832" s="960"/>
      <c r="K1832" s="960"/>
      <c r="L1832" s="960"/>
      <c r="M1832" s="960"/>
    </row>
    <row r="1833" spans="2:13">
      <c r="B1833" s="960"/>
      <c r="C1833" s="960"/>
      <c r="D1833" s="960"/>
      <c r="E1833" s="960"/>
      <c r="F1833" s="960"/>
      <c r="G1833" s="960"/>
      <c r="H1833" s="960"/>
      <c r="I1833" s="960"/>
      <c r="J1833" s="960"/>
      <c r="K1833" s="960"/>
      <c r="L1833" s="960"/>
      <c r="M1833" s="960"/>
    </row>
    <row r="1834" spans="2:13">
      <c r="B1834" s="960"/>
      <c r="C1834" s="960"/>
      <c r="D1834" s="960"/>
      <c r="E1834" s="960"/>
      <c r="F1834" s="960"/>
      <c r="G1834" s="960"/>
      <c r="H1834" s="960"/>
      <c r="I1834" s="960"/>
      <c r="J1834" s="960"/>
      <c r="K1834" s="960"/>
      <c r="L1834" s="960"/>
      <c r="M1834" s="960"/>
    </row>
    <row r="1835" spans="2:13">
      <c r="B1835" s="960"/>
      <c r="C1835" s="960"/>
      <c r="D1835" s="960"/>
      <c r="E1835" s="960"/>
      <c r="F1835" s="960"/>
      <c r="G1835" s="960"/>
      <c r="H1835" s="960"/>
      <c r="I1835" s="960"/>
      <c r="J1835" s="960"/>
      <c r="K1835" s="960"/>
      <c r="L1835" s="960"/>
      <c r="M1835" s="960"/>
    </row>
    <row r="1836" spans="2:13">
      <c r="B1836" s="960"/>
      <c r="C1836" s="960"/>
      <c r="D1836" s="960"/>
      <c r="E1836" s="960"/>
      <c r="F1836" s="960"/>
      <c r="G1836" s="960"/>
      <c r="H1836" s="960"/>
      <c r="I1836" s="960"/>
      <c r="J1836" s="960"/>
      <c r="K1836" s="960"/>
      <c r="L1836" s="960"/>
      <c r="M1836" s="960"/>
    </row>
    <row r="1837" spans="2:13">
      <c r="B1837" s="960"/>
      <c r="C1837" s="960"/>
      <c r="D1837" s="960"/>
      <c r="E1837" s="960"/>
      <c r="F1837" s="960"/>
      <c r="G1837" s="960"/>
      <c r="H1837" s="960"/>
      <c r="I1837" s="960"/>
      <c r="J1837" s="960"/>
      <c r="K1837" s="960"/>
      <c r="L1837" s="960"/>
      <c r="M1837" s="960"/>
    </row>
    <row r="1838" spans="2:13">
      <c r="B1838" s="960"/>
      <c r="C1838" s="960"/>
      <c r="D1838" s="960"/>
      <c r="E1838" s="960"/>
      <c r="F1838" s="960"/>
      <c r="G1838" s="960"/>
      <c r="H1838" s="960"/>
      <c r="I1838" s="960"/>
      <c r="J1838" s="960"/>
      <c r="K1838" s="960"/>
      <c r="L1838" s="960"/>
      <c r="M1838" s="960"/>
    </row>
    <row r="1839" spans="2:13">
      <c r="B1839" s="960"/>
      <c r="C1839" s="960"/>
      <c r="D1839" s="960"/>
      <c r="E1839" s="960"/>
      <c r="F1839" s="960"/>
      <c r="G1839" s="960"/>
      <c r="H1839" s="960"/>
      <c r="I1839" s="960"/>
      <c r="J1839" s="960"/>
      <c r="K1839" s="960"/>
      <c r="L1839" s="960"/>
      <c r="M1839" s="960"/>
    </row>
    <row r="1840" spans="2:13">
      <c r="B1840" s="960"/>
      <c r="C1840" s="960"/>
      <c r="D1840" s="960"/>
      <c r="E1840" s="960"/>
      <c r="F1840" s="960"/>
      <c r="G1840" s="960"/>
      <c r="H1840" s="960"/>
      <c r="I1840" s="960"/>
      <c r="J1840" s="960"/>
      <c r="K1840" s="960"/>
      <c r="L1840" s="960"/>
      <c r="M1840" s="960"/>
    </row>
    <row r="1841" spans="2:13">
      <c r="B1841" s="960"/>
      <c r="C1841" s="960"/>
      <c r="D1841" s="960"/>
      <c r="E1841" s="960"/>
      <c r="F1841" s="960"/>
      <c r="G1841" s="960"/>
      <c r="H1841" s="960"/>
      <c r="I1841" s="960"/>
      <c r="J1841" s="960"/>
      <c r="K1841" s="960"/>
      <c r="L1841" s="960"/>
      <c r="M1841" s="960"/>
    </row>
    <row r="1842" spans="2:13">
      <c r="B1842" s="960"/>
      <c r="C1842" s="960"/>
      <c r="D1842" s="960"/>
      <c r="E1842" s="960"/>
      <c r="F1842" s="960"/>
      <c r="G1842" s="960"/>
      <c r="H1842" s="960"/>
      <c r="I1842" s="960"/>
      <c r="J1842" s="960"/>
      <c r="K1842" s="960"/>
      <c r="L1842" s="960"/>
      <c r="M1842" s="960"/>
    </row>
    <row r="1843" spans="2:13">
      <c r="B1843" s="960"/>
      <c r="C1843" s="960"/>
      <c r="D1843" s="960"/>
      <c r="E1843" s="960"/>
      <c r="F1843" s="960"/>
      <c r="G1843" s="960"/>
      <c r="H1843" s="960"/>
      <c r="I1843" s="960"/>
      <c r="J1843" s="960"/>
      <c r="K1843" s="960"/>
      <c r="L1843" s="960"/>
      <c r="M1843" s="960"/>
    </row>
    <row r="1844" spans="2:13">
      <c r="B1844" s="960"/>
      <c r="C1844" s="960"/>
      <c r="D1844" s="960"/>
      <c r="E1844" s="960"/>
      <c r="F1844" s="960"/>
      <c r="G1844" s="960"/>
      <c r="H1844" s="960"/>
      <c r="I1844" s="960"/>
      <c r="J1844" s="960"/>
      <c r="K1844" s="960"/>
      <c r="L1844" s="960"/>
      <c r="M1844" s="960"/>
    </row>
    <row r="1845" spans="2:13">
      <c r="B1845" s="960"/>
      <c r="C1845" s="960"/>
      <c r="D1845" s="960"/>
      <c r="E1845" s="960"/>
      <c r="F1845" s="960"/>
      <c r="G1845" s="960"/>
      <c r="H1845" s="960"/>
      <c r="I1845" s="960"/>
      <c r="J1845" s="960"/>
      <c r="K1845" s="960"/>
      <c r="L1845" s="960"/>
      <c r="M1845" s="960"/>
    </row>
    <row r="1846" spans="2:13">
      <c r="B1846" s="960"/>
      <c r="C1846" s="960"/>
      <c r="D1846" s="960"/>
      <c r="E1846" s="960"/>
      <c r="F1846" s="960"/>
      <c r="G1846" s="960"/>
      <c r="H1846" s="960"/>
      <c r="I1846" s="960"/>
      <c r="J1846" s="960"/>
      <c r="K1846" s="960"/>
      <c r="L1846" s="960"/>
      <c r="M1846" s="960"/>
    </row>
    <row r="1847" spans="2:13">
      <c r="B1847" s="960"/>
      <c r="C1847" s="960"/>
      <c r="D1847" s="960"/>
      <c r="E1847" s="960"/>
      <c r="F1847" s="960"/>
      <c r="G1847" s="960"/>
      <c r="H1847" s="960"/>
      <c r="I1847" s="960"/>
      <c r="J1847" s="960"/>
      <c r="K1847" s="960"/>
      <c r="L1847" s="960"/>
      <c r="M1847" s="960"/>
    </row>
    <row r="1848" spans="2:13">
      <c r="B1848" s="960"/>
      <c r="C1848" s="960"/>
      <c r="D1848" s="960"/>
      <c r="E1848" s="960"/>
      <c r="F1848" s="960"/>
      <c r="G1848" s="960"/>
      <c r="H1848" s="960"/>
      <c r="I1848" s="960"/>
      <c r="J1848" s="960"/>
      <c r="K1848" s="960"/>
      <c r="L1848" s="960"/>
      <c r="M1848" s="960"/>
    </row>
    <row r="1849" spans="2:13">
      <c r="B1849" s="960"/>
      <c r="C1849" s="960"/>
      <c r="D1849" s="960"/>
      <c r="E1849" s="960"/>
      <c r="F1849" s="960"/>
      <c r="G1849" s="960"/>
      <c r="H1849" s="960"/>
      <c r="I1849" s="960"/>
      <c r="J1849" s="960"/>
      <c r="K1849" s="960"/>
      <c r="L1849" s="960"/>
      <c r="M1849" s="960"/>
    </row>
    <row r="1850" spans="2:13">
      <c r="B1850" s="960"/>
      <c r="C1850" s="960"/>
      <c r="D1850" s="960"/>
      <c r="E1850" s="960"/>
      <c r="F1850" s="960"/>
      <c r="G1850" s="960"/>
      <c r="H1850" s="960"/>
      <c r="I1850" s="960"/>
      <c r="J1850" s="960"/>
      <c r="K1850" s="960"/>
      <c r="L1850" s="960"/>
      <c r="M1850" s="960"/>
    </row>
    <row r="1851" spans="2:13">
      <c r="B1851" s="960"/>
      <c r="C1851" s="960"/>
      <c r="D1851" s="960"/>
      <c r="E1851" s="960"/>
      <c r="F1851" s="960"/>
      <c r="G1851" s="960"/>
      <c r="H1851" s="960"/>
      <c r="I1851" s="960"/>
      <c r="J1851" s="960"/>
      <c r="K1851" s="960"/>
      <c r="L1851" s="960"/>
      <c r="M1851" s="960"/>
    </row>
    <row r="1852" spans="2:13">
      <c r="B1852" s="960"/>
      <c r="C1852" s="960"/>
      <c r="D1852" s="960"/>
      <c r="E1852" s="960"/>
      <c r="F1852" s="960"/>
      <c r="G1852" s="960"/>
      <c r="H1852" s="960"/>
      <c r="I1852" s="960"/>
      <c r="J1852" s="960"/>
      <c r="K1852" s="960"/>
      <c r="L1852" s="960"/>
      <c r="M1852" s="960"/>
    </row>
    <row r="1853" spans="2:13">
      <c r="B1853" s="960"/>
      <c r="C1853" s="960"/>
      <c r="D1853" s="960"/>
      <c r="E1853" s="960"/>
      <c r="F1853" s="960"/>
      <c r="G1853" s="960"/>
      <c r="H1853" s="960"/>
      <c r="I1853" s="960"/>
      <c r="J1853" s="960"/>
      <c r="K1853" s="960"/>
      <c r="L1853" s="960"/>
      <c r="M1853" s="960"/>
    </row>
    <row r="1854" spans="2:13">
      <c r="B1854" s="960"/>
      <c r="C1854" s="960"/>
      <c r="D1854" s="960"/>
      <c r="E1854" s="960"/>
      <c r="F1854" s="960"/>
      <c r="G1854" s="960"/>
      <c r="H1854" s="960"/>
      <c r="I1854" s="960"/>
      <c r="J1854" s="960"/>
      <c r="K1854" s="960"/>
      <c r="L1854" s="960"/>
      <c r="M1854" s="960"/>
    </row>
    <row r="1855" spans="2:13">
      <c r="B1855" s="960"/>
      <c r="C1855" s="960"/>
      <c r="D1855" s="960"/>
      <c r="E1855" s="960"/>
      <c r="F1855" s="960"/>
      <c r="G1855" s="960"/>
      <c r="H1855" s="960"/>
      <c r="I1855" s="960"/>
      <c r="J1855" s="960"/>
      <c r="K1855" s="960"/>
      <c r="L1855" s="960"/>
      <c r="M1855" s="960"/>
    </row>
    <row r="1856" spans="2:13">
      <c r="B1856" s="960"/>
      <c r="C1856" s="960"/>
      <c r="D1856" s="960"/>
      <c r="E1856" s="960"/>
      <c r="F1856" s="960"/>
      <c r="G1856" s="960"/>
      <c r="H1856" s="960"/>
      <c r="I1856" s="960"/>
      <c r="J1856" s="960"/>
      <c r="K1856" s="960"/>
      <c r="L1856" s="960"/>
      <c r="M1856" s="960"/>
    </row>
    <row r="1857" spans="2:13">
      <c r="B1857" s="960"/>
      <c r="C1857" s="960"/>
      <c r="D1857" s="960"/>
      <c r="E1857" s="960"/>
      <c r="F1857" s="960"/>
      <c r="G1857" s="960"/>
      <c r="H1857" s="960"/>
      <c r="I1857" s="960"/>
      <c r="J1857" s="960"/>
      <c r="K1857" s="960"/>
      <c r="L1857" s="960"/>
      <c r="M1857" s="960"/>
    </row>
    <row r="1858" spans="2:13">
      <c r="B1858" s="960"/>
      <c r="C1858" s="960"/>
      <c r="D1858" s="960"/>
      <c r="E1858" s="960"/>
      <c r="F1858" s="960"/>
      <c r="G1858" s="960"/>
      <c r="H1858" s="960"/>
      <c r="I1858" s="960"/>
      <c r="J1858" s="960"/>
      <c r="K1858" s="960"/>
      <c r="L1858" s="960"/>
      <c r="M1858" s="960"/>
    </row>
    <row r="1859" spans="2:13">
      <c r="B1859" s="960"/>
      <c r="C1859" s="960"/>
      <c r="D1859" s="960"/>
      <c r="E1859" s="960"/>
      <c r="F1859" s="960"/>
      <c r="G1859" s="960"/>
      <c r="H1859" s="960"/>
      <c r="I1859" s="960"/>
      <c r="J1859" s="960"/>
      <c r="K1859" s="960"/>
      <c r="L1859" s="960"/>
      <c r="M1859" s="960"/>
    </row>
    <row r="1860" spans="2:13">
      <c r="B1860" s="960"/>
      <c r="C1860" s="960"/>
      <c r="D1860" s="960"/>
      <c r="E1860" s="960"/>
      <c r="F1860" s="960"/>
      <c r="G1860" s="960"/>
      <c r="H1860" s="960"/>
      <c r="I1860" s="960"/>
      <c r="J1860" s="960"/>
      <c r="K1860" s="960"/>
      <c r="L1860" s="960"/>
      <c r="M1860" s="960"/>
    </row>
    <row r="1861" spans="2:13">
      <c r="B1861" s="960"/>
      <c r="C1861" s="960"/>
      <c r="D1861" s="960"/>
      <c r="E1861" s="960"/>
      <c r="F1861" s="960"/>
      <c r="G1861" s="960"/>
      <c r="H1861" s="960"/>
      <c r="I1861" s="960"/>
      <c r="J1861" s="960"/>
      <c r="K1861" s="960"/>
      <c r="L1861" s="960"/>
      <c r="M1861" s="960"/>
    </row>
    <row r="1862" spans="2:13">
      <c r="B1862" s="960"/>
      <c r="C1862" s="960"/>
      <c r="D1862" s="960"/>
      <c r="E1862" s="960"/>
      <c r="F1862" s="960"/>
      <c r="G1862" s="960"/>
      <c r="H1862" s="960"/>
      <c r="I1862" s="960"/>
      <c r="J1862" s="960"/>
      <c r="K1862" s="960"/>
      <c r="L1862" s="960"/>
      <c r="M1862" s="960"/>
    </row>
    <row r="1863" spans="2:13">
      <c r="B1863" s="960"/>
      <c r="C1863" s="960"/>
      <c r="D1863" s="960"/>
      <c r="E1863" s="960"/>
      <c r="F1863" s="960"/>
      <c r="G1863" s="960"/>
      <c r="H1863" s="960"/>
      <c r="I1863" s="960"/>
      <c r="J1863" s="960"/>
      <c r="K1863" s="960"/>
      <c r="L1863" s="960"/>
      <c r="M1863" s="960"/>
    </row>
    <row r="1864" spans="2:13">
      <c r="B1864" s="960"/>
      <c r="C1864" s="960"/>
      <c r="D1864" s="960"/>
      <c r="E1864" s="960"/>
      <c r="F1864" s="960"/>
      <c r="G1864" s="960"/>
      <c r="H1864" s="960"/>
      <c r="I1864" s="960"/>
      <c r="J1864" s="960"/>
      <c r="K1864" s="960"/>
      <c r="L1864" s="960"/>
      <c r="M1864" s="960"/>
    </row>
    <row r="1865" spans="2:13">
      <c r="B1865" s="960"/>
      <c r="C1865" s="960"/>
      <c r="D1865" s="960"/>
      <c r="E1865" s="960"/>
      <c r="F1865" s="960"/>
      <c r="G1865" s="960"/>
      <c r="H1865" s="960"/>
      <c r="I1865" s="960"/>
      <c r="J1865" s="960"/>
      <c r="K1865" s="960"/>
      <c r="L1865" s="960"/>
      <c r="M1865" s="960"/>
    </row>
    <row r="1866" spans="2:13">
      <c r="B1866" s="960"/>
      <c r="C1866" s="960"/>
      <c r="D1866" s="960"/>
      <c r="E1866" s="960"/>
      <c r="F1866" s="960"/>
      <c r="G1866" s="960"/>
      <c r="H1866" s="960"/>
      <c r="I1866" s="960"/>
      <c r="J1866" s="960"/>
      <c r="K1866" s="960"/>
      <c r="L1866" s="960"/>
      <c r="M1866" s="960"/>
    </row>
    <row r="1867" spans="2:13">
      <c r="B1867" s="960"/>
      <c r="C1867" s="960"/>
      <c r="D1867" s="960"/>
      <c r="E1867" s="960"/>
      <c r="F1867" s="960"/>
      <c r="G1867" s="960"/>
      <c r="H1867" s="960"/>
      <c r="I1867" s="960"/>
      <c r="J1867" s="960"/>
      <c r="K1867" s="960"/>
      <c r="L1867" s="960"/>
      <c r="M1867" s="960"/>
    </row>
    <row r="1868" spans="2:13">
      <c r="B1868" s="960"/>
      <c r="C1868" s="960"/>
      <c r="D1868" s="960"/>
      <c r="E1868" s="960"/>
      <c r="F1868" s="960"/>
      <c r="G1868" s="960"/>
      <c r="H1868" s="960"/>
      <c r="I1868" s="960"/>
      <c r="J1868" s="960"/>
      <c r="K1868" s="960"/>
      <c r="L1868" s="960"/>
      <c r="M1868" s="960"/>
    </row>
    <row r="1869" spans="2:13">
      <c r="B1869" s="960"/>
      <c r="C1869" s="960"/>
      <c r="D1869" s="960"/>
      <c r="E1869" s="960"/>
      <c r="F1869" s="960"/>
      <c r="G1869" s="960"/>
      <c r="H1869" s="960"/>
      <c r="I1869" s="960"/>
      <c r="J1869" s="960"/>
      <c r="K1869" s="960"/>
      <c r="L1869" s="960"/>
      <c r="M1869" s="960"/>
    </row>
    <row r="1870" spans="2:13">
      <c r="B1870" s="960"/>
      <c r="C1870" s="960"/>
      <c r="D1870" s="960"/>
      <c r="E1870" s="960"/>
      <c r="F1870" s="960"/>
      <c r="G1870" s="960"/>
      <c r="H1870" s="960"/>
      <c r="I1870" s="960"/>
      <c r="J1870" s="960"/>
      <c r="K1870" s="960"/>
      <c r="L1870" s="960"/>
      <c r="M1870" s="960"/>
    </row>
    <row r="1871" spans="2:13">
      <c r="B1871" s="960"/>
      <c r="C1871" s="960"/>
      <c r="D1871" s="960"/>
      <c r="E1871" s="960"/>
      <c r="F1871" s="960"/>
      <c r="G1871" s="960"/>
      <c r="H1871" s="960"/>
      <c r="I1871" s="960"/>
      <c r="J1871" s="960"/>
      <c r="K1871" s="960"/>
      <c r="L1871" s="960"/>
      <c r="M1871" s="960"/>
    </row>
    <row r="1872" spans="2:13">
      <c r="B1872" s="960"/>
      <c r="C1872" s="960"/>
      <c r="D1872" s="960"/>
      <c r="E1872" s="960"/>
      <c r="F1872" s="960"/>
      <c r="G1872" s="960"/>
      <c r="H1872" s="960"/>
      <c r="I1872" s="960"/>
      <c r="J1872" s="960"/>
      <c r="K1872" s="960"/>
      <c r="L1872" s="960"/>
      <c r="M1872" s="960"/>
    </row>
    <row r="1873" spans="2:13">
      <c r="B1873" s="960"/>
      <c r="C1873" s="960"/>
      <c r="D1873" s="960"/>
      <c r="E1873" s="960"/>
      <c r="F1873" s="960"/>
      <c r="G1873" s="960"/>
      <c r="H1873" s="960"/>
      <c r="I1873" s="960"/>
      <c r="J1873" s="960"/>
      <c r="K1873" s="960"/>
      <c r="L1873" s="960"/>
      <c r="M1873" s="960"/>
    </row>
    <row r="1874" spans="2:13">
      <c r="B1874" s="960"/>
      <c r="C1874" s="960"/>
      <c r="D1874" s="960"/>
      <c r="E1874" s="960"/>
      <c r="F1874" s="960"/>
      <c r="G1874" s="960"/>
      <c r="H1874" s="960"/>
      <c r="I1874" s="960"/>
      <c r="J1874" s="960"/>
      <c r="K1874" s="960"/>
      <c r="L1874" s="960"/>
      <c r="M1874" s="960"/>
    </row>
    <row r="1875" spans="2:13">
      <c r="B1875" s="960"/>
      <c r="C1875" s="960"/>
      <c r="D1875" s="960"/>
      <c r="E1875" s="960"/>
      <c r="F1875" s="960"/>
      <c r="G1875" s="960"/>
      <c r="H1875" s="960"/>
      <c r="I1875" s="960"/>
      <c r="J1875" s="960"/>
      <c r="K1875" s="960"/>
      <c r="L1875" s="960"/>
      <c r="M1875" s="960"/>
    </row>
    <row r="1876" spans="2:13">
      <c r="B1876" s="960"/>
      <c r="C1876" s="960"/>
      <c r="D1876" s="960"/>
      <c r="E1876" s="960"/>
      <c r="F1876" s="960"/>
      <c r="G1876" s="960"/>
      <c r="H1876" s="960"/>
      <c r="I1876" s="960"/>
      <c r="J1876" s="960"/>
      <c r="K1876" s="960"/>
      <c r="L1876" s="960"/>
      <c r="M1876" s="960"/>
    </row>
    <row r="1877" spans="2:13">
      <c r="B1877" s="960"/>
      <c r="C1877" s="960"/>
      <c r="D1877" s="960"/>
      <c r="E1877" s="960"/>
      <c r="F1877" s="960"/>
      <c r="G1877" s="960"/>
      <c r="H1877" s="960"/>
      <c r="I1877" s="960"/>
      <c r="J1877" s="960"/>
      <c r="K1877" s="960"/>
      <c r="L1877" s="960"/>
      <c r="M1877" s="960"/>
    </row>
    <row r="1878" spans="2:13">
      <c r="B1878" s="960"/>
      <c r="C1878" s="960"/>
      <c r="D1878" s="960"/>
      <c r="E1878" s="960"/>
      <c r="F1878" s="960"/>
      <c r="G1878" s="960"/>
      <c r="H1878" s="960"/>
      <c r="I1878" s="960"/>
      <c r="J1878" s="960"/>
      <c r="K1878" s="960"/>
      <c r="L1878" s="960"/>
      <c r="M1878" s="960"/>
    </row>
    <row r="1879" spans="2:13">
      <c r="B1879" s="960"/>
      <c r="C1879" s="960"/>
      <c r="D1879" s="960"/>
      <c r="E1879" s="960"/>
      <c r="F1879" s="960"/>
      <c r="G1879" s="960"/>
      <c r="H1879" s="960"/>
      <c r="I1879" s="960"/>
      <c r="J1879" s="960"/>
      <c r="K1879" s="960"/>
      <c r="L1879" s="960"/>
      <c r="M1879" s="960"/>
    </row>
    <row r="1880" spans="2:13">
      <c r="B1880" s="960"/>
      <c r="C1880" s="960"/>
      <c r="D1880" s="960"/>
      <c r="E1880" s="960"/>
      <c r="F1880" s="960"/>
      <c r="G1880" s="960"/>
      <c r="H1880" s="960"/>
      <c r="I1880" s="960"/>
      <c r="J1880" s="960"/>
      <c r="K1880" s="960"/>
      <c r="L1880" s="960"/>
      <c r="M1880" s="960"/>
    </row>
    <row r="1881" spans="2:13">
      <c r="B1881" s="960"/>
      <c r="C1881" s="960"/>
      <c r="D1881" s="960"/>
      <c r="E1881" s="960"/>
      <c r="F1881" s="960"/>
      <c r="G1881" s="960"/>
      <c r="H1881" s="960"/>
      <c r="I1881" s="960"/>
      <c r="J1881" s="960"/>
      <c r="K1881" s="960"/>
      <c r="L1881" s="960"/>
      <c r="M1881" s="960"/>
    </row>
    <row r="1882" spans="2:13">
      <c r="B1882" s="960"/>
      <c r="C1882" s="960"/>
      <c r="D1882" s="960"/>
      <c r="E1882" s="960"/>
      <c r="F1882" s="960"/>
      <c r="G1882" s="960"/>
      <c r="H1882" s="960"/>
      <c r="I1882" s="960"/>
      <c r="J1882" s="960"/>
      <c r="K1882" s="960"/>
      <c r="L1882" s="960"/>
      <c r="M1882" s="960"/>
    </row>
    <row r="1883" spans="2:13">
      <c r="B1883" s="960"/>
      <c r="C1883" s="960"/>
      <c r="D1883" s="960"/>
      <c r="E1883" s="960"/>
      <c r="F1883" s="960"/>
      <c r="G1883" s="960"/>
      <c r="H1883" s="960"/>
      <c r="I1883" s="960"/>
      <c r="J1883" s="960"/>
      <c r="K1883" s="960"/>
      <c r="L1883" s="960"/>
      <c r="M1883" s="960"/>
    </row>
    <row r="1884" spans="2:13">
      <c r="B1884" s="960"/>
      <c r="C1884" s="960"/>
      <c r="D1884" s="960"/>
      <c r="E1884" s="960"/>
      <c r="F1884" s="960"/>
      <c r="G1884" s="960"/>
      <c r="H1884" s="960"/>
      <c r="I1884" s="960"/>
      <c r="J1884" s="960"/>
      <c r="K1884" s="960"/>
      <c r="L1884" s="960"/>
      <c r="M1884" s="960"/>
    </row>
    <row r="1885" spans="2:13">
      <c r="B1885" s="960"/>
      <c r="C1885" s="960"/>
      <c r="D1885" s="960"/>
      <c r="E1885" s="960"/>
      <c r="F1885" s="960"/>
      <c r="G1885" s="960"/>
      <c r="H1885" s="960"/>
      <c r="I1885" s="960"/>
      <c r="J1885" s="960"/>
      <c r="K1885" s="960"/>
      <c r="L1885" s="960"/>
      <c r="M1885" s="960"/>
    </row>
    <row r="1886" spans="2:13">
      <c r="B1886" s="960"/>
      <c r="C1886" s="960"/>
      <c r="D1886" s="960"/>
      <c r="E1886" s="960"/>
      <c r="F1886" s="960"/>
      <c r="G1886" s="960"/>
      <c r="H1886" s="960"/>
      <c r="I1886" s="960"/>
      <c r="J1886" s="960"/>
      <c r="K1886" s="960"/>
      <c r="L1886" s="960"/>
      <c r="M1886" s="960"/>
    </row>
    <row r="1887" spans="2:13">
      <c r="B1887" s="960"/>
      <c r="C1887" s="960"/>
      <c r="D1887" s="960"/>
      <c r="E1887" s="960"/>
      <c r="F1887" s="960"/>
      <c r="G1887" s="960"/>
      <c r="H1887" s="960"/>
      <c r="I1887" s="960"/>
      <c r="J1887" s="960"/>
      <c r="K1887" s="960"/>
      <c r="L1887" s="960"/>
      <c r="M1887" s="960"/>
    </row>
    <row r="1888" spans="2:13">
      <c r="B1888" s="960"/>
      <c r="C1888" s="960"/>
      <c r="D1888" s="960"/>
      <c r="E1888" s="960"/>
      <c r="F1888" s="960"/>
      <c r="G1888" s="960"/>
      <c r="H1888" s="960"/>
      <c r="I1888" s="960"/>
      <c r="J1888" s="960"/>
      <c r="K1888" s="960"/>
      <c r="L1888" s="960"/>
      <c r="M1888" s="960"/>
    </row>
    <row r="1889" spans="2:13">
      <c r="B1889" s="960"/>
      <c r="C1889" s="960"/>
      <c r="D1889" s="960"/>
      <c r="E1889" s="960"/>
      <c r="F1889" s="960"/>
      <c r="G1889" s="960"/>
      <c r="H1889" s="960"/>
      <c r="I1889" s="960"/>
      <c r="J1889" s="960"/>
      <c r="K1889" s="960"/>
      <c r="L1889" s="960"/>
      <c r="M1889" s="960"/>
    </row>
    <row r="1890" spans="2:13">
      <c r="B1890" s="960"/>
      <c r="C1890" s="960"/>
      <c r="D1890" s="960"/>
      <c r="E1890" s="960"/>
      <c r="F1890" s="960"/>
      <c r="G1890" s="960"/>
      <c r="H1890" s="960"/>
      <c r="I1890" s="960"/>
      <c r="J1890" s="960"/>
      <c r="K1890" s="960"/>
      <c r="L1890" s="960"/>
      <c r="M1890" s="960"/>
    </row>
    <row r="1891" spans="2:13">
      <c r="B1891" s="960"/>
      <c r="C1891" s="960"/>
      <c r="D1891" s="960"/>
      <c r="E1891" s="960"/>
      <c r="F1891" s="960"/>
      <c r="G1891" s="960"/>
      <c r="H1891" s="960"/>
      <c r="I1891" s="960"/>
      <c r="J1891" s="960"/>
      <c r="K1891" s="960"/>
      <c r="L1891" s="960"/>
      <c r="M1891" s="960"/>
    </row>
    <row r="1892" spans="2:13">
      <c r="B1892" s="960"/>
      <c r="C1892" s="960"/>
      <c r="D1892" s="960"/>
      <c r="E1892" s="960"/>
      <c r="F1892" s="960"/>
      <c r="G1892" s="960"/>
      <c r="H1892" s="960"/>
      <c r="I1892" s="960"/>
      <c r="J1892" s="960"/>
      <c r="K1892" s="960"/>
      <c r="L1892" s="960"/>
      <c r="M1892" s="960"/>
    </row>
    <row r="1893" spans="2:13">
      <c r="B1893" s="960"/>
      <c r="C1893" s="960"/>
      <c r="D1893" s="960"/>
      <c r="E1893" s="960"/>
      <c r="F1893" s="960"/>
      <c r="G1893" s="960"/>
      <c r="H1893" s="960"/>
      <c r="I1893" s="960"/>
      <c r="J1893" s="960"/>
      <c r="K1893" s="960"/>
      <c r="L1893" s="960"/>
      <c r="M1893" s="960"/>
    </row>
    <row r="1894" spans="2:13">
      <c r="B1894" s="960"/>
      <c r="C1894" s="960"/>
      <c r="D1894" s="960"/>
      <c r="E1894" s="960"/>
      <c r="F1894" s="960"/>
      <c r="G1894" s="960"/>
      <c r="H1894" s="960"/>
      <c r="I1894" s="960"/>
      <c r="J1894" s="960"/>
      <c r="K1894" s="960"/>
      <c r="L1894" s="960"/>
      <c r="M1894" s="960"/>
    </row>
    <row r="1895" spans="2:13">
      <c r="B1895" s="960"/>
      <c r="C1895" s="960"/>
      <c r="D1895" s="960"/>
      <c r="E1895" s="960"/>
      <c r="F1895" s="960"/>
      <c r="G1895" s="960"/>
      <c r="H1895" s="960"/>
      <c r="I1895" s="960"/>
      <c r="J1895" s="960"/>
      <c r="K1895" s="960"/>
      <c r="L1895" s="960"/>
      <c r="M1895" s="960"/>
    </row>
    <row r="1896" spans="2:13">
      <c r="B1896" s="960"/>
      <c r="C1896" s="960"/>
      <c r="D1896" s="960"/>
      <c r="E1896" s="960"/>
      <c r="F1896" s="960"/>
      <c r="G1896" s="960"/>
      <c r="H1896" s="960"/>
      <c r="I1896" s="960"/>
      <c r="J1896" s="960"/>
      <c r="K1896" s="960"/>
      <c r="L1896" s="960"/>
      <c r="M1896" s="960"/>
    </row>
    <row r="1897" spans="2:13">
      <c r="B1897" s="960"/>
      <c r="C1897" s="960"/>
      <c r="D1897" s="960"/>
      <c r="E1897" s="960"/>
      <c r="F1897" s="960"/>
      <c r="G1897" s="960"/>
      <c r="H1897" s="960"/>
      <c r="I1897" s="960"/>
      <c r="J1897" s="960"/>
      <c r="K1897" s="960"/>
      <c r="L1897" s="960"/>
      <c r="M1897" s="960"/>
    </row>
    <row r="1898" spans="2:13">
      <c r="B1898" s="960"/>
      <c r="C1898" s="960"/>
      <c r="D1898" s="960"/>
      <c r="E1898" s="960"/>
      <c r="F1898" s="960"/>
      <c r="G1898" s="960"/>
      <c r="H1898" s="960"/>
      <c r="I1898" s="960"/>
      <c r="J1898" s="960"/>
      <c r="K1898" s="960"/>
      <c r="L1898" s="960"/>
      <c r="M1898" s="960"/>
    </row>
    <row r="1899" spans="2:13">
      <c r="B1899" s="960"/>
      <c r="C1899" s="960"/>
      <c r="D1899" s="960"/>
      <c r="E1899" s="960"/>
      <c r="F1899" s="960"/>
      <c r="G1899" s="960"/>
      <c r="H1899" s="960"/>
      <c r="I1899" s="960"/>
      <c r="J1899" s="960"/>
      <c r="K1899" s="960"/>
      <c r="L1899" s="960"/>
      <c r="M1899" s="960"/>
    </row>
    <row r="1900" spans="2:13">
      <c r="B1900" s="960"/>
      <c r="C1900" s="960"/>
      <c r="D1900" s="960"/>
      <c r="E1900" s="960"/>
      <c r="F1900" s="960"/>
      <c r="G1900" s="960"/>
      <c r="H1900" s="960"/>
      <c r="I1900" s="960"/>
      <c r="J1900" s="960"/>
      <c r="K1900" s="960"/>
      <c r="L1900" s="960"/>
      <c r="M1900" s="960"/>
    </row>
    <row r="1901" spans="2:13">
      <c r="B1901" s="960"/>
      <c r="C1901" s="960"/>
      <c r="D1901" s="960"/>
      <c r="E1901" s="960"/>
      <c r="F1901" s="960"/>
      <c r="G1901" s="960"/>
      <c r="H1901" s="960"/>
      <c r="I1901" s="960"/>
      <c r="J1901" s="960"/>
      <c r="K1901" s="960"/>
      <c r="L1901" s="960"/>
      <c r="M1901" s="960"/>
    </row>
    <row r="1902" spans="2:13">
      <c r="B1902" s="960"/>
      <c r="C1902" s="960"/>
      <c r="D1902" s="960"/>
      <c r="E1902" s="960"/>
      <c r="F1902" s="960"/>
      <c r="G1902" s="960"/>
      <c r="H1902" s="960"/>
      <c r="I1902" s="960"/>
      <c r="J1902" s="960"/>
      <c r="K1902" s="960"/>
      <c r="L1902" s="960"/>
      <c r="M1902" s="960"/>
    </row>
    <row r="1903" spans="2:13">
      <c r="B1903" s="960"/>
      <c r="C1903" s="960"/>
      <c r="D1903" s="960"/>
      <c r="E1903" s="960"/>
      <c r="F1903" s="960"/>
      <c r="G1903" s="960"/>
      <c r="H1903" s="960"/>
      <c r="I1903" s="960"/>
      <c r="J1903" s="960"/>
      <c r="K1903" s="960"/>
      <c r="L1903" s="960"/>
      <c r="M1903" s="960"/>
    </row>
    <row r="1904" spans="2:13">
      <c r="B1904" s="960"/>
      <c r="C1904" s="960"/>
      <c r="D1904" s="960"/>
      <c r="E1904" s="960"/>
      <c r="F1904" s="960"/>
      <c r="G1904" s="960"/>
      <c r="H1904" s="960"/>
      <c r="I1904" s="960"/>
      <c r="J1904" s="960"/>
      <c r="K1904" s="960"/>
      <c r="L1904" s="960"/>
      <c r="M1904" s="960"/>
    </row>
    <row r="1905" spans="2:13">
      <c r="B1905" s="960"/>
      <c r="C1905" s="960"/>
      <c r="D1905" s="960"/>
      <c r="E1905" s="960"/>
      <c r="F1905" s="960"/>
      <c r="G1905" s="960"/>
      <c r="H1905" s="960"/>
      <c r="I1905" s="960"/>
      <c r="J1905" s="960"/>
      <c r="K1905" s="960"/>
      <c r="L1905" s="960"/>
      <c r="M1905" s="960"/>
    </row>
    <row r="1906" spans="2:13">
      <c r="B1906" s="960"/>
      <c r="C1906" s="960"/>
      <c r="D1906" s="960"/>
      <c r="E1906" s="960"/>
      <c r="F1906" s="960"/>
      <c r="G1906" s="960"/>
      <c r="H1906" s="960"/>
      <c r="I1906" s="960"/>
      <c r="J1906" s="960"/>
      <c r="K1906" s="960"/>
      <c r="L1906" s="960"/>
      <c r="M1906" s="960"/>
    </row>
    <row r="1907" spans="2:13">
      <c r="B1907" s="960"/>
      <c r="C1907" s="960"/>
      <c r="D1907" s="960"/>
      <c r="E1907" s="960"/>
      <c r="F1907" s="960"/>
      <c r="G1907" s="960"/>
      <c r="H1907" s="960"/>
      <c r="I1907" s="960"/>
      <c r="J1907" s="960"/>
      <c r="K1907" s="960"/>
      <c r="L1907" s="960"/>
      <c r="M1907" s="960"/>
    </row>
    <row r="1908" spans="2:13">
      <c r="B1908" s="960"/>
      <c r="C1908" s="960"/>
      <c r="D1908" s="960"/>
      <c r="E1908" s="960"/>
      <c r="F1908" s="960"/>
      <c r="G1908" s="960"/>
      <c r="H1908" s="960"/>
      <c r="I1908" s="960"/>
      <c r="J1908" s="960"/>
      <c r="K1908" s="960"/>
      <c r="L1908" s="960"/>
      <c r="M1908" s="960"/>
    </row>
    <row r="1909" spans="2:13">
      <c r="B1909" s="960"/>
      <c r="C1909" s="960"/>
      <c r="D1909" s="960"/>
      <c r="E1909" s="960"/>
      <c r="F1909" s="960"/>
      <c r="G1909" s="960"/>
      <c r="H1909" s="960"/>
      <c r="I1909" s="960"/>
      <c r="J1909" s="960"/>
      <c r="K1909" s="960"/>
      <c r="L1909" s="960"/>
      <c r="M1909" s="960"/>
    </row>
    <row r="1910" spans="2:13">
      <c r="B1910" s="960"/>
      <c r="C1910" s="960"/>
      <c r="D1910" s="960"/>
      <c r="E1910" s="960"/>
      <c r="F1910" s="960"/>
      <c r="G1910" s="960"/>
      <c r="H1910" s="960"/>
      <c r="I1910" s="960"/>
      <c r="J1910" s="960"/>
      <c r="K1910" s="960"/>
      <c r="L1910" s="960"/>
      <c r="M1910" s="960"/>
    </row>
    <row r="1911" spans="2:13">
      <c r="B1911" s="960"/>
      <c r="C1911" s="960"/>
      <c r="D1911" s="960"/>
      <c r="E1911" s="960"/>
      <c r="F1911" s="960"/>
      <c r="G1911" s="960"/>
      <c r="H1911" s="960"/>
      <c r="I1911" s="960"/>
      <c r="J1911" s="960"/>
      <c r="K1911" s="960"/>
      <c r="L1911" s="960"/>
      <c r="M1911" s="960"/>
    </row>
    <row r="1912" spans="2:13">
      <c r="B1912" s="960"/>
      <c r="C1912" s="960"/>
      <c r="D1912" s="960"/>
      <c r="E1912" s="960"/>
      <c r="F1912" s="960"/>
      <c r="G1912" s="960"/>
      <c r="H1912" s="960"/>
      <c r="I1912" s="960"/>
      <c r="J1912" s="960"/>
      <c r="K1912" s="960"/>
      <c r="L1912" s="960"/>
      <c r="M1912" s="960"/>
    </row>
    <row r="1913" spans="2:13">
      <c r="B1913" s="960"/>
      <c r="C1913" s="960"/>
      <c r="D1913" s="960"/>
      <c r="E1913" s="960"/>
      <c r="F1913" s="960"/>
      <c r="G1913" s="960"/>
      <c r="H1913" s="960"/>
      <c r="I1913" s="960"/>
      <c r="J1913" s="960"/>
      <c r="K1913" s="960"/>
      <c r="L1913" s="960"/>
      <c r="M1913" s="960"/>
    </row>
    <row r="1914" spans="2:13">
      <c r="B1914" s="960"/>
      <c r="C1914" s="960"/>
      <c r="D1914" s="960"/>
      <c r="E1914" s="960"/>
      <c r="F1914" s="960"/>
      <c r="G1914" s="960"/>
      <c r="H1914" s="960"/>
      <c r="I1914" s="960"/>
      <c r="J1914" s="960"/>
      <c r="K1914" s="960"/>
      <c r="L1914" s="960"/>
      <c r="M1914" s="960"/>
    </row>
    <row r="1915" spans="2:13">
      <c r="B1915" s="960"/>
      <c r="C1915" s="960"/>
      <c r="D1915" s="960"/>
      <c r="E1915" s="960"/>
      <c r="F1915" s="960"/>
      <c r="G1915" s="960"/>
      <c r="H1915" s="960"/>
      <c r="I1915" s="960"/>
      <c r="J1915" s="960"/>
      <c r="K1915" s="960"/>
      <c r="L1915" s="960"/>
      <c r="M1915" s="960"/>
    </row>
    <row r="1916" spans="2:13">
      <c r="B1916" s="960"/>
      <c r="C1916" s="960"/>
      <c r="D1916" s="960"/>
      <c r="E1916" s="960"/>
      <c r="F1916" s="960"/>
      <c r="G1916" s="960"/>
      <c r="H1916" s="960"/>
      <c r="I1916" s="960"/>
      <c r="J1916" s="960"/>
      <c r="K1916" s="960"/>
      <c r="L1916" s="960"/>
      <c r="M1916" s="960"/>
    </row>
    <row r="1917" spans="2:13">
      <c r="B1917" s="960"/>
      <c r="C1917" s="960"/>
      <c r="D1917" s="960"/>
      <c r="E1917" s="960"/>
      <c r="F1917" s="960"/>
      <c r="G1917" s="960"/>
      <c r="H1917" s="960"/>
      <c r="I1917" s="960"/>
      <c r="J1917" s="960"/>
      <c r="K1917" s="960"/>
      <c r="L1917" s="960"/>
      <c r="M1917" s="960"/>
    </row>
    <row r="1918" spans="2:13">
      <c r="B1918" s="960"/>
      <c r="C1918" s="960"/>
      <c r="D1918" s="960"/>
      <c r="E1918" s="960"/>
      <c r="F1918" s="960"/>
      <c r="G1918" s="960"/>
      <c r="H1918" s="960"/>
      <c r="I1918" s="960"/>
      <c r="J1918" s="960"/>
      <c r="K1918" s="960"/>
      <c r="L1918" s="960"/>
      <c r="M1918" s="960"/>
    </row>
    <row r="1919" spans="2:13">
      <c r="B1919" s="960"/>
      <c r="C1919" s="960"/>
      <c r="D1919" s="960"/>
      <c r="E1919" s="960"/>
      <c r="F1919" s="960"/>
      <c r="G1919" s="960"/>
      <c r="H1919" s="960"/>
      <c r="I1919" s="960"/>
      <c r="J1919" s="960"/>
      <c r="K1919" s="960"/>
      <c r="L1919" s="960"/>
      <c r="M1919" s="960"/>
    </row>
    <row r="1920" spans="2:13">
      <c r="B1920" s="960"/>
      <c r="C1920" s="960"/>
      <c r="D1920" s="960"/>
      <c r="E1920" s="960"/>
      <c r="F1920" s="960"/>
      <c r="G1920" s="960"/>
      <c r="H1920" s="960"/>
      <c r="I1920" s="960"/>
      <c r="J1920" s="960"/>
      <c r="K1920" s="960"/>
      <c r="L1920" s="960"/>
      <c r="M1920" s="960"/>
    </row>
    <row r="1921" spans="2:13">
      <c r="B1921" s="960"/>
      <c r="C1921" s="960"/>
      <c r="D1921" s="960"/>
      <c r="E1921" s="960"/>
      <c r="F1921" s="960"/>
      <c r="G1921" s="960"/>
      <c r="H1921" s="960"/>
      <c r="I1921" s="960"/>
      <c r="J1921" s="960"/>
      <c r="K1921" s="960"/>
      <c r="L1921" s="960"/>
      <c r="M1921" s="960"/>
    </row>
    <row r="1922" spans="2:13">
      <c r="B1922" s="960"/>
      <c r="C1922" s="960"/>
      <c r="D1922" s="960"/>
      <c r="E1922" s="960"/>
      <c r="F1922" s="960"/>
      <c r="G1922" s="960"/>
      <c r="H1922" s="960"/>
      <c r="I1922" s="960"/>
      <c r="J1922" s="960"/>
      <c r="K1922" s="960"/>
      <c r="L1922" s="960"/>
      <c r="M1922" s="960"/>
    </row>
    <row r="1923" spans="2:13">
      <c r="B1923" s="960"/>
      <c r="C1923" s="960"/>
      <c r="D1923" s="960"/>
      <c r="E1923" s="960"/>
      <c r="F1923" s="960"/>
      <c r="G1923" s="960"/>
      <c r="H1923" s="960"/>
      <c r="I1923" s="960"/>
      <c r="J1923" s="960"/>
      <c r="K1923" s="960"/>
      <c r="L1923" s="960"/>
      <c r="M1923" s="960"/>
    </row>
    <row r="1924" spans="2:13">
      <c r="B1924" s="960"/>
      <c r="C1924" s="960"/>
      <c r="D1924" s="960"/>
      <c r="E1924" s="960"/>
      <c r="F1924" s="960"/>
      <c r="G1924" s="960"/>
      <c r="H1924" s="960"/>
      <c r="I1924" s="960"/>
      <c r="J1924" s="960"/>
      <c r="K1924" s="960"/>
      <c r="L1924" s="960"/>
      <c r="M1924" s="960"/>
    </row>
    <row r="1925" spans="2:13">
      <c r="B1925" s="960"/>
      <c r="C1925" s="960"/>
      <c r="D1925" s="960"/>
      <c r="E1925" s="960"/>
      <c r="F1925" s="960"/>
      <c r="G1925" s="960"/>
      <c r="H1925" s="960"/>
      <c r="I1925" s="960"/>
      <c r="J1925" s="960"/>
      <c r="K1925" s="960"/>
      <c r="L1925" s="960"/>
      <c r="M1925" s="960"/>
    </row>
    <row r="1926" spans="2:13">
      <c r="B1926" s="960"/>
      <c r="C1926" s="960"/>
      <c r="D1926" s="960"/>
      <c r="E1926" s="960"/>
      <c r="F1926" s="960"/>
      <c r="G1926" s="960"/>
      <c r="H1926" s="960"/>
      <c r="I1926" s="960"/>
      <c r="J1926" s="960"/>
      <c r="K1926" s="960"/>
      <c r="L1926" s="960"/>
      <c r="M1926" s="960"/>
    </row>
    <row r="1927" spans="2:13">
      <c r="B1927" s="960"/>
      <c r="C1927" s="960"/>
      <c r="D1927" s="960"/>
      <c r="E1927" s="960"/>
      <c r="F1927" s="960"/>
      <c r="G1927" s="960"/>
      <c r="H1927" s="960"/>
      <c r="I1927" s="960"/>
      <c r="J1927" s="960"/>
      <c r="K1927" s="960"/>
      <c r="L1927" s="960"/>
      <c r="M1927" s="960"/>
    </row>
    <row r="1928" spans="2:13">
      <c r="B1928" s="960"/>
      <c r="C1928" s="960"/>
      <c r="D1928" s="960"/>
      <c r="E1928" s="960"/>
      <c r="F1928" s="960"/>
      <c r="G1928" s="960"/>
      <c r="H1928" s="960"/>
      <c r="I1928" s="960"/>
      <c r="J1928" s="960"/>
      <c r="K1928" s="960"/>
      <c r="L1928" s="960"/>
      <c r="M1928" s="960"/>
    </row>
    <row r="1929" spans="2:13">
      <c r="B1929" s="960"/>
      <c r="C1929" s="960"/>
      <c r="D1929" s="960"/>
      <c r="E1929" s="960"/>
      <c r="F1929" s="960"/>
      <c r="G1929" s="960"/>
      <c r="H1929" s="960"/>
      <c r="I1929" s="960"/>
      <c r="J1929" s="960"/>
      <c r="K1929" s="960"/>
      <c r="L1929" s="960"/>
      <c r="M1929" s="960"/>
    </row>
    <row r="1930" spans="2:13">
      <c r="B1930" s="960"/>
      <c r="C1930" s="960"/>
      <c r="D1930" s="960"/>
      <c r="E1930" s="960"/>
      <c r="F1930" s="960"/>
      <c r="G1930" s="960"/>
      <c r="H1930" s="960"/>
      <c r="I1930" s="960"/>
      <c r="J1930" s="960"/>
      <c r="K1930" s="960"/>
      <c r="L1930" s="960"/>
      <c r="M1930" s="960"/>
    </row>
    <row r="1931" spans="2:13">
      <c r="B1931" s="960"/>
      <c r="C1931" s="960"/>
      <c r="D1931" s="960"/>
      <c r="E1931" s="960"/>
      <c r="F1931" s="960"/>
      <c r="G1931" s="960"/>
      <c r="H1931" s="960"/>
      <c r="I1931" s="960"/>
      <c r="J1931" s="960"/>
      <c r="K1931" s="960"/>
      <c r="L1931" s="960"/>
      <c r="M1931" s="960"/>
    </row>
    <row r="1932" spans="2:13">
      <c r="B1932" s="960"/>
      <c r="C1932" s="960"/>
      <c r="D1932" s="960"/>
      <c r="E1932" s="960"/>
      <c r="F1932" s="960"/>
      <c r="G1932" s="960"/>
      <c r="H1932" s="960"/>
      <c r="I1932" s="960"/>
      <c r="J1932" s="960"/>
      <c r="K1932" s="960"/>
      <c r="L1932" s="960"/>
      <c r="M1932" s="960"/>
    </row>
    <row r="1933" spans="2:13">
      <c r="B1933" s="960"/>
      <c r="C1933" s="960"/>
      <c r="D1933" s="960"/>
      <c r="E1933" s="960"/>
      <c r="F1933" s="960"/>
      <c r="G1933" s="960"/>
      <c r="H1933" s="960"/>
      <c r="I1933" s="960"/>
      <c r="J1933" s="960"/>
      <c r="K1933" s="960"/>
      <c r="L1933" s="960"/>
      <c r="M1933" s="960"/>
    </row>
    <row r="1934" spans="2:13">
      <c r="B1934" s="960"/>
      <c r="C1934" s="960"/>
      <c r="D1934" s="960"/>
      <c r="E1934" s="960"/>
      <c r="F1934" s="960"/>
      <c r="G1934" s="960"/>
      <c r="H1934" s="960"/>
      <c r="I1934" s="960"/>
      <c r="J1934" s="960"/>
      <c r="K1934" s="960"/>
      <c r="L1934" s="960"/>
      <c r="M1934" s="960"/>
    </row>
    <row r="1935" spans="2:13">
      <c r="B1935" s="960"/>
      <c r="C1935" s="960"/>
      <c r="D1935" s="960"/>
      <c r="E1935" s="960"/>
      <c r="F1935" s="960"/>
      <c r="G1935" s="960"/>
      <c r="H1935" s="960"/>
      <c r="I1935" s="960"/>
      <c r="J1935" s="960"/>
      <c r="K1935" s="960"/>
      <c r="L1935" s="960"/>
      <c r="M1935" s="960"/>
    </row>
    <row r="1936" spans="2:13">
      <c r="B1936" s="960"/>
      <c r="C1936" s="960"/>
      <c r="D1936" s="960"/>
      <c r="E1936" s="960"/>
      <c r="F1936" s="960"/>
      <c r="G1936" s="960"/>
      <c r="H1936" s="960"/>
      <c r="I1936" s="960"/>
      <c r="J1936" s="960"/>
      <c r="K1936" s="960"/>
      <c r="L1936" s="960"/>
      <c r="M1936" s="960"/>
    </row>
    <row r="1937" spans="2:13">
      <c r="B1937" s="960"/>
      <c r="C1937" s="960"/>
      <c r="D1937" s="960"/>
      <c r="E1937" s="960"/>
      <c r="F1937" s="960"/>
      <c r="G1937" s="960"/>
      <c r="H1937" s="960"/>
      <c r="I1937" s="960"/>
      <c r="J1937" s="960"/>
      <c r="K1937" s="960"/>
      <c r="L1937" s="960"/>
      <c r="M1937" s="960"/>
    </row>
    <row r="1938" spans="2:13">
      <c r="B1938" s="960"/>
      <c r="C1938" s="960"/>
      <c r="D1938" s="960"/>
      <c r="E1938" s="960"/>
      <c r="F1938" s="960"/>
      <c r="G1938" s="960"/>
      <c r="H1938" s="960"/>
      <c r="I1938" s="960"/>
      <c r="J1938" s="960"/>
      <c r="K1938" s="960"/>
      <c r="L1938" s="960"/>
      <c r="M1938" s="960"/>
    </row>
    <row r="1939" spans="2:13">
      <c r="B1939" s="960"/>
      <c r="C1939" s="960"/>
      <c r="D1939" s="960"/>
      <c r="E1939" s="960"/>
      <c r="F1939" s="960"/>
      <c r="G1939" s="960"/>
      <c r="H1939" s="960"/>
      <c r="I1939" s="960"/>
      <c r="J1939" s="960"/>
      <c r="K1939" s="960"/>
      <c r="L1939" s="960"/>
      <c r="M1939" s="960"/>
    </row>
    <row r="1940" spans="2:13">
      <c r="B1940" s="960"/>
      <c r="C1940" s="960"/>
      <c r="D1940" s="960"/>
      <c r="E1940" s="960"/>
      <c r="F1940" s="960"/>
      <c r="G1940" s="960"/>
      <c r="H1940" s="960"/>
      <c r="I1940" s="960"/>
      <c r="J1940" s="960"/>
      <c r="K1940" s="960"/>
      <c r="L1940" s="960"/>
      <c r="M1940" s="960"/>
    </row>
    <row r="1941" spans="2:13">
      <c r="B1941" s="960"/>
      <c r="C1941" s="960"/>
      <c r="D1941" s="960"/>
      <c r="E1941" s="960"/>
      <c r="F1941" s="960"/>
      <c r="G1941" s="960"/>
      <c r="H1941" s="960"/>
      <c r="I1941" s="960"/>
      <c r="J1941" s="960"/>
      <c r="K1941" s="960"/>
      <c r="L1941" s="960"/>
      <c r="M1941" s="960"/>
    </row>
    <row r="1942" spans="2:13">
      <c r="B1942" s="960"/>
      <c r="C1942" s="960"/>
      <c r="D1942" s="960"/>
      <c r="E1942" s="960"/>
      <c r="F1942" s="960"/>
      <c r="G1942" s="960"/>
      <c r="H1942" s="960"/>
      <c r="I1942" s="960"/>
      <c r="J1942" s="960"/>
      <c r="K1942" s="960"/>
      <c r="L1942" s="960"/>
      <c r="M1942" s="960"/>
    </row>
    <row r="1943" spans="2:13">
      <c r="B1943" s="960"/>
      <c r="C1943" s="960"/>
      <c r="D1943" s="960"/>
      <c r="E1943" s="960"/>
      <c r="F1943" s="960"/>
      <c r="G1943" s="960"/>
      <c r="H1943" s="960"/>
      <c r="I1943" s="960"/>
      <c r="J1943" s="960"/>
      <c r="K1943" s="960"/>
      <c r="L1943" s="960"/>
      <c r="M1943" s="960"/>
    </row>
    <row r="1944" spans="2:13">
      <c r="B1944" s="960"/>
      <c r="C1944" s="960"/>
      <c r="D1944" s="960"/>
      <c r="E1944" s="960"/>
      <c r="F1944" s="960"/>
      <c r="G1944" s="960"/>
      <c r="H1944" s="960"/>
      <c r="I1944" s="960"/>
      <c r="J1944" s="960"/>
      <c r="K1944" s="960"/>
      <c r="L1944" s="960"/>
      <c r="M1944" s="960"/>
    </row>
    <row r="1945" spans="2:13">
      <c r="B1945" s="960"/>
      <c r="C1945" s="960"/>
      <c r="D1945" s="960"/>
      <c r="E1945" s="960"/>
      <c r="F1945" s="960"/>
      <c r="G1945" s="960"/>
      <c r="H1945" s="960"/>
      <c r="I1945" s="960"/>
      <c r="J1945" s="960"/>
      <c r="K1945" s="960"/>
      <c r="L1945" s="960"/>
      <c r="M1945" s="960"/>
    </row>
    <row r="1946" spans="2:13">
      <c r="B1946" s="960"/>
      <c r="C1946" s="960"/>
      <c r="D1946" s="960"/>
      <c r="E1946" s="960"/>
      <c r="F1946" s="960"/>
      <c r="G1946" s="960"/>
      <c r="H1946" s="960"/>
      <c r="I1946" s="960"/>
      <c r="J1946" s="960"/>
      <c r="K1946" s="960"/>
      <c r="L1946" s="960"/>
      <c r="M1946" s="960"/>
    </row>
    <row r="1947" spans="2:13">
      <c r="B1947" s="960"/>
      <c r="C1947" s="960"/>
      <c r="D1947" s="960"/>
      <c r="E1947" s="960"/>
      <c r="F1947" s="960"/>
      <c r="G1947" s="960"/>
      <c r="H1947" s="960"/>
      <c r="I1947" s="960"/>
      <c r="J1947" s="960"/>
      <c r="K1947" s="960"/>
      <c r="L1947" s="960"/>
      <c r="M1947" s="960"/>
    </row>
    <row r="1948" spans="2:13">
      <c r="B1948" s="960"/>
      <c r="C1948" s="960"/>
      <c r="D1948" s="960"/>
      <c r="E1948" s="960"/>
      <c r="F1948" s="960"/>
      <c r="G1948" s="960"/>
      <c r="H1948" s="960"/>
      <c r="I1948" s="960"/>
      <c r="J1948" s="960"/>
      <c r="K1948" s="960"/>
      <c r="L1948" s="960"/>
      <c r="M1948" s="960"/>
    </row>
    <row r="1949" spans="2:13">
      <c r="B1949" s="960"/>
      <c r="C1949" s="960"/>
      <c r="D1949" s="960"/>
      <c r="E1949" s="960"/>
      <c r="F1949" s="960"/>
      <c r="G1949" s="960"/>
      <c r="H1949" s="960"/>
      <c r="I1949" s="960"/>
      <c r="J1949" s="960"/>
      <c r="K1949" s="960"/>
      <c r="L1949" s="960"/>
      <c r="M1949" s="960"/>
    </row>
    <row r="1950" spans="2:13">
      <c r="B1950" s="960"/>
      <c r="C1950" s="960"/>
      <c r="D1950" s="960"/>
      <c r="E1950" s="960"/>
      <c r="F1950" s="960"/>
      <c r="G1950" s="960"/>
      <c r="H1950" s="960"/>
      <c r="I1950" s="960"/>
      <c r="J1950" s="960"/>
      <c r="K1950" s="960"/>
      <c r="L1950" s="960"/>
      <c r="M1950" s="960"/>
    </row>
    <row r="1951" spans="2:13">
      <c r="B1951" s="960"/>
      <c r="C1951" s="960"/>
      <c r="D1951" s="960"/>
      <c r="E1951" s="960"/>
      <c r="F1951" s="960"/>
      <c r="G1951" s="960"/>
      <c r="H1951" s="960"/>
      <c r="I1951" s="960"/>
      <c r="J1951" s="960"/>
      <c r="K1951" s="960"/>
      <c r="L1951" s="960"/>
      <c r="M1951" s="960"/>
    </row>
    <row r="1952" spans="2:13">
      <c r="B1952" s="960"/>
      <c r="C1952" s="960"/>
      <c r="D1952" s="960"/>
      <c r="E1952" s="960"/>
      <c r="F1952" s="960"/>
      <c r="G1952" s="960"/>
      <c r="H1952" s="960"/>
      <c r="I1952" s="960"/>
      <c r="J1952" s="960"/>
      <c r="K1952" s="960"/>
      <c r="L1952" s="960"/>
      <c r="M1952" s="960"/>
    </row>
    <row r="1953" spans="2:13">
      <c r="B1953" s="960"/>
      <c r="C1953" s="960"/>
      <c r="D1953" s="960"/>
      <c r="E1953" s="960"/>
      <c r="F1953" s="960"/>
      <c r="G1953" s="960"/>
      <c r="H1953" s="960"/>
      <c r="I1953" s="960"/>
      <c r="J1953" s="960"/>
      <c r="K1953" s="960"/>
      <c r="L1953" s="960"/>
      <c r="M1953" s="960"/>
    </row>
    <row r="1954" spans="2:13">
      <c r="B1954" s="960"/>
      <c r="C1954" s="960"/>
      <c r="D1954" s="960"/>
      <c r="E1954" s="960"/>
      <c r="F1954" s="960"/>
      <c r="G1954" s="960"/>
      <c r="H1954" s="960"/>
      <c r="I1954" s="960"/>
      <c r="J1954" s="960"/>
      <c r="K1954" s="960"/>
      <c r="L1954" s="960"/>
      <c r="M1954" s="960"/>
    </row>
    <row r="1955" spans="2:13">
      <c r="B1955" s="960"/>
      <c r="C1955" s="960"/>
      <c r="D1955" s="960"/>
      <c r="E1955" s="960"/>
      <c r="F1955" s="960"/>
      <c r="G1955" s="960"/>
      <c r="H1955" s="960"/>
      <c r="I1955" s="960"/>
      <c r="J1955" s="960"/>
      <c r="K1955" s="960"/>
      <c r="L1955" s="960"/>
      <c r="M1955" s="960"/>
    </row>
    <row r="1956" spans="2:13">
      <c r="B1956" s="960"/>
      <c r="C1956" s="960"/>
      <c r="D1956" s="960"/>
      <c r="E1956" s="960"/>
      <c r="F1956" s="960"/>
      <c r="G1956" s="960"/>
      <c r="H1956" s="960"/>
      <c r="I1956" s="960"/>
      <c r="J1956" s="960"/>
      <c r="K1956" s="960"/>
      <c r="L1956" s="960"/>
      <c r="M1956" s="960"/>
    </row>
    <row r="1957" spans="2:13">
      <c r="B1957" s="960"/>
      <c r="C1957" s="960"/>
      <c r="D1957" s="960"/>
      <c r="E1957" s="960"/>
      <c r="F1957" s="960"/>
      <c r="G1957" s="960"/>
      <c r="H1957" s="960"/>
      <c r="I1957" s="960"/>
      <c r="J1957" s="960"/>
      <c r="K1957" s="960"/>
      <c r="L1957" s="960"/>
      <c r="M1957" s="960"/>
    </row>
    <row r="1958" spans="2:13">
      <c r="B1958" s="960"/>
      <c r="C1958" s="960"/>
      <c r="D1958" s="960"/>
      <c r="E1958" s="960"/>
      <c r="F1958" s="960"/>
      <c r="G1958" s="960"/>
      <c r="H1958" s="960"/>
      <c r="I1958" s="960"/>
      <c r="J1958" s="960"/>
      <c r="K1958" s="960"/>
      <c r="L1958" s="960"/>
      <c r="M1958" s="960"/>
    </row>
    <row r="1959" spans="2:13">
      <c r="B1959" s="960"/>
      <c r="C1959" s="960"/>
      <c r="D1959" s="960"/>
      <c r="E1959" s="960"/>
      <c r="F1959" s="960"/>
      <c r="G1959" s="960"/>
      <c r="H1959" s="960"/>
      <c r="I1959" s="960"/>
      <c r="J1959" s="960"/>
      <c r="K1959" s="960"/>
      <c r="L1959" s="960"/>
      <c r="M1959" s="960"/>
    </row>
    <row r="1960" spans="2:13">
      <c r="B1960" s="960"/>
      <c r="C1960" s="960"/>
      <c r="D1960" s="960"/>
      <c r="E1960" s="960"/>
      <c r="F1960" s="960"/>
      <c r="G1960" s="960"/>
      <c r="H1960" s="960"/>
      <c r="I1960" s="960"/>
      <c r="J1960" s="960"/>
      <c r="K1960" s="960"/>
      <c r="L1960" s="960"/>
      <c r="M1960" s="960"/>
    </row>
    <row r="1961" spans="2:13">
      <c r="B1961" s="960"/>
      <c r="C1961" s="960"/>
      <c r="D1961" s="960"/>
      <c r="E1961" s="960"/>
      <c r="F1961" s="960"/>
      <c r="G1961" s="960"/>
      <c r="H1961" s="960"/>
      <c r="I1961" s="960"/>
      <c r="J1961" s="960"/>
      <c r="K1961" s="960"/>
      <c r="L1961" s="960"/>
      <c r="M1961" s="960"/>
    </row>
    <row r="1962" spans="2:13">
      <c r="B1962" s="960"/>
      <c r="C1962" s="960"/>
      <c r="D1962" s="960"/>
      <c r="E1962" s="960"/>
      <c r="F1962" s="960"/>
      <c r="G1962" s="960"/>
      <c r="H1962" s="960"/>
      <c r="I1962" s="960"/>
      <c r="J1962" s="960"/>
      <c r="K1962" s="960"/>
      <c r="L1962" s="960"/>
      <c r="M1962" s="960"/>
    </row>
    <row r="1963" spans="2:13">
      <c r="B1963" s="960"/>
      <c r="C1963" s="960"/>
      <c r="D1963" s="960"/>
      <c r="E1963" s="960"/>
      <c r="F1963" s="960"/>
      <c r="G1963" s="960"/>
      <c r="H1963" s="960"/>
      <c r="I1963" s="960"/>
      <c r="J1963" s="960"/>
      <c r="K1963" s="960"/>
      <c r="L1963" s="960"/>
      <c r="M1963" s="960"/>
    </row>
    <row r="1964" spans="2:13">
      <c r="B1964" s="960"/>
      <c r="C1964" s="960"/>
      <c r="D1964" s="960"/>
      <c r="E1964" s="960"/>
      <c r="F1964" s="960"/>
      <c r="G1964" s="960"/>
      <c r="H1964" s="960"/>
      <c r="I1964" s="960"/>
      <c r="J1964" s="960"/>
      <c r="K1964" s="960"/>
      <c r="L1964" s="960"/>
      <c r="M1964" s="960"/>
    </row>
    <row r="1965" spans="2:13">
      <c r="B1965" s="960"/>
      <c r="C1965" s="960"/>
      <c r="D1965" s="960"/>
      <c r="E1965" s="960"/>
      <c r="F1965" s="960"/>
      <c r="G1965" s="960"/>
      <c r="H1965" s="960"/>
      <c r="I1965" s="960"/>
      <c r="J1965" s="960"/>
      <c r="K1965" s="960"/>
      <c r="L1965" s="960"/>
      <c r="M1965" s="960"/>
    </row>
    <row r="1966" spans="2:13">
      <c r="B1966" s="960"/>
      <c r="C1966" s="960"/>
      <c r="D1966" s="960"/>
      <c r="E1966" s="960"/>
      <c r="F1966" s="960"/>
      <c r="G1966" s="960"/>
      <c r="H1966" s="960"/>
      <c r="I1966" s="960"/>
      <c r="J1966" s="960"/>
      <c r="K1966" s="960"/>
      <c r="L1966" s="960"/>
      <c r="M1966" s="960"/>
    </row>
    <row r="1967" spans="2:13">
      <c r="B1967" s="960"/>
      <c r="C1967" s="960"/>
      <c r="D1967" s="960"/>
      <c r="E1967" s="960"/>
      <c r="F1967" s="960"/>
      <c r="G1967" s="960"/>
      <c r="H1967" s="960"/>
      <c r="I1967" s="960"/>
      <c r="J1967" s="960"/>
      <c r="K1967" s="960"/>
      <c r="L1967" s="960"/>
      <c r="M1967" s="960"/>
    </row>
    <row r="1968" spans="2:13">
      <c r="B1968" s="960"/>
      <c r="C1968" s="960"/>
      <c r="D1968" s="960"/>
      <c r="E1968" s="960"/>
      <c r="F1968" s="960"/>
      <c r="G1968" s="960"/>
      <c r="H1968" s="960"/>
      <c r="I1968" s="960"/>
      <c r="J1968" s="960"/>
      <c r="K1968" s="960"/>
      <c r="L1968" s="960"/>
      <c r="M1968" s="960"/>
    </row>
    <row r="1969" spans="2:13">
      <c r="B1969" s="960"/>
      <c r="C1969" s="960"/>
      <c r="D1969" s="960"/>
      <c r="E1969" s="960"/>
      <c r="F1969" s="960"/>
      <c r="G1969" s="960"/>
      <c r="H1969" s="960"/>
      <c r="I1969" s="960"/>
      <c r="J1969" s="960"/>
      <c r="K1969" s="960"/>
      <c r="L1969" s="960"/>
      <c r="M1969" s="960"/>
    </row>
    <row r="1970" spans="2:13">
      <c r="B1970" s="960"/>
      <c r="C1970" s="960"/>
      <c r="D1970" s="960"/>
      <c r="E1970" s="960"/>
      <c r="F1970" s="960"/>
      <c r="G1970" s="960"/>
      <c r="H1970" s="960"/>
      <c r="I1970" s="960"/>
      <c r="J1970" s="960"/>
      <c r="K1970" s="960"/>
      <c r="L1970" s="960"/>
      <c r="M1970" s="960"/>
    </row>
    <row r="1971" spans="2:13">
      <c r="B1971" s="960"/>
      <c r="C1971" s="960"/>
      <c r="D1971" s="960"/>
      <c r="E1971" s="960"/>
      <c r="F1971" s="960"/>
      <c r="G1971" s="960"/>
      <c r="H1971" s="960"/>
      <c r="I1971" s="960"/>
      <c r="J1971" s="960"/>
      <c r="K1971" s="960"/>
      <c r="L1971" s="960"/>
      <c r="M1971" s="960"/>
    </row>
    <row r="1972" spans="2:13">
      <c r="B1972" s="960"/>
      <c r="C1972" s="960"/>
      <c r="D1972" s="960"/>
      <c r="E1972" s="960"/>
      <c r="F1972" s="960"/>
      <c r="G1972" s="960"/>
      <c r="H1972" s="960"/>
      <c r="I1972" s="960"/>
      <c r="J1972" s="960"/>
      <c r="K1972" s="960"/>
      <c r="L1972" s="960"/>
      <c r="M1972" s="960"/>
    </row>
    <row r="1973" spans="2:13">
      <c r="B1973" s="960"/>
      <c r="C1973" s="960"/>
      <c r="D1973" s="960"/>
      <c r="E1973" s="960"/>
      <c r="F1973" s="960"/>
      <c r="G1973" s="960"/>
      <c r="H1973" s="960"/>
      <c r="I1973" s="960"/>
      <c r="J1973" s="960"/>
      <c r="K1973" s="960"/>
      <c r="L1973" s="960"/>
      <c r="M1973" s="960"/>
    </row>
    <row r="1974" spans="2:13">
      <c r="B1974" s="960"/>
      <c r="C1974" s="960"/>
      <c r="D1974" s="960"/>
      <c r="E1974" s="960"/>
      <c r="F1974" s="960"/>
      <c r="G1974" s="960"/>
      <c r="H1974" s="960"/>
      <c r="I1974" s="960"/>
      <c r="J1974" s="960"/>
      <c r="K1974" s="960"/>
      <c r="L1974" s="960"/>
      <c r="M1974" s="960"/>
    </row>
    <row r="1975" spans="2:13">
      <c r="B1975" s="960"/>
      <c r="C1975" s="960"/>
      <c r="D1975" s="960"/>
      <c r="E1975" s="960"/>
      <c r="F1975" s="960"/>
      <c r="G1975" s="960"/>
      <c r="H1975" s="960"/>
      <c r="I1975" s="960"/>
      <c r="J1975" s="960"/>
      <c r="K1975" s="960"/>
      <c r="L1975" s="960"/>
      <c r="M1975" s="960"/>
    </row>
    <row r="1976" spans="2:13">
      <c r="B1976" s="960"/>
      <c r="C1976" s="960"/>
      <c r="D1976" s="960"/>
      <c r="E1976" s="960"/>
      <c r="F1976" s="960"/>
      <c r="G1976" s="960"/>
      <c r="H1976" s="960"/>
      <c r="I1976" s="960"/>
      <c r="J1976" s="960"/>
      <c r="K1976" s="960"/>
      <c r="L1976" s="960"/>
      <c r="M1976" s="960"/>
    </row>
    <row r="1977" spans="2:13">
      <c r="B1977" s="960"/>
      <c r="C1977" s="960"/>
      <c r="D1977" s="960"/>
      <c r="E1977" s="960"/>
      <c r="F1977" s="960"/>
      <c r="G1977" s="960"/>
      <c r="H1977" s="960"/>
      <c r="I1977" s="960"/>
      <c r="J1977" s="960"/>
      <c r="K1977" s="960"/>
      <c r="L1977" s="960"/>
      <c r="M1977" s="960"/>
    </row>
    <row r="1978" spans="2:13">
      <c r="B1978" s="960"/>
      <c r="C1978" s="960"/>
      <c r="D1978" s="960"/>
      <c r="E1978" s="960"/>
      <c r="F1978" s="960"/>
      <c r="G1978" s="960"/>
      <c r="H1978" s="960"/>
      <c r="I1978" s="960"/>
      <c r="J1978" s="960"/>
      <c r="K1978" s="960"/>
      <c r="L1978" s="960"/>
      <c r="M1978" s="960"/>
    </row>
    <row r="1979" spans="2:13">
      <c r="B1979" s="960"/>
      <c r="C1979" s="960"/>
      <c r="D1979" s="960"/>
      <c r="E1979" s="960"/>
      <c r="F1979" s="960"/>
      <c r="G1979" s="960"/>
      <c r="H1979" s="960"/>
      <c r="I1979" s="960"/>
      <c r="J1979" s="960"/>
      <c r="K1979" s="960"/>
      <c r="L1979" s="960"/>
      <c r="M1979" s="960"/>
    </row>
    <row r="1980" spans="2:13">
      <c r="B1980" s="960"/>
      <c r="C1980" s="960"/>
      <c r="D1980" s="960"/>
      <c r="E1980" s="960"/>
      <c r="F1980" s="960"/>
      <c r="G1980" s="960"/>
      <c r="H1980" s="960"/>
      <c r="I1980" s="960"/>
      <c r="J1980" s="960"/>
      <c r="K1980" s="960"/>
      <c r="L1980" s="960"/>
      <c r="M1980" s="960"/>
    </row>
    <row r="1981" spans="2:13">
      <c r="B1981" s="960"/>
      <c r="C1981" s="960"/>
      <c r="D1981" s="960"/>
      <c r="E1981" s="960"/>
      <c r="F1981" s="960"/>
      <c r="G1981" s="960"/>
      <c r="H1981" s="960"/>
      <c r="I1981" s="960"/>
      <c r="J1981" s="960"/>
      <c r="K1981" s="960"/>
      <c r="L1981" s="960"/>
      <c r="M1981" s="960"/>
    </row>
    <row r="1982" spans="2:13">
      <c r="B1982" s="960"/>
      <c r="C1982" s="960"/>
      <c r="D1982" s="960"/>
      <c r="E1982" s="960"/>
      <c r="F1982" s="960"/>
      <c r="G1982" s="960"/>
      <c r="H1982" s="960"/>
      <c r="I1982" s="960"/>
      <c r="J1982" s="960"/>
      <c r="K1982" s="960"/>
      <c r="L1982" s="960"/>
      <c r="M1982" s="960"/>
    </row>
    <row r="1983" spans="2:13">
      <c r="B1983" s="960"/>
      <c r="C1983" s="960"/>
      <c r="D1983" s="960"/>
      <c r="E1983" s="960"/>
      <c r="F1983" s="960"/>
      <c r="G1983" s="960"/>
      <c r="H1983" s="960"/>
      <c r="I1983" s="960"/>
      <c r="J1983" s="960"/>
      <c r="K1983" s="960"/>
      <c r="L1983" s="960"/>
      <c r="M1983" s="960"/>
    </row>
    <row r="1984" spans="2:13">
      <c r="B1984" s="960"/>
      <c r="C1984" s="960"/>
      <c r="D1984" s="960"/>
      <c r="E1984" s="960"/>
      <c r="F1984" s="960"/>
      <c r="G1984" s="960"/>
      <c r="H1984" s="960"/>
      <c r="I1984" s="960"/>
      <c r="J1984" s="960"/>
      <c r="K1984" s="960"/>
      <c r="L1984" s="960"/>
      <c r="M1984" s="960"/>
    </row>
    <row r="1985" spans="2:13">
      <c r="B1985" s="960"/>
      <c r="C1985" s="960"/>
      <c r="D1985" s="960"/>
      <c r="E1985" s="960"/>
      <c r="F1985" s="960"/>
      <c r="G1985" s="960"/>
      <c r="H1985" s="960"/>
      <c r="I1985" s="960"/>
      <c r="J1985" s="960"/>
      <c r="K1985" s="960"/>
      <c r="L1985" s="960"/>
      <c r="M1985" s="960"/>
    </row>
    <row r="1986" spans="2:13">
      <c r="B1986" s="960"/>
      <c r="C1986" s="960"/>
      <c r="D1986" s="960"/>
      <c r="E1986" s="960"/>
      <c r="F1986" s="960"/>
      <c r="G1986" s="960"/>
      <c r="H1986" s="960"/>
      <c r="I1986" s="960"/>
      <c r="J1986" s="960"/>
      <c r="K1986" s="960"/>
      <c r="L1986" s="960"/>
      <c r="M1986" s="960"/>
    </row>
    <row r="1987" spans="2:13">
      <c r="B1987" s="960"/>
      <c r="C1987" s="960"/>
      <c r="D1987" s="960"/>
      <c r="E1987" s="960"/>
      <c r="F1987" s="960"/>
      <c r="G1987" s="960"/>
      <c r="H1987" s="960"/>
      <c r="I1987" s="960"/>
      <c r="J1987" s="960"/>
      <c r="K1987" s="960"/>
      <c r="L1987" s="960"/>
      <c r="M1987" s="960"/>
    </row>
    <row r="1988" spans="2:13">
      <c r="B1988" s="960"/>
      <c r="C1988" s="960"/>
      <c r="D1988" s="960"/>
      <c r="E1988" s="960"/>
      <c r="F1988" s="960"/>
      <c r="G1988" s="960"/>
      <c r="H1988" s="960"/>
      <c r="I1988" s="960"/>
      <c r="J1988" s="960"/>
      <c r="K1988" s="960"/>
      <c r="L1988" s="960"/>
      <c r="M1988" s="960"/>
    </row>
    <row r="1989" spans="2:13">
      <c r="B1989" s="960"/>
      <c r="C1989" s="960"/>
      <c r="D1989" s="960"/>
      <c r="E1989" s="960"/>
      <c r="F1989" s="960"/>
      <c r="G1989" s="960"/>
      <c r="H1989" s="960"/>
      <c r="I1989" s="960"/>
      <c r="J1989" s="960"/>
      <c r="K1989" s="960"/>
      <c r="L1989" s="960"/>
      <c r="M1989" s="960"/>
    </row>
    <row r="1990" spans="2:13">
      <c r="B1990" s="960"/>
      <c r="C1990" s="960"/>
      <c r="D1990" s="960"/>
      <c r="E1990" s="960"/>
      <c r="F1990" s="960"/>
      <c r="G1990" s="960"/>
      <c r="H1990" s="960"/>
      <c r="I1990" s="960"/>
      <c r="J1990" s="960"/>
      <c r="K1990" s="960"/>
      <c r="L1990" s="960"/>
      <c r="M1990" s="960"/>
    </row>
    <row r="1991" spans="2:13">
      <c r="B1991" s="960"/>
      <c r="C1991" s="960"/>
      <c r="D1991" s="960"/>
      <c r="E1991" s="960"/>
      <c r="F1991" s="960"/>
      <c r="G1991" s="960"/>
      <c r="H1991" s="960"/>
      <c r="I1991" s="960"/>
      <c r="J1991" s="960"/>
      <c r="K1991" s="960"/>
      <c r="L1991" s="960"/>
      <c r="M1991" s="960"/>
    </row>
    <row r="1992" spans="2:13">
      <c r="B1992" s="960"/>
      <c r="C1992" s="960"/>
      <c r="D1992" s="960"/>
      <c r="E1992" s="960"/>
      <c r="F1992" s="960"/>
      <c r="G1992" s="960"/>
      <c r="H1992" s="960"/>
      <c r="I1992" s="960"/>
      <c r="J1992" s="960"/>
      <c r="K1992" s="960"/>
      <c r="L1992" s="960"/>
      <c r="M1992" s="960"/>
    </row>
    <row r="1993" spans="2:13">
      <c r="B1993" s="960"/>
      <c r="C1993" s="960"/>
      <c r="D1993" s="960"/>
      <c r="E1993" s="960"/>
      <c r="F1993" s="960"/>
      <c r="G1993" s="960"/>
      <c r="H1993" s="960"/>
      <c r="I1993" s="960"/>
      <c r="J1993" s="960"/>
      <c r="K1993" s="960"/>
      <c r="L1993" s="960"/>
      <c r="M1993" s="960"/>
    </row>
    <row r="1994" spans="2:13">
      <c r="B1994" s="960"/>
      <c r="C1994" s="960"/>
      <c r="D1994" s="960"/>
      <c r="E1994" s="960"/>
      <c r="F1994" s="960"/>
      <c r="G1994" s="960"/>
      <c r="H1994" s="960"/>
      <c r="I1994" s="960"/>
      <c r="J1994" s="960"/>
      <c r="K1994" s="960"/>
      <c r="L1994" s="960"/>
      <c r="M1994" s="960"/>
    </row>
    <row r="1995" spans="2:13">
      <c r="B1995" s="960"/>
      <c r="C1995" s="960"/>
      <c r="D1995" s="960"/>
      <c r="E1995" s="960"/>
      <c r="F1995" s="960"/>
      <c r="G1995" s="960"/>
      <c r="H1995" s="960"/>
      <c r="I1995" s="960"/>
      <c r="J1995" s="960"/>
      <c r="K1995" s="960"/>
      <c r="L1995" s="960"/>
      <c r="M1995" s="960"/>
    </row>
    <row r="1996" spans="2:13">
      <c r="B1996" s="960"/>
      <c r="C1996" s="960"/>
      <c r="D1996" s="960"/>
      <c r="E1996" s="960"/>
      <c r="F1996" s="960"/>
      <c r="G1996" s="960"/>
      <c r="H1996" s="960"/>
      <c r="I1996" s="960"/>
      <c r="J1996" s="960"/>
      <c r="K1996" s="960"/>
      <c r="L1996" s="960"/>
      <c r="M1996" s="960"/>
    </row>
    <row r="1997" spans="2:13">
      <c r="B1997" s="960"/>
      <c r="C1997" s="960"/>
      <c r="D1997" s="960"/>
      <c r="E1997" s="960"/>
      <c r="F1997" s="960"/>
      <c r="G1997" s="960"/>
      <c r="H1997" s="960"/>
      <c r="I1997" s="960"/>
      <c r="J1997" s="960"/>
      <c r="K1997" s="960"/>
      <c r="L1997" s="960"/>
      <c r="M1997" s="960"/>
    </row>
    <row r="1998" spans="2:13">
      <c r="B1998" s="960"/>
      <c r="C1998" s="960"/>
      <c r="D1998" s="960"/>
      <c r="E1998" s="960"/>
      <c r="F1998" s="960"/>
      <c r="G1998" s="960"/>
      <c r="H1998" s="960"/>
      <c r="I1998" s="960"/>
      <c r="J1998" s="960"/>
      <c r="K1998" s="960"/>
      <c r="L1998" s="960"/>
      <c r="M1998" s="960"/>
    </row>
    <row r="1999" spans="2:13">
      <c r="B1999" s="960"/>
      <c r="C1999" s="960"/>
      <c r="D1999" s="960"/>
      <c r="E1999" s="960"/>
      <c r="F1999" s="960"/>
      <c r="G1999" s="960"/>
      <c r="H1999" s="960"/>
      <c r="I1999" s="960"/>
      <c r="J1999" s="960"/>
      <c r="K1999" s="960"/>
      <c r="L1999" s="960"/>
      <c r="M1999" s="960"/>
    </row>
    <row r="2000" spans="2:13">
      <c r="B2000" s="960"/>
      <c r="C2000" s="960"/>
      <c r="D2000" s="960"/>
      <c r="E2000" s="960"/>
      <c r="F2000" s="960"/>
      <c r="G2000" s="960"/>
      <c r="H2000" s="960"/>
      <c r="I2000" s="960"/>
      <c r="J2000" s="960"/>
      <c r="K2000" s="960"/>
      <c r="L2000" s="960"/>
      <c r="M2000" s="960"/>
    </row>
    <row r="2001" spans="2:13">
      <c r="B2001" s="960"/>
      <c r="C2001" s="960"/>
      <c r="D2001" s="960"/>
      <c r="E2001" s="960"/>
      <c r="F2001" s="960"/>
      <c r="G2001" s="960"/>
      <c r="H2001" s="960"/>
      <c r="I2001" s="960"/>
      <c r="J2001" s="960"/>
      <c r="K2001" s="960"/>
      <c r="L2001" s="960"/>
      <c r="M2001" s="960"/>
    </row>
    <row r="2002" spans="2:13">
      <c r="B2002" s="960"/>
      <c r="C2002" s="960"/>
      <c r="D2002" s="960"/>
      <c r="E2002" s="960"/>
      <c r="F2002" s="960"/>
      <c r="G2002" s="960"/>
      <c r="H2002" s="960"/>
      <c r="I2002" s="960"/>
      <c r="J2002" s="960"/>
      <c r="K2002" s="960"/>
      <c r="L2002" s="960"/>
      <c r="M2002" s="960"/>
    </row>
    <row r="2003" spans="2:13">
      <c r="B2003" s="960"/>
      <c r="C2003" s="960"/>
      <c r="D2003" s="960"/>
      <c r="E2003" s="960"/>
      <c r="F2003" s="960"/>
      <c r="G2003" s="960"/>
      <c r="H2003" s="960"/>
      <c r="I2003" s="960"/>
      <c r="J2003" s="960"/>
      <c r="K2003" s="960"/>
      <c r="L2003" s="960"/>
      <c r="M2003" s="960"/>
    </row>
    <row r="2004" spans="2:13">
      <c r="B2004" s="960"/>
      <c r="C2004" s="960"/>
      <c r="D2004" s="960"/>
      <c r="E2004" s="960"/>
      <c r="F2004" s="960"/>
      <c r="G2004" s="960"/>
      <c r="H2004" s="960"/>
      <c r="I2004" s="960"/>
      <c r="J2004" s="960"/>
      <c r="K2004" s="960"/>
      <c r="L2004" s="960"/>
      <c r="M2004" s="960"/>
    </row>
    <row r="2005" spans="2:13">
      <c r="B2005" s="960"/>
      <c r="C2005" s="960"/>
      <c r="D2005" s="960"/>
      <c r="E2005" s="960"/>
      <c r="F2005" s="960"/>
      <c r="G2005" s="960"/>
      <c r="H2005" s="960"/>
      <c r="I2005" s="960"/>
      <c r="J2005" s="960"/>
      <c r="K2005" s="960"/>
      <c r="L2005" s="960"/>
      <c r="M2005" s="960"/>
    </row>
    <row r="2006" spans="2:13">
      <c r="B2006" s="960"/>
      <c r="C2006" s="960"/>
      <c r="D2006" s="960"/>
      <c r="E2006" s="960"/>
      <c r="F2006" s="960"/>
      <c r="G2006" s="960"/>
      <c r="H2006" s="960"/>
      <c r="I2006" s="960"/>
      <c r="J2006" s="960"/>
      <c r="K2006" s="960"/>
      <c r="L2006" s="960"/>
      <c r="M2006" s="960"/>
    </row>
    <row r="2007" spans="2:13">
      <c r="B2007" s="960"/>
      <c r="C2007" s="960"/>
      <c r="D2007" s="960"/>
      <c r="E2007" s="960"/>
      <c r="F2007" s="960"/>
      <c r="G2007" s="960"/>
      <c r="H2007" s="960"/>
      <c r="I2007" s="960"/>
      <c r="J2007" s="960"/>
      <c r="K2007" s="960"/>
      <c r="L2007" s="960"/>
      <c r="M2007" s="960"/>
    </row>
    <row r="2008" spans="2:13">
      <c r="B2008" s="960"/>
      <c r="C2008" s="960"/>
      <c r="D2008" s="960"/>
      <c r="E2008" s="960"/>
      <c r="F2008" s="960"/>
      <c r="G2008" s="960"/>
      <c r="H2008" s="960"/>
      <c r="I2008" s="960"/>
      <c r="J2008" s="960"/>
      <c r="K2008" s="960"/>
      <c r="L2008" s="960"/>
      <c r="M2008" s="960"/>
    </row>
    <row r="2009" spans="2:13">
      <c r="B2009" s="960"/>
      <c r="C2009" s="960"/>
      <c r="D2009" s="960"/>
      <c r="E2009" s="960"/>
      <c r="F2009" s="960"/>
      <c r="G2009" s="960"/>
      <c r="H2009" s="960"/>
      <c r="I2009" s="960"/>
      <c r="J2009" s="960"/>
      <c r="K2009" s="960"/>
      <c r="L2009" s="960"/>
      <c r="M2009" s="960"/>
    </row>
    <row r="2010" spans="2:13">
      <c r="B2010" s="960"/>
      <c r="C2010" s="960"/>
      <c r="D2010" s="960"/>
      <c r="E2010" s="960"/>
      <c r="F2010" s="960"/>
      <c r="G2010" s="960"/>
      <c r="H2010" s="960"/>
      <c r="I2010" s="960"/>
      <c r="J2010" s="960"/>
      <c r="K2010" s="960"/>
      <c r="L2010" s="960"/>
      <c r="M2010" s="960"/>
    </row>
    <row r="2011" spans="2:13">
      <c r="B2011" s="960"/>
      <c r="C2011" s="960"/>
      <c r="D2011" s="960"/>
      <c r="E2011" s="960"/>
      <c r="F2011" s="960"/>
      <c r="G2011" s="960"/>
      <c r="H2011" s="960"/>
      <c r="I2011" s="960"/>
      <c r="J2011" s="960"/>
      <c r="K2011" s="960"/>
      <c r="L2011" s="960"/>
      <c r="M2011" s="960"/>
    </row>
    <row r="2012" spans="2:13">
      <c r="B2012" s="960"/>
      <c r="C2012" s="960"/>
      <c r="D2012" s="960"/>
      <c r="E2012" s="960"/>
      <c r="F2012" s="960"/>
      <c r="G2012" s="960"/>
      <c r="H2012" s="960"/>
      <c r="I2012" s="960"/>
      <c r="J2012" s="960"/>
      <c r="K2012" s="960"/>
      <c r="L2012" s="960"/>
      <c r="M2012" s="960"/>
    </row>
    <row r="2013" spans="2:13">
      <c r="B2013" s="960"/>
      <c r="C2013" s="960"/>
      <c r="D2013" s="960"/>
      <c r="E2013" s="960"/>
      <c r="F2013" s="960"/>
      <c r="G2013" s="960"/>
      <c r="H2013" s="960"/>
      <c r="I2013" s="960"/>
      <c r="J2013" s="960"/>
      <c r="K2013" s="960"/>
      <c r="L2013" s="960"/>
      <c r="M2013" s="960"/>
    </row>
    <row r="2014" spans="2:13">
      <c r="B2014" s="960"/>
      <c r="C2014" s="960"/>
      <c r="D2014" s="960"/>
      <c r="E2014" s="960"/>
      <c r="F2014" s="960"/>
      <c r="G2014" s="960"/>
      <c r="H2014" s="960"/>
      <c r="I2014" s="960"/>
      <c r="J2014" s="960"/>
      <c r="K2014" s="960"/>
      <c r="L2014" s="960"/>
      <c r="M2014" s="960"/>
    </row>
    <row r="2015" spans="2:13">
      <c r="B2015" s="960"/>
      <c r="C2015" s="960"/>
      <c r="D2015" s="960"/>
      <c r="E2015" s="960"/>
      <c r="F2015" s="960"/>
      <c r="G2015" s="960"/>
      <c r="H2015" s="960"/>
      <c r="I2015" s="960"/>
      <c r="J2015" s="960"/>
      <c r="K2015" s="960"/>
      <c r="L2015" s="960"/>
      <c r="M2015" s="960"/>
    </row>
    <row r="2016" spans="2:13">
      <c r="B2016" s="960"/>
      <c r="C2016" s="960"/>
      <c r="D2016" s="960"/>
      <c r="E2016" s="960"/>
      <c r="F2016" s="960"/>
      <c r="G2016" s="960"/>
      <c r="H2016" s="960"/>
      <c r="I2016" s="960"/>
      <c r="J2016" s="960"/>
      <c r="K2016" s="960"/>
      <c r="L2016" s="960"/>
      <c r="M2016" s="960"/>
    </row>
    <row r="2017" spans="2:13">
      <c r="B2017" s="960"/>
      <c r="C2017" s="960"/>
      <c r="D2017" s="960"/>
      <c r="E2017" s="960"/>
      <c r="F2017" s="960"/>
      <c r="G2017" s="960"/>
      <c r="H2017" s="960"/>
      <c r="I2017" s="960"/>
      <c r="J2017" s="960"/>
      <c r="K2017" s="960"/>
      <c r="L2017" s="960"/>
      <c r="M2017" s="960"/>
    </row>
    <row r="2018" spans="2:13">
      <c r="B2018" s="960"/>
      <c r="C2018" s="960"/>
      <c r="D2018" s="960"/>
      <c r="E2018" s="960"/>
      <c r="F2018" s="960"/>
      <c r="G2018" s="960"/>
      <c r="H2018" s="960"/>
      <c r="I2018" s="960"/>
      <c r="J2018" s="960"/>
      <c r="K2018" s="960"/>
      <c r="L2018" s="960"/>
      <c r="M2018" s="960"/>
    </row>
    <row r="2019" spans="2:13">
      <c r="B2019" s="960"/>
      <c r="C2019" s="960"/>
      <c r="D2019" s="960"/>
      <c r="E2019" s="960"/>
      <c r="F2019" s="960"/>
      <c r="G2019" s="960"/>
      <c r="H2019" s="960"/>
      <c r="I2019" s="960"/>
      <c r="J2019" s="960"/>
      <c r="K2019" s="960"/>
      <c r="L2019" s="960"/>
      <c r="M2019" s="960"/>
    </row>
    <row r="2020" spans="2:13">
      <c r="B2020" s="960"/>
      <c r="C2020" s="960"/>
      <c r="D2020" s="960"/>
      <c r="E2020" s="960"/>
      <c r="F2020" s="960"/>
      <c r="G2020" s="960"/>
      <c r="H2020" s="960"/>
      <c r="I2020" s="960"/>
      <c r="J2020" s="960"/>
      <c r="K2020" s="960"/>
      <c r="L2020" s="960"/>
      <c r="M2020" s="960"/>
    </row>
    <row r="2021" spans="2:13">
      <c r="B2021" s="960"/>
      <c r="C2021" s="960"/>
      <c r="D2021" s="960"/>
      <c r="E2021" s="960"/>
      <c r="F2021" s="960"/>
      <c r="G2021" s="960"/>
      <c r="H2021" s="960"/>
      <c r="I2021" s="960"/>
      <c r="J2021" s="960"/>
      <c r="K2021" s="960"/>
      <c r="L2021" s="960"/>
      <c r="M2021" s="960"/>
    </row>
    <row r="2022" spans="2:13">
      <c r="B2022" s="960"/>
      <c r="C2022" s="960"/>
      <c r="D2022" s="960"/>
      <c r="E2022" s="960"/>
      <c r="F2022" s="960"/>
      <c r="G2022" s="960"/>
      <c r="H2022" s="960"/>
      <c r="I2022" s="960"/>
      <c r="J2022" s="960"/>
      <c r="K2022" s="960"/>
      <c r="L2022" s="960"/>
      <c r="M2022" s="960"/>
    </row>
    <row r="2023" spans="2:13">
      <c r="B2023" s="960"/>
      <c r="C2023" s="960"/>
      <c r="D2023" s="960"/>
      <c r="E2023" s="960"/>
      <c r="F2023" s="960"/>
      <c r="G2023" s="960"/>
      <c r="H2023" s="960"/>
      <c r="I2023" s="960"/>
      <c r="J2023" s="960"/>
      <c r="K2023" s="960"/>
      <c r="L2023" s="960"/>
      <c r="M2023" s="960"/>
    </row>
    <row r="2024" spans="2:13">
      <c r="B2024" s="960"/>
      <c r="C2024" s="960"/>
      <c r="D2024" s="960"/>
      <c r="E2024" s="960"/>
      <c r="F2024" s="960"/>
      <c r="G2024" s="960"/>
      <c r="H2024" s="960"/>
      <c r="I2024" s="960"/>
      <c r="J2024" s="960"/>
      <c r="K2024" s="960"/>
      <c r="L2024" s="960"/>
      <c r="M2024" s="960"/>
    </row>
    <row r="2025" spans="2:13">
      <c r="B2025" s="960"/>
      <c r="C2025" s="960"/>
      <c r="D2025" s="960"/>
      <c r="E2025" s="960"/>
      <c r="F2025" s="960"/>
      <c r="G2025" s="960"/>
      <c r="H2025" s="960"/>
      <c r="I2025" s="960"/>
      <c r="J2025" s="960"/>
      <c r="K2025" s="960"/>
      <c r="L2025" s="960"/>
      <c r="M2025" s="960"/>
    </row>
    <row r="2026" spans="2:13">
      <c r="B2026" s="960"/>
      <c r="C2026" s="960"/>
      <c r="D2026" s="960"/>
      <c r="E2026" s="960"/>
      <c r="F2026" s="960"/>
      <c r="G2026" s="960"/>
      <c r="H2026" s="960"/>
      <c r="I2026" s="960"/>
      <c r="J2026" s="960"/>
      <c r="K2026" s="960"/>
      <c r="L2026" s="960"/>
      <c r="M2026" s="960"/>
    </row>
    <row r="2027" spans="2:13">
      <c r="B2027" s="960"/>
      <c r="C2027" s="960"/>
      <c r="D2027" s="960"/>
      <c r="E2027" s="960"/>
      <c r="F2027" s="960"/>
      <c r="G2027" s="960"/>
      <c r="H2027" s="960"/>
      <c r="I2027" s="960"/>
      <c r="J2027" s="960"/>
      <c r="K2027" s="960"/>
      <c r="L2027" s="960"/>
      <c r="M2027" s="960"/>
    </row>
    <row r="2028" spans="2:13">
      <c r="B2028" s="960"/>
      <c r="C2028" s="960"/>
      <c r="D2028" s="960"/>
      <c r="E2028" s="960"/>
      <c r="F2028" s="960"/>
      <c r="G2028" s="960"/>
      <c r="H2028" s="960"/>
      <c r="I2028" s="960"/>
      <c r="J2028" s="960"/>
      <c r="K2028" s="960"/>
      <c r="L2028" s="960"/>
      <c r="M2028" s="960"/>
    </row>
    <row r="2029" spans="2:13">
      <c r="B2029" s="960"/>
      <c r="C2029" s="960"/>
      <c r="D2029" s="960"/>
      <c r="E2029" s="960"/>
      <c r="F2029" s="960"/>
      <c r="G2029" s="960"/>
      <c r="H2029" s="960"/>
      <c r="I2029" s="960"/>
      <c r="J2029" s="960"/>
      <c r="K2029" s="960"/>
      <c r="L2029" s="960"/>
      <c r="M2029" s="960"/>
    </row>
    <row r="2030" spans="2:13">
      <c r="B2030" s="960"/>
      <c r="C2030" s="960"/>
      <c r="D2030" s="960"/>
      <c r="E2030" s="960"/>
      <c r="F2030" s="960"/>
      <c r="G2030" s="960"/>
      <c r="H2030" s="960"/>
      <c r="I2030" s="960"/>
      <c r="J2030" s="960"/>
      <c r="K2030" s="960"/>
      <c r="L2030" s="960"/>
      <c r="M2030" s="960"/>
    </row>
    <row r="2031" spans="2:13">
      <c r="B2031" s="960"/>
      <c r="C2031" s="960"/>
      <c r="D2031" s="960"/>
      <c r="E2031" s="960"/>
      <c r="F2031" s="960"/>
      <c r="G2031" s="960"/>
      <c r="H2031" s="960"/>
      <c r="I2031" s="960"/>
      <c r="J2031" s="960"/>
      <c r="K2031" s="960"/>
      <c r="L2031" s="960"/>
      <c r="M2031" s="960"/>
    </row>
    <row r="2032" spans="2:13">
      <c r="B2032" s="960"/>
      <c r="C2032" s="960"/>
      <c r="D2032" s="960"/>
      <c r="E2032" s="960"/>
      <c r="F2032" s="960"/>
      <c r="G2032" s="960"/>
      <c r="H2032" s="960"/>
      <c r="I2032" s="960"/>
      <c r="J2032" s="960"/>
      <c r="K2032" s="960"/>
      <c r="L2032" s="960"/>
      <c r="M2032" s="960"/>
    </row>
    <row r="2033" spans="2:13">
      <c r="B2033" s="960"/>
      <c r="C2033" s="960"/>
      <c r="D2033" s="960"/>
      <c r="E2033" s="960"/>
      <c r="F2033" s="960"/>
      <c r="G2033" s="960"/>
      <c r="H2033" s="960"/>
      <c r="I2033" s="960"/>
      <c r="J2033" s="960"/>
      <c r="K2033" s="960"/>
      <c r="L2033" s="960"/>
      <c r="M2033" s="960"/>
    </row>
    <row r="2034" spans="2:13">
      <c r="B2034" s="960"/>
      <c r="C2034" s="960"/>
      <c r="D2034" s="960"/>
      <c r="E2034" s="960"/>
      <c r="F2034" s="960"/>
      <c r="G2034" s="960"/>
      <c r="H2034" s="960"/>
      <c r="I2034" s="960"/>
      <c r="J2034" s="960"/>
      <c r="K2034" s="960"/>
      <c r="L2034" s="960"/>
      <c r="M2034" s="960"/>
    </row>
    <row r="2035" spans="2:13">
      <c r="B2035" s="960"/>
      <c r="C2035" s="960"/>
      <c r="D2035" s="960"/>
      <c r="E2035" s="960"/>
      <c r="F2035" s="960"/>
      <c r="G2035" s="960"/>
      <c r="H2035" s="960"/>
      <c r="I2035" s="960"/>
      <c r="J2035" s="960"/>
      <c r="K2035" s="960"/>
      <c r="L2035" s="960"/>
      <c r="M2035" s="960"/>
    </row>
    <row r="2036" spans="2:13">
      <c r="B2036" s="960"/>
      <c r="C2036" s="960"/>
      <c r="D2036" s="960"/>
      <c r="E2036" s="960"/>
      <c r="F2036" s="960"/>
      <c r="G2036" s="960"/>
      <c r="H2036" s="960"/>
      <c r="I2036" s="960"/>
      <c r="J2036" s="960"/>
      <c r="K2036" s="960"/>
      <c r="L2036" s="960"/>
      <c r="M2036" s="960"/>
    </row>
    <row r="2037" spans="2:13">
      <c r="B2037" s="960"/>
      <c r="C2037" s="960"/>
      <c r="D2037" s="960"/>
      <c r="E2037" s="960"/>
      <c r="F2037" s="960"/>
      <c r="G2037" s="960"/>
      <c r="H2037" s="960"/>
      <c r="I2037" s="960"/>
      <c r="J2037" s="960"/>
      <c r="K2037" s="960"/>
      <c r="L2037" s="960"/>
      <c r="M2037" s="960"/>
    </row>
    <row r="2038" spans="2:13">
      <c r="B2038" s="960"/>
      <c r="C2038" s="960"/>
      <c r="D2038" s="960"/>
      <c r="E2038" s="960"/>
      <c r="F2038" s="960"/>
      <c r="G2038" s="960"/>
      <c r="H2038" s="960"/>
      <c r="I2038" s="960"/>
      <c r="J2038" s="960"/>
      <c r="K2038" s="960"/>
      <c r="L2038" s="960"/>
      <c r="M2038" s="960"/>
    </row>
    <row r="2039" spans="2:13">
      <c r="B2039" s="960"/>
      <c r="C2039" s="960"/>
      <c r="D2039" s="960"/>
      <c r="E2039" s="960"/>
      <c r="F2039" s="960"/>
      <c r="G2039" s="960"/>
      <c r="H2039" s="960"/>
      <c r="I2039" s="960"/>
      <c r="J2039" s="960"/>
      <c r="K2039" s="960"/>
      <c r="L2039" s="960"/>
      <c r="M2039" s="960"/>
    </row>
    <row r="2040" spans="2:13">
      <c r="B2040" s="960"/>
      <c r="C2040" s="960"/>
      <c r="D2040" s="960"/>
      <c r="E2040" s="960"/>
      <c r="F2040" s="960"/>
      <c r="G2040" s="960"/>
      <c r="H2040" s="960"/>
      <c r="I2040" s="960"/>
      <c r="J2040" s="960"/>
      <c r="K2040" s="960"/>
      <c r="L2040" s="960"/>
      <c r="M2040" s="960"/>
    </row>
    <row r="2041" spans="2:13">
      <c r="B2041" s="960"/>
      <c r="C2041" s="960"/>
      <c r="D2041" s="960"/>
      <c r="E2041" s="960"/>
      <c r="F2041" s="960"/>
      <c r="G2041" s="960"/>
      <c r="H2041" s="960"/>
      <c r="I2041" s="960"/>
      <c r="J2041" s="960"/>
      <c r="K2041" s="960"/>
      <c r="L2041" s="960"/>
      <c r="M2041" s="960"/>
    </row>
    <row r="2042" spans="2:13">
      <c r="B2042" s="960"/>
      <c r="C2042" s="960"/>
      <c r="D2042" s="960"/>
      <c r="E2042" s="960"/>
      <c r="F2042" s="960"/>
      <c r="G2042" s="960"/>
      <c r="H2042" s="960"/>
      <c r="I2042" s="960"/>
      <c r="J2042" s="960"/>
      <c r="K2042" s="960"/>
      <c r="L2042" s="960"/>
      <c r="M2042" s="960"/>
    </row>
    <row r="2043" spans="2:13">
      <c r="B2043" s="960"/>
      <c r="C2043" s="960"/>
      <c r="D2043" s="960"/>
      <c r="E2043" s="960"/>
      <c r="F2043" s="960"/>
      <c r="G2043" s="960"/>
      <c r="H2043" s="960"/>
      <c r="I2043" s="960"/>
      <c r="J2043" s="960"/>
      <c r="K2043" s="960"/>
      <c r="L2043" s="960"/>
      <c r="M2043" s="960"/>
    </row>
    <row r="2044" spans="2:13">
      <c r="B2044" s="960"/>
      <c r="C2044" s="960"/>
      <c r="D2044" s="960"/>
      <c r="E2044" s="960"/>
      <c r="F2044" s="960"/>
      <c r="G2044" s="960"/>
      <c r="H2044" s="960"/>
      <c r="I2044" s="960"/>
      <c r="J2044" s="960"/>
      <c r="K2044" s="960"/>
      <c r="L2044" s="960"/>
      <c r="M2044" s="960"/>
    </row>
    <row r="2045" spans="2:13">
      <c r="B2045" s="960"/>
      <c r="C2045" s="960"/>
      <c r="D2045" s="960"/>
      <c r="E2045" s="960"/>
      <c r="F2045" s="960"/>
      <c r="G2045" s="960"/>
      <c r="H2045" s="960"/>
      <c r="I2045" s="960"/>
      <c r="J2045" s="960"/>
      <c r="K2045" s="960"/>
      <c r="L2045" s="960"/>
      <c r="M2045" s="960"/>
    </row>
    <row r="2046" spans="2:13">
      <c r="B2046" s="960"/>
      <c r="C2046" s="960"/>
      <c r="D2046" s="960"/>
      <c r="E2046" s="960"/>
      <c r="F2046" s="960"/>
      <c r="G2046" s="960"/>
      <c r="H2046" s="960"/>
      <c r="I2046" s="960"/>
      <c r="J2046" s="960"/>
      <c r="K2046" s="960"/>
      <c r="L2046" s="960"/>
      <c r="M2046" s="960"/>
    </row>
    <row r="2047" spans="2:13">
      <c r="B2047" s="960"/>
      <c r="C2047" s="960"/>
      <c r="D2047" s="960"/>
      <c r="E2047" s="960"/>
      <c r="F2047" s="960"/>
      <c r="G2047" s="960"/>
      <c r="H2047" s="960"/>
      <c r="I2047" s="960"/>
      <c r="J2047" s="960"/>
      <c r="K2047" s="960"/>
      <c r="L2047" s="960"/>
      <c r="M2047" s="960"/>
    </row>
    <row r="2048" spans="2:13">
      <c r="B2048" s="960"/>
      <c r="C2048" s="960"/>
      <c r="D2048" s="960"/>
      <c r="E2048" s="960"/>
      <c r="F2048" s="960"/>
      <c r="G2048" s="960"/>
      <c r="H2048" s="960"/>
      <c r="I2048" s="960"/>
      <c r="J2048" s="960"/>
      <c r="K2048" s="960"/>
      <c r="L2048" s="960"/>
      <c r="M2048" s="960"/>
    </row>
    <row r="2049" spans="2:13">
      <c r="B2049" s="960"/>
      <c r="C2049" s="960"/>
      <c r="D2049" s="960"/>
      <c r="E2049" s="960"/>
      <c r="F2049" s="960"/>
      <c r="G2049" s="960"/>
      <c r="H2049" s="960"/>
      <c r="I2049" s="960"/>
      <c r="J2049" s="960"/>
      <c r="K2049" s="960"/>
      <c r="L2049" s="960"/>
      <c r="M2049" s="960"/>
    </row>
    <row r="2050" spans="2:13">
      <c r="B2050" s="960"/>
      <c r="C2050" s="960"/>
      <c r="D2050" s="960"/>
      <c r="E2050" s="960"/>
      <c r="F2050" s="960"/>
      <c r="G2050" s="960"/>
      <c r="H2050" s="960"/>
      <c r="I2050" s="960"/>
      <c r="J2050" s="960"/>
      <c r="K2050" s="960"/>
      <c r="L2050" s="960"/>
      <c r="M2050" s="960"/>
    </row>
    <row r="2051" spans="2:13">
      <c r="B2051" s="960"/>
      <c r="C2051" s="960"/>
      <c r="D2051" s="960"/>
      <c r="E2051" s="960"/>
      <c r="F2051" s="960"/>
      <c r="G2051" s="960"/>
      <c r="H2051" s="960"/>
      <c r="I2051" s="960"/>
      <c r="J2051" s="960"/>
      <c r="K2051" s="960"/>
      <c r="L2051" s="960"/>
      <c r="M2051" s="960"/>
    </row>
    <row r="2052" spans="2:13">
      <c r="B2052" s="960"/>
      <c r="C2052" s="960"/>
      <c r="D2052" s="960"/>
      <c r="E2052" s="960"/>
      <c r="F2052" s="960"/>
      <c r="G2052" s="960"/>
      <c r="H2052" s="960"/>
      <c r="I2052" s="960"/>
      <c r="J2052" s="960"/>
      <c r="K2052" s="960"/>
      <c r="L2052" s="960"/>
      <c r="M2052" s="960"/>
    </row>
    <row r="2053" spans="2:13">
      <c r="B2053" s="960"/>
      <c r="C2053" s="960"/>
      <c r="D2053" s="960"/>
      <c r="E2053" s="960"/>
      <c r="F2053" s="960"/>
      <c r="G2053" s="960"/>
      <c r="H2053" s="960"/>
      <c r="I2053" s="960"/>
      <c r="J2053" s="960"/>
      <c r="K2053" s="960"/>
      <c r="L2053" s="960"/>
      <c r="M2053" s="960"/>
    </row>
    <row r="2054" spans="2:13">
      <c r="B2054" s="960"/>
      <c r="C2054" s="960"/>
      <c r="D2054" s="960"/>
      <c r="E2054" s="960"/>
      <c r="F2054" s="960"/>
      <c r="G2054" s="960"/>
      <c r="H2054" s="960"/>
      <c r="I2054" s="960"/>
      <c r="J2054" s="960"/>
      <c r="K2054" s="960"/>
      <c r="L2054" s="960"/>
      <c r="M2054" s="960"/>
    </row>
    <row r="2055" spans="2:13">
      <c r="B2055" s="960"/>
      <c r="C2055" s="960"/>
      <c r="D2055" s="960"/>
      <c r="E2055" s="960"/>
      <c r="F2055" s="960"/>
      <c r="G2055" s="960"/>
      <c r="H2055" s="960"/>
      <c r="I2055" s="960"/>
      <c r="J2055" s="960"/>
      <c r="K2055" s="960"/>
      <c r="L2055" s="960"/>
      <c r="M2055" s="960"/>
    </row>
    <row r="2056" spans="2:13">
      <c r="B2056" s="960"/>
      <c r="C2056" s="960"/>
      <c r="D2056" s="960"/>
      <c r="E2056" s="960"/>
      <c r="F2056" s="960"/>
      <c r="G2056" s="960"/>
      <c r="H2056" s="960"/>
      <c r="I2056" s="960"/>
      <c r="J2056" s="960"/>
      <c r="K2056" s="960"/>
      <c r="L2056" s="960"/>
      <c r="M2056" s="960"/>
    </row>
    <row r="2057" spans="2:13">
      <c r="B2057" s="960"/>
      <c r="C2057" s="960"/>
      <c r="D2057" s="960"/>
      <c r="E2057" s="960"/>
      <c r="F2057" s="960"/>
      <c r="G2057" s="960"/>
      <c r="H2057" s="960"/>
      <c r="I2057" s="960"/>
      <c r="J2057" s="960"/>
      <c r="K2057" s="960"/>
      <c r="L2057" s="960"/>
      <c r="M2057" s="960"/>
    </row>
    <row r="2058" spans="2:13">
      <c r="B2058" s="960"/>
      <c r="C2058" s="960"/>
      <c r="D2058" s="960"/>
      <c r="E2058" s="960"/>
      <c r="F2058" s="960"/>
      <c r="G2058" s="960"/>
      <c r="H2058" s="960"/>
      <c r="I2058" s="960"/>
      <c r="J2058" s="960"/>
      <c r="K2058" s="960"/>
      <c r="L2058" s="960"/>
      <c r="M2058" s="960"/>
    </row>
    <row r="2059" spans="2:13">
      <c r="B2059" s="960"/>
      <c r="C2059" s="960"/>
      <c r="D2059" s="960"/>
      <c r="E2059" s="960"/>
      <c r="F2059" s="960"/>
      <c r="G2059" s="960"/>
      <c r="H2059" s="960"/>
      <c r="I2059" s="960"/>
      <c r="J2059" s="960"/>
      <c r="K2059" s="960"/>
      <c r="L2059" s="960"/>
      <c r="M2059" s="960"/>
    </row>
    <row r="2060" spans="2:13">
      <c r="B2060" s="960"/>
      <c r="C2060" s="960"/>
      <c r="D2060" s="960"/>
      <c r="E2060" s="960"/>
      <c r="F2060" s="960"/>
      <c r="G2060" s="960"/>
      <c r="H2060" s="960"/>
      <c r="I2060" s="960"/>
      <c r="J2060" s="960"/>
      <c r="K2060" s="960"/>
      <c r="L2060" s="960"/>
      <c r="M2060" s="960"/>
    </row>
    <row r="2061" spans="2:13">
      <c r="B2061" s="960"/>
      <c r="C2061" s="960"/>
      <c r="D2061" s="960"/>
      <c r="E2061" s="960"/>
      <c r="F2061" s="960"/>
      <c r="G2061" s="960"/>
      <c r="H2061" s="960"/>
      <c r="I2061" s="960"/>
      <c r="J2061" s="960"/>
      <c r="K2061" s="960"/>
      <c r="L2061" s="960"/>
      <c r="M2061" s="960"/>
    </row>
    <row r="2062" spans="2:13">
      <c r="B2062" s="960"/>
      <c r="C2062" s="960"/>
      <c r="D2062" s="960"/>
      <c r="E2062" s="960"/>
      <c r="F2062" s="960"/>
      <c r="G2062" s="960"/>
      <c r="H2062" s="960"/>
      <c r="I2062" s="960"/>
      <c r="J2062" s="960"/>
      <c r="K2062" s="960"/>
      <c r="L2062" s="960"/>
      <c r="M2062" s="960"/>
    </row>
    <row r="2063" spans="2:13">
      <c r="B2063" s="960"/>
      <c r="C2063" s="960"/>
      <c r="D2063" s="960"/>
      <c r="E2063" s="960"/>
      <c r="F2063" s="960"/>
      <c r="G2063" s="960"/>
      <c r="H2063" s="960"/>
      <c r="I2063" s="960"/>
      <c r="J2063" s="960"/>
      <c r="K2063" s="960"/>
      <c r="L2063" s="960"/>
      <c r="M2063" s="960"/>
    </row>
    <row r="2064" spans="2:13">
      <c r="B2064" s="960"/>
      <c r="C2064" s="960"/>
      <c r="D2064" s="960"/>
      <c r="E2064" s="960"/>
      <c r="F2064" s="960"/>
      <c r="G2064" s="960"/>
      <c r="H2064" s="960"/>
      <c r="I2064" s="960"/>
      <c r="J2064" s="960"/>
      <c r="K2064" s="960"/>
      <c r="L2064" s="960"/>
      <c r="M2064" s="960"/>
    </row>
    <row r="2065" spans="2:13">
      <c r="B2065" s="960"/>
      <c r="C2065" s="960"/>
      <c r="D2065" s="960"/>
      <c r="E2065" s="960"/>
      <c r="F2065" s="960"/>
      <c r="G2065" s="960"/>
      <c r="H2065" s="960"/>
      <c r="I2065" s="960"/>
      <c r="J2065" s="960"/>
      <c r="K2065" s="960"/>
      <c r="L2065" s="960"/>
      <c r="M2065" s="960"/>
    </row>
    <row r="2066" spans="2:13">
      <c r="B2066" s="960"/>
      <c r="C2066" s="960"/>
      <c r="D2066" s="960"/>
      <c r="E2066" s="960"/>
      <c r="F2066" s="960"/>
      <c r="G2066" s="960"/>
      <c r="H2066" s="960"/>
      <c r="I2066" s="960"/>
      <c r="J2066" s="960"/>
      <c r="K2066" s="960"/>
      <c r="L2066" s="960"/>
      <c r="M2066" s="960"/>
    </row>
    <row r="2067" spans="2:13">
      <c r="B2067" s="960"/>
      <c r="C2067" s="960"/>
      <c r="D2067" s="960"/>
      <c r="E2067" s="960"/>
      <c r="F2067" s="960"/>
      <c r="G2067" s="960"/>
      <c r="H2067" s="960"/>
      <c r="I2067" s="960"/>
      <c r="J2067" s="960"/>
      <c r="K2067" s="960"/>
      <c r="L2067" s="960"/>
      <c r="M2067" s="960"/>
    </row>
    <row r="2068" spans="2:13">
      <c r="B2068" s="960"/>
      <c r="C2068" s="960"/>
      <c r="D2068" s="960"/>
      <c r="E2068" s="960"/>
      <c r="F2068" s="960"/>
      <c r="G2068" s="960"/>
      <c r="H2068" s="960"/>
      <c r="I2068" s="960"/>
      <c r="J2068" s="960"/>
      <c r="K2068" s="960"/>
      <c r="L2068" s="960"/>
      <c r="M2068" s="960"/>
    </row>
    <row r="2069" spans="2:13">
      <c r="B2069" s="960"/>
      <c r="C2069" s="960"/>
      <c r="D2069" s="960"/>
      <c r="E2069" s="960"/>
      <c r="F2069" s="960"/>
      <c r="G2069" s="960"/>
      <c r="H2069" s="960"/>
      <c r="I2069" s="960"/>
      <c r="J2069" s="960"/>
      <c r="K2069" s="960"/>
      <c r="L2069" s="960"/>
      <c r="M2069" s="960"/>
    </row>
    <row r="2070" spans="2:13">
      <c r="B2070" s="960"/>
      <c r="C2070" s="960"/>
      <c r="D2070" s="960"/>
      <c r="E2070" s="960"/>
      <c r="F2070" s="960"/>
      <c r="G2070" s="960"/>
      <c r="H2070" s="960"/>
      <c r="I2070" s="960"/>
      <c r="J2070" s="960"/>
      <c r="K2070" s="960"/>
      <c r="L2070" s="960"/>
      <c r="M2070" s="960"/>
    </row>
    <row r="2071" spans="2:13">
      <c r="B2071" s="960"/>
      <c r="C2071" s="960"/>
      <c r="D2071" s="960"/>
      <c r="E2071" s="960"/>
      <c r="F2071" s="960"/>
      <c r="G2071" s="960"/>
      <c r="H2071" s="960"/>
      <c r="I2071" s="960"/>
      <c r="J2071" s="960"/>
      <c r="K2071" s="960"/>
      <c r="L2071" s="960"/>
      <c r="M2071" s="960"/>
    </row>
    <row r="2072" spans="2:13">
      <c r="B2072" s="960"/>
      <c r="C2072" s="960"/>
      <c r="D2072" s="960"/>
      <c r="E2072" s="960"/>
      <c r="F2072" s="960"/>
      <c r="G2072" s="960"/>
      <c r="H2072" s="960"/>
      <c r="I2072" s="960"/>
      <c r="J2072" s="960"/>
      <c r="K2072" s="960"/>
      <c r="L2072" s="960"/>
      <c r="M2072" s="960"/>
    </row>
    <row r="2073" spans="2:13">
      <c r="B2073" s="960"/>
      <c r="C2073" s="960"/>
      <c r="D2073" s="960"/>
      <c r="E2073" s="960"/>
      <c r="F2073" s="960"/>
      <c r="G2073" s="960"/>
      <c r="H2073" s="960"/>
      <c r="I2073" s="960"/>
      <c r="J2073" s="960"/>
      <c r="K2073" s="960"/>
      <c r="L2073" s="960"/>
      <c r="M2073" s="960"/>
    </row>
    <row r="2074" spans="2:13">
      <c r="B2074" s="960"/>
      <c r="C2074" s="960"/>
      <c r="D2074" s="960"/>
      <c r="E2074" s="960"/>
      <c r="F2074" s="960"/>
      <c r="G2074" s="960"/>
      <c r="H2074" s="960"/>
      <c r="I2074" s="960"/>
      <c r="J2074" s="960"/>
      <c r="K2074" s="960"/>
      <c r="L2074" s="960"/>
      <c r="M2074" s="960"/>
    </row>
    <row r="2075" spans="2:13">
      <c r="B2075" s="960"/>
      <c r="C2075" s="960"/>
      <c r="D2075" s="960"/>
      <c r="E2075" s="960"/>
      <c r="F2075" s="960"/>
      <c r="G2075" s="960"/>
      <c r="H2075" s="960"/>
      <c r="I2075" s="960"/>
      <c r="J2075" s="960"/>
      <c r="K2075" s="960"/>
      <c r="L2075" s="960"/>
      <c r="M2075" s="960"/>
    </row>
    <row r="2076" spans="2:13">
      <c r="B2076" s="960"/>
      <c r="C2076" s="960"/>
      <c r="D2076" s="960"/>
      <c r="E2076" s="960"/>
      <c r="F2076" s="960"/>
      <c r="G2076" s="960"/>
      <c r="H2076" s="960"/>
      <c r="I2076" s="960"/>
      <c r="J2076" s="960"/>
      <c r="K2076" s="960"/>
      <c r="L2076" s="960"/>
      <c r="M2076" s="960"/>
    </row>
    <row r="2077" spans="2:13">
      <c r="B2077" s="960"/>
      <c r="C2077" s="960"/>
      <c r="D2077" s="960"/>
      <c r="E2077" s="960"/>
      <c r="F2077" s="960"/>
      <c r="G2077" s="960"/>
      <c r="H2077" s="960"/>
      <c r="I2077" s="960"/>
      <c r="J2077" s="960"/>
      <c r="K2077" s="960"/>
      <c r="L2077" s="960"/>
      <c r="M2077" s="960"/>
    </row>
    <row r="2078" spans="2:13">
      <c r="B2078" s="960"/>
      <c r="C2078" s="960"/>
      <c r="D2078" s="960"/>
      <c r="E2078" s="960"/>
      <c r="F2078" s="960"/>
      <c r="G2078" s="960"/>
      <c r="H2078" s="960"/>
      <c r="I2078" s="960"/>
      <c r="J2078" s="960"/>
      <c r="K2078" s="960"/>
      <c r="L2078" s="960"/>
      <c r="M2078" s="960"/>
    </row>
    <row r="2079" spans="2:13">
      <c r="B2079" s="960"/>
      <c r="C2079" s="960"/>
      <c r="D2079" s="960"/>
      <c r="E2079" s="960"/>
      <c r="F2079" s="960"/>
      <c r="G2079" s="960"/>
      <c r="H2079" s="960"/>
      <c r="I2079" s="960"/>
      <c r="J2079" s="960"/>
      <c r="K2079" s="960"/>
      <c r="L2079" s="960"/>
      <c r="M2079" s="960"/>
    </row>
    <row r="2080" spans="2:13">
      <c r="B2080" s="960"/>
      <c r="C2080" s="960"/>
      <c r="D2080" s="960"/>
      <c r="E2080" s="960"/>
      <c r="F2080" s="960"/>
      <c r="G2080" s="960"/>
      <c r="H2080" s="960"/>
      <c r="I2080" s="960"/>
      <c r="J2080" s="960"/>
      <c r="K2080" s="960"/>
      <c r="L2080" s="960"/>
      <c r="M2080" s="960"/>
    </row>
    <row r="2081" spans="2:13">
      <c r="B2081" s="960"/>
      <c r="C2081" s="960"/>
      <c r="D2081" s="960"/>
      <c r="E2081" s="960"/>
      <c r="F2081" s="960"/>
      <c r="G2081" s="960"/>
      <c r="H2081" s="960"/>
      <c r="I2081" s="960"/>
      <c r="J2081" s="960"/>
      <c r="K2081" s="960"/>
      <c r="L2081" s="960"/>
      <c r="M2081" s="960"/>
    </row>
    <row r="2082" spans="2:13">
      <c r="B2082" s="960"/>
      <c r="C2082" s="960"/>
      <c r="D2082" s="960"/>
      <c r="E2082" s="960"/>
      <c r="F2082" s="960"/>
      <c r="G2082" s="960"/>
      <c r="H2082" s="960"/>
      <c r="I2082" s="960"/>
      <c r="J2082" s="960"/>
      <c r="K2082" s="960"/>
      <c r="L2082" s="960"/>
      <c r="M2082" s="960"/>
    </row>
    <row r="2083" spans="2:13">
      <c r="B2083" s="960"/>
      <c r="C2083" s="960"/>
      <c r="D2083" s="960"/>
      <c r="E2083" s="960"/>
      <c r="F2083" s="960"/>
      <c r="G2083" s="960"/>
      <c r="H2083" s="960"/>
      <c r="I2083" s="960"/>
      <c r="J2083" s="960"/>
      <c r="K2083" s="960"/>
      <c r="L2083" s="960"/>
      <c r="M2083" s="960"/>
    </row>
    <row r="2084" spans="2:13">
      <c r="B2084" s="960"/>
      <c r="C2084" s="960"/>
      <c r="D2084" s="960"/>
      <c r="E2084" s="960"/>
      <c r="F2084" s="960"/>
      <c r="G2084" s="960"/>
      <c r="H2084" s="960"/>
      <c r="I2084" s="960"/>
      <c r="J2084" s="960"/>
      <c r="K2084" s="960"/>
      <c r="L2084" s="960"/>
      <c r="M2084" s="960"/>
    </row>
    <row r="2085" spans="2:13">
      <c r="B2085" s="960"/>
      <c r="C2085" s="960"/>
      <c r="D2085" s="960"/>
      <c r="E2085" s="960"/>
      <c r="F2085" s="960"/>
      <c r="G2085" s="960"/>
      <c r="H2085" s="960"/>
      <c r="I2085" s="960"/>
      <c r="J2085" s="960"/>
      <c r="K2085" s="960"/>
      <c r="L2085" s="960"/>
      <c r="M2085" s="960"/>
    </row>
    <row r="2086" spans="2:13">
      <c r="B2086" s="960"/>
      <c r="C2086" s="960"/>
      <c r="D2086" s="960"/>
      <c r="E2086" s="960"/>
      <c r="F2086" s="960"/>
      <c r="G2086" s="960"/>
      <c r="H2086" s="960"/>
      <c r="I2086" s="960"/>
      <c r="J2086" s="960"/>
      <c r="K2086" s="960"/>
      <c r="L2086" s="960"/>
      <c r="M2086" s="960"/>
    </row>
    <row r="2087" spans="2:13">
      <c r="B2087" s="960"/>
      <c r="C2087" s="960"/>
      <c r="D2087" s="960"/>
      <c r="E2087" s="960"/>
      <c r="F2087" s="960"/>
      <c r="G2087" s="960"/>
      <c r="H2087" s="960"/>
      <c r="I2087" s="960"/>
      <c r="J2087" s="960"/>
      <c r="K2087" s="960"/>
      <c r="L2087" s="960"/>
      <c r="M2087" s="960"/>
    </row>
    <row r="2088" spans="2:13">
      <c r="B2088" s="960"/>
      <c r="C2088" s="960"/>
      <c r="D2088" s="960"/>
      <c r="E2088" s="960"/>
      <c r="F2088" s="960"/>
      <c r="G2088" s="960"/>
      <c r="H2088" s="960"/>
      <c r="I2088" s="960"/>
      <c r="J2088" s="960"/>
      <c r="K2088" s="960"/>
      <c r="L2088" s="960"/>
      <c r="M2088" s="960"/>
    </row>
    <row r="2089" spans="2:13">
      <c r="B2089" s="960"/>
      <c r="C2089" s="960"/>
      <c r="D2089" s="960"/>
      <c r="E2089" s="960"/>
      <c r="F2089" s="960"/>
      <c r="G2089" s="960"/>
      <c r="H2089" s="960"/>
      <c r="I2089" s="960"/>
      <c r="J2089" s="960"/>
      <c r="K2089" s="960"/>
      <c r="L2089" s="960"/>
      <c r="M2089" s="960"/>
    </row>
    <row r="2090" spans="2:13">
      <c r="B2090" s="960"/>
      <c r="C2090" s="960"/>
      <c r="D2090" s="960"/>
      <c r="E2090" s="960"/>
      <c r="F2090" s="960"/>
      <c r="G2090" s="960"/>
      <c r="H2090" s="960"/>
      <c r="I2090" s="960"/>
      <c r="J2090" s="960"/>
      <c r="K2090" s="960"/>
      <c r="L2090" s="960"/>
      <c r="M2090" s="960"/>
    </row>
    <row r="2091" spans="2:13">
      <c r="B2091" s="960"/>
      <c r="C2091" s="960"/>
      <c r="D2091" s="960"/>
      <c r="E2091" s="960"/>
      <c r="F2091" s="960"/>
      <c r="G2091" s="960"/>
      <c r="H2091" s="960"/>
      <c r="I2091" s="960"/>
      <c r="J2091" s="960"/>
      <c r="K2091" s="960"/>
      <c r="L2091" s="960"/>
      <c r="M2091" s="960"/>
    </row>
    <row r="2092" spans="2:13">
      <c r="B2092" s="960"/>
      <c r="C2092" s="960"/>
      <c r="D2092" s="960"/>
      <c r="E2092" s="960"/>
      <c r="F2092" s="960"/>
      <c r="G2092" s="960"/>
      <c r="H2092" s="960"/>
      <c r="I2092" s="960"/>
      <c r="J2092" s="960"/>
      <c r="K2092" s="960"/>
      <c r="L2092" s="960"/>
      <c r="M2092" s="960"/>
    </row>
    <row r="2093" spans="2:13">
      <c r="B2093" s="960"/>
      <c r="C2093" s="960"/>
      <c r="D2093" s="960"/>
      <c r="E2093" s="960"/>
      <c r="F2093" s="960"/>
      <c r="G2093" s="960"/>
      <c r="H2093" s="960"/>
      <c r="I2093" s="960"/>
      <c r="J2093" s="960"/>
      <c r="K2093" s="960"/>
      <c r="L2093" s="960"/>
      <c r="M2093" s="960"/>
    </row>
    <row r="2094" spans="2:13">
      <c r="B2094" s="960"/>
      <c r="C2094" s="960"/>
      <c r="D2094" s="960"/>
      <c r="E2094" s="960"/>
      <c r="F2094" s="960"/>
      <c r="G2094" s="960"/>
      <c r="H2094" s="960"/>
      <c r="I2094" s="960"/>
      <c r="J2094" s="960"/>
      <c r="K2094" s="960"/>
      <c r="L2094" s="960"/>
      <c r="M2094" s="960"/>
    </row>
    <row r="2095" spans="2:13">
      <c r="B2095" s="960"/>
      <c r="C2095" s="960"/>
      <c r="D2095" s="960"/>
      <c r="E2095" s="960"/>
      <c r="F2095" s="960"/>
      <c r="G2095" s="960"/>
      <c r="H2095" s="960"/>
      <c r="I2095" s="960"/>
      <c r="J2095" s="960"/>
      <c r="K2095" s="960"/>
      <c r="L2095" s="960"/>
      <c r="M2095" s="960"/>
    </row>
    <row r="2096" spans="2:13">
      <c r="B2096" s="960"/>
      <c r="C2096" s="960"/>
      <c r="D2096" s="960"/>
      <c r="E2096" s="960"/>
      <c r="F2096" s="960"/>
      <c r="G2096" s="960"/>
      <c r="H2096" s="960"/>
      <c r="I2096" s="960"/>
      <c r="J2096" s="960"/>
      <c r="K2096" s="960"/>
      <c r="L2096" s="960"/>
      <c r="M2096" s="960"/>
    </row>
    <row r="2097" spans="2:13">
      <c r="B2097" s="960"/>
      <c r="C2097" s="960"/>
      <c r="D2097" s="960"/>
      <c r="E2097" s="960"/>
      <c r="F2097" s="960"/>
      <c r="G2097" s="960"/>
      <c r="H2097" s="960"/>
      <c r="I2097" s="960"/>
      <c r="J2097" s="960"/>
      <c r="K2097" s="960"/>
      <c r="L2097" s="960"/>
      <c r="M2097" s="960"/>
    </row>
    <row r="2098" spans="2:13">
      <c r="B2098" s="960"/>
      <c r="C2098" s="960"/>
      <c r="D2098" s="960"/>
      <c r="E2098" s="960"/>
      <c r="F2098" s="960"/>
      <c r="G2098" s="960"/>
      <c r="H2098" s="960"/>
      <c r="I2098" s="960"/>
      <c r="J2098" s="960"/>
      <c r="K2098" s="960"/>
      <c r="L2098" s="960"/>
      <c r="M2098" s="960"/>
    </row>
    <row r="2099" spans="2:13">
      <c r="B2099" s="960"/>
      <c r="C2099" s="960"/>
      <c r="D2099" s="960"/>
      <c r="E2099" s="960"/>
      <c r="F2099" s="960"/>
      <c r="G2099" s="960"/>
      <c r="H2099" s="960"/>
      <c r="I2099" s="960"/>
      <c r="J2099" s="960"/>
      <c r="K2099" s="960"/>
      <c r="L2099" s="960"/>
      <c r="M2099" s="960"/>
    </row>
    <row r="2100" spans="2:13">
      <c r="B2100" s="960"/>
      <c r="C2100" s="960"/>
      <c r="D2100" s="960"/>
      <c r="E2100" s="960"/>
      <c r="F2100" s="960"/>
      <c r="G2100" s="960"/>
      <c r="H2100" s="960"/>
      <c r="I2100" s="960"/>
      <c r="J2100" s="960"/>
      <c r="K2100" s="960"/>
      <c r="L2100" s="960"/>
      <c r="M2100" s="960"/>
    </row>
    <row r="2101" spans="2:13">
      <c r="B2101" s="960"/>
      <c r="C2101" s="960"/>
      <c r="D2101" s="960"/>
      <c r="E2101" s="960"/>
      <c r="F2101" s="960"/>
      <c r="G2101" s="960"/>
      <c r="H2101" s="960"/>
      <c r="I2101" s="960"/>
      <c r="J2101" s="960"/>
      <c r="K2101" s="960"/>
      <c r="L2101" s="960"/>
      <c r="M2101" s="960"/>
    </row>
    <row r="2102" spans="2:13">
      <c r="B2102" s="960"/>
      <c r="C2102" s="960"/>
      <c r="D2102" s="960"/>
      <c r="E2102" s="960"/>
      <c r="F2102" s="960"/>
      <c r="G2102" s="960"/>
      <c r="H2102" s="960"/>
      <c r="I2102" s="960"/>
      <c r="J2102" s="960"/>
      <c r="K2102" s="960"/>
      <c r="L2102" s="960"/>
      <c r="M2102" s="960"/>
    </row>
    <row r="2103" spans="2:13">
      <c r="B2103" s="960"/>
      <c r="C2103" s="960"/>
      <c r="D2103" s="960"/>
      <c r="E2103" s="960"/>
      <c r="F2103" s="960"/>
      <c r="G2103" s="960"/>
      <c r="H2103" s="960"/>
      <c r="I2103" s="960"/>
      <c r="J2103" s="960"/>
      <c r="K2103" s="960"/>
      <c r="L2103" s="960"/>
      <c r="M2103" s="960"/>
    </row>
    <row r="2104" spans="2:13">
      <c r="B2104" s="960"/>
      <c r="C2104" s="960"/>
      <c r="D2104" s="960"/>
      <c r="E2104" s="960"/>
      <c r="F2104" s="960"/>
      <c r="G2104" s="960"/>
      <c r="H2104" s="960"/>
      <c r="I2104" s="960"/>
      <c r="J2104" s="960"/>
      <c r="K2104" s="960"/>
      <c r="L2104" s="960"/>
      <c r="M2104" s="960"/>
    </row>
    <row r="2105" spans="2:13">
      <c r="B2105" s="960"/>
      <c r="C2105" s="960"/>
      <c r="D2105" s="960"/>
      <c r="E2105" s="960"/>
      <c r="F2105" s="960"/>
      <c r="G2105" s="960"/>
      <c r="H2105" s="960"/>
      <c r="I2105" s="960"/>
      <c r="J2105" s="960"/>
      <c r="K2105" s="960"/>
      <c r="L2105" s="960"/>
      <c r="M2105" s="960"/>
    </row>
    <row r="2106" spans="2:13">
      <c r="B2106" s="960"/>
      <c r="C2106" s="960"/>
      <c r="D2106" s="960"/>
      <c r="E2106" s="960"/>
      <c r="F2106" s="960"/>
      <c r="G2106" s="960"/>
      <c r="H2106" s="960"/>
      <c r="I2106" s="960"/>
      <c r="J2106" s="960"/>
      <c r="K2106" s="960"/>
      <c r="L2106" s="960"/>
      <c r="M2106" s="960"/>
    </row>
    <row r="2107" spans="2:13">
      <c r="B2107" s="960"/>
      <c r="C2107" s="960"/>
      <c r="D2107" s="960"/>
      <c r="E2107" s="960"/>
      <c r="F2107" s="960"/>
      <c r="G2107" s="960"/>
      <c r="H2107" s="960"/>
      <c r="I2107" s="960"/>
      <c r="J2107" s="960"/>
      <c r="K2107" s="960"/>
      <c r="L2107" s="960"/>
      <c r="M2107" s="960"/>
    </row>
    <row r="2108" spans="2:13">
      <c r="B2108" s="960"/>
      <c r="C2108" s="960"/>
      <c r="D2108" s="960"/>
      <c r="E2108" s="960"/>
      <c r="F2108" s="960"/>
      <c r="G2108" s="960"/>
      <c r="H2108" s="960"/>
      <c r="I2108" s="960"/>
      <c r="J2108" s="960"/>
      <c r="K2108" s="960"/>
      <c r="L2108" s="960"/>
      <c r="M2108" s="960"/>
    </row>
    <row r="2109" spans="2:13">
      <c r="B2109" s="960"/>
      <c r="C2109" s="960"/>
      <c r="D2109" s="960"/>
      <c r="E2109" s="960"/>
      <c r="F2109" s="960"/>
      <c r="G2109" s="960"/>
      <c r="H2109" s="960"/>
      <c r="I2109" s="960"/>
      <c r="J2109" s="960"/>
      <c r="K2109" s="960"/>
      <c r="L2109" s="960"/>
      <c r="M2109" s="960"/>
    </row>
    <row r="2110" spans="2:13">
      <c r="B2110" s="960"/>
      <c r="C2110" s="960"/>
      <c r="D2110" s="960"/>
      <c r="E2110" s="960"/>
      <c r="F2110" s="960"/>
      <c r="G2110" s="960"/>
      <c r="H2110" s="960"/>
      <c r="I2110" s="960"/>
      <c r="J2110" s="960"/>
      <c r="K2110" s="960"/>
      <c r="L2110" s="960"/>
      <c r="M2110" s="960"/>
    </row>
    <row r="2111" spans="2:13">
      <c r="B2111" s="960"/>
      <c r="C2111" s="960"/>
      <c r="D2111" s="960"/>
      <c r="E2111" s="960"/>
      <c r="F2111" s="960"/>
      <c r="G2111" s="960"/>
      <c r="H2111" s="960"/>
      <c r="I2111" s="960"/>
      <c r="J2111" s="960"/>
      <c r="K2111" s="960"/>
      <c r="L2111" s="960"/>
      <c r="M2111" s="960"/>
    </row>
    <row r="2112" spans="2:13">
      <c r="B2112" s="960"/>
      <c r="C2112" s="960"/>
      <c r="D2112" s="960"/>
      <c r="E2112" s="960"/>
      <c r="F2112" s="960"/>
      <c r="G2112" s="960"/>
      <c r="H2112" s="960"/>
      <c r="I2112" s="960"/>
      <c r="J2112" s="960"/>
      <c r="K2112" s="960"/>
      <c r="L2112" s="960"/>
      <c r="M2112" s="960"/>
    </row>
    <row r="2113" spans="2:13">
      <c r="B2113" s="960"/>
      <c r="C2113" s="960"/>
      <c r="D2113" s="960"/>
      <c r="E2113" s="960"/>
      <c r="F2113" s="960"/>
      <c r="G2113" s="960"/>
      <c r="H2113" s="960"/>
      <c r="I2113" s="960"/>
      <c r="J2113" s="960"/>
      <c r="K2113" s="960"/>
      <c r="L2113" s="960"/>
      <c r="M2113" s="960"/>
    </row>
    <row r="2114" spans="2:13">
      <c r="B2114" s="960"/>
      <c r="C2114" s="960"/>
      <c r="D2114" s="960"/>
      <c r="E2114" s="960"/>
      <c r="F2114" s="960"/>
      <c r="G2114" s="960"/>
      <c r="H2114" s="960"/>
      <c r="I2114" s="960"/>
      <c r="J2114" s="960"/>
      <c r="K2114" s="960"/>
      <c r="L2114" s="960"/>
      <c r="M2114" s="960"/>
    </row>
    <row r="2115" spans="2:13">
      <c r="B2115" s="960"/>
      <c r="C2115" s="960"/>
      <c r="D2115" s="960"/>
      <c r="E2115" s="960"/>
      <c r="F2115" s="960"/>
      <c r="G2115" s="960"/>
      <c r="H2115" s="960"/>
      <c r="I2115" s="960"/>
      <c r="J2115" s="960"/>
      <c r="K2115" s="960"/>
      <c r="L2115" s="960"/>
      <c r="M2115" s="960"/>
    </row>
    <row r="2116" spans="2:13">
      <c r="B2116" s="960"/>
      <c r="C2116" s="960"/>
      <c r="D2116" s="960"/>
      <c r="E2116" s="960"/>
      <c r="F2116" s="960"/>
      <c r="G2116" s="960"/>
      <c r="H2116" s="960"/>
      <c r="I2116" s="960"/>
      <c r="J2116" s="960"/>
      <c r="K2116" s="960"/>
      <c r="L2116" s="960"/>
      <c r="M2116" s="960"/>
    </row>
    <row r="2117" spans="2:13">
      <c r="B2117" s="960"/>
      <c r="C2117" s="960"/>
      <c r="D2117" s="960"/>
      <c r="E2117" s="960"/>
      <c r="F2117" s="960"/>
      <c r="G2117" s="960"/>
      <c r="H2117" s="960"/>
      <c r="I2117" s="960"/>
      <c r="J2117" s="960"/>
      <c r="K2117" s="960"/>
      <c r="L2117" s="960"/>
      <c r="M2117" s="960"/>
    </row>
    <row r="2118" spans="2:13">
      <c r="B2118" s="960"/>
      <c r="C2118" s="960"/>
      <c r="D2118" s="960"/>
      <c r="E2118" s="960"/>
      <c r="F2118" s="960"/>
      <c r="G2118" s="960"/>
      <c r="H2118" s="960"/>
      <c r="I2118" s="960"/>
      <c r="J2118" s="960"/>
      <c r="K2118" s="960"/>
      <c r="L2118" s="960"/>
      <c r="M2118" s="960"/>
    </row>
    <row r="2119" spans="2:13">
      <c r="B2119" s="960"/>
      <c r="C2119" s="960"/>
      <c r="D2119" s="960"/>
      <c r="E2119" s="960"/>
      <c r="F2119" s="960"/>
      <c r="G2119" s="960"/>
      <c r="H2119" s="960"/>
      <c r="I2119" s="960"/>
      <c r="J2119" s="960"/>
      <c r="K2119" s="960"/>
      <c r="L2119" s="960"/>
      <c r="M2119" s="960"/>
    </row>
    <row r="2120" spans="2:13">
      <c r="B2120" s="960"/>
      <c r="C2120" s="960"/>
      <c r="D2120" s="960"/>
      <c r="E2120" s="960"/>
      <c r="F2120" s="960"/>
      <c r="G2120" s="960"/>
      <c r="H2120" s="960"/>
      <c r="I2120" s="960"/>
      <c r="J2120" s="960"/>
      <c r="K2120" s="960"/>
      <c r="L2120" s="960"/>
      <c r="M2120" s="960"/>
    </row>
    <row r="2121" spans="2:13">
      <c r="B2121" s="960"/>
      <c r="C2121" s="960"/>
      <c r="D2121" s="960"/>
      <c r="E2121" s="960"/>
      <c r="F2121" s="960"/>
      <c r="G2121" s="960"/>
      <c r="H2121" s="960"/>
      <c r="I2121" s="960"/>
      <c r="J2121" s="960"/>
      <c r="K2121" s="960"/>
      <c r="L2121" s="960"/>
      <c r="M2121" s="960"/>
    </row>
    <row r="2122" spans="2:13">
      <c r="B2122" s="960"/>
      <c r="C2122" s="960"/>
      <c r="D2122" s="960"/>
      <c r="E2122" s="960"/>
      <c r="F2122" s="960"/>
      <c r="G2122" s="960"/>
      <c r="H2122" s="960"/>
      <c r="I2122" s="960"/>
      <c r="J2122" s="960"/>
      <c r="K2122" s="960"/>
      <c r="L2122" s="960"/>
      <c r="M2122" s="960"/>
    </row>
    <row r="2123" spans="2:13">
      <c r="B2123" s="960"/>
      <c r="C2123" s="960"/>
      <c r="D2123" s="960"/>
      <c r="E2123" s="960"/>
      <c r="F2123" s="960"/>
      <c r="G2123" s="960"/>
      <c r="H2123" s="960"/>
      <c r="I2123" s="960"/>
      <c r="J2123" s="960"/>
      <c r="K2123" s="960"/>
      <c r="L2123" s="960"/>
      <c r="M2123" s="960"/>
    </row>
    <row r="2124" spans="2:13">
      <c r="B2124" s="960"/>
      <c r="C2124" s="960"/>
      <c r="D2124" s="960"/>
      <c r="E2124" s="960"/>
      <c r="F2124" s="960"/>
      <c r="G2124" s="960"/>
      <c r="H2124" s="960"/>
      <c r="I2124" s="960"/>
      <c r="J2124" s="960"/>
      <c r="K2124" s="960"/>
      <c r="L2124" s="960"/>
      <c r="M2124" s="960"/>
    </row>
    <row r="2125" spans="2:13">
      <c r="B2125" s="960"/>
      <c r="C2125" s="960"/>
      <c r="D2125" s="960"/>
      <c r="E2125" s="960"/>
      <c r="F2125" s="960"/>
      <c r="G2125" s="960"/>
      <c r="H2125" s="960"/>
      <c r="I2125" s="960"/>
      <c r="J2125" s="960"/>
      <c r="K2125" s="960"/>
      <c r="L2125" s="960"/>
      <c r="M2125" s="960"/>
    </row>
    <row r="2126" spans="2:13">
      <c r="B2126" s="960"/>
      <c r="C2126" s="960"/>
      <c r="D2126" s="960"/>
      <c r="E2126" s="960"/>
      <c r="F2126" s="960"/>
      <c r="G2126" s="960"/>
      <c r="H2126" s="960"/>
      <c r="I2126" s="960"/>
      <c r="J2126" s="960"/>
      <c r="K2126" s="960"/>
      <c r="L2126" s="960"/>
      <c r="M2126" s="960"/>
    </row>
    <row r="2127" spans="2:13">
      <c r="B2127" s="960"/>
      <c r="C2127" s="960"/>
      <c r="D2127" s="960"/>
      <c r="E2127" s="960"/>
      <c r="F2127" s="960"/>
      <c r="G2127" s="960"/>
      <c r="H2127" s="960"/>
      <c r="I2127" s="960"/>
      <c r="J2127" s="960"/>
      <c r="K2127" s="960"/>
      <c r="L2127" s="960"/>
      <c r="M2127" s="960"/>
    </row>
    <row r="2128" spans="2:13">
      <c r="B2128" s="960"/>
      <c r="C2128" s="960"/>
      <c r="D2128" s="960"/>
      <c r="E2128" s="960"/>
      <c r="F2128" s="960"/>
      <c r="G2128" s="960"/>
      <c r="H2128" s="960"/>
      <c r="I2128" s="960"/>
      <c r="J2128" s="960"/>
      <c r="K2128" s="960"/>
      <c r="L2128" s="960"/>
      <c r="M2128" s="960"/>
    </row>
    <row r="2129" spans="2:13">
      <c r="B2129" s="960"/>
      <c r="C2129" s="960"/>
      <c r="D2129" s="960"/>
      <c r="E2129" s="960"/>
      <c r="F2129" s="960"/>
      <c r="G2129" s="960"/>
      <c r="H2129" s="960"/>
      <c r="I2129" s="960"/>
      <c r="J2129" s="960"/>
      <c r="K2129" s="960"/>
      <c r="L2129" s="960"/>
      <c r="M2129" s="960"/>
    </row>
    <row r="2130" spans="2:13">
      <c r="B2130" s="960"/>
      <c r="C2130" s="960"/>
      <c r="D2130" s="960"/>
      <c r="E2130" s="960"/>
      <c r="F2130" s="960"/>
      <c r="G2130" s="960"/>
      <c r="H2130" s="960"/>
      <c r="I2130" s="960"/>
      <c r="J2130" s="960"/>
      <c r="K2130" s="960"/>
      <c r="L2130" s="960"/>
      <c r="M2130" s="960"/>
    </row>
    <row r="2131" spans="2:13">
      <c r="B2131" s="960"/>
      <c r="C2131" s="960"/>
      <c r="D2131" s="960"/>
      <c r="E2131" s="960"/>
      <c r="F2131" s="960"/>
      <c r="G2131" s="960"/>
      <c r="H2131" s="960"/>
      <c r="I2131" s="960"/>
      <c r="J2131" s="960"/>
      <c r="K2131" s="960"/>
      <c r="L2131" s="960"/>
      <c r="M2131" s="960"/>
    </row>
    <row r="2132" spans="2:13">
      <c r="B2132" s="960"/>
      <c r="C2132" s="960"/>
      <c r="D2132" s="960"/>
      <c r="E2132" s="960"/>
      <c r="F2132" s="960"/>
      <c r="G2132" s="960"/>
      <c r="H2132" s="960"/>
      <c r="I2132" s="960"/>
      <c r="J2132" s="960"/>
      <c r="K2132" s="960"/>
      <c r="L2132" s="960"/>
      <c r="M2132" s="960"/>
    </row>
    <row r="2133" spans="2:13">
      <c r="B2133" s="960"/>
      <c r="C2133" s="960"/>
      <c r="D2133" s="960"/>
      <c r="E2133" s="960"/>
      <c r="F2133" s="960"/>
      <c r="G2133" s="960"/>
      <c r="H2133" s="960"/>
      <c r="I2133" s="960"/>
      <c r="J2133" s="960"/>
      <c r="K2133" s="960"/>
      <c r="L2133" s="960"/>
      <c r="M2133" s="960"/>
    </row>
    <row r="2134" spans="2:13">
      <c r="B2134" s="960"/>
      <c r="C2134" s="960"/>
      <c r="D2134" s="960"/>
      <c r="E2134" s="960"/>
      <c r="F2134" s="960"/>
      <c r="G2134" s="960"/>
      <c r="H2134" s="960"/>
      <c r="I2134" s="960"/>
      <c r="J2134" s="960"/>
      <c r="K2134" s="960"/>
      <c r="L2134" s="960"/>
      <c r="M2134" s="960"/>
    </row>
    <row r="2135" spans="2:13">
      <c r="B2135" s="960"/>
      <c r="C2135" s="960"/>
      <c r="D2135" s="960"/>
      <c r="E2135" s="960"/>
      <c r="F2135" s="960"/>
      <c r="G2135" s="960"/>
      <c r="H2135" s="960"/>
      <c r="I2135" s="960"/>
      <c r="J2135" s="960"/>
      <c r="K2135" s="960"/>
      <c r="L2135" s="960"/>
      <c r="M2135" s="960"/>
    </row>
    <row r="2136" spans="2:13">
      <c r="B2136" s="960"/>
      <c r="C2136" s="960"/>
      <c r="D2136" s="960"/>
      <c r="E2136" s="960"/>
      <c r="F2136" s="960"/>
      <c r="G2136" s="960"/>
      <c r="H2136" s="960"/>
      <c r="I2136" s="960"/>
      <c r="J2136" s="960"/>
      <c r="K2136" s="960"/>
      <c r="L2136" s="960"/>
      <c r="M2136" s="960"/>
    </row>
    <row r="2137" spans="2:13">
      <c r="B2137" s="960"/>
      <c r="C2137" s="960"/>
      <c r="D2137" s="960"/>
      <c r="E2137" s="960"/>
      <c r="F2137" s="960"/>
      <c r="G2137" s="960"/>
      <c r="H2137" s="960"/>
      <c r="I2137" s="960"/>
      <c r="J2137" s="960"/>
      <c r="K2137" s="960"/>
      <c r="L2137" s="960"/>
      <c r="M2137" s="960"/>
    </row>
    <row r="2138" spans="2:13">
      <c r="B2138" s="960"/>
      <c r="C2138" s="960"/>
      <c r="D2138" s="960"/>
      <c r="E2138" s="960"/>
      <c r="F2138" s="960"/>
      <c r="G2138" s="960"/>
      <c r="H2138" s="960"/>
      <c r="I2138" s="960"/>
      <c r="J2138" s="960"/>
      <c r="K2138" s="960"/>
      <c r="L2138" s="960"/>
      <c r="M2138" s="960"/>
    </row>
    <row r="2139" spans="2:13">
      <c r="B2139" s="960"/>
      <c r="C2139" s="960"/>
      <c r="D2139" s="960"/>
      <c r="E2139" s="960"/>
      <c r="F2139" s="960"/>
      <c r="G2139" s="960"/>
      <c r="H2139" s="960"/>
      <c r="I2139" s="960"/>
      <c r="J2139" s="960"/>
      <c r="K2139" s="960"/>
      <c r="L2139" s="960"/>
      <c r="M2139" s="960"/>
    </row>
    <row r="2140" spans="2:13">
      <c r="B2140" s="960"/>
      <c r="C2140" s="960"/>
      <c r="D2140" s="960"/>
      <c r="E2140" s="960"/>
      <c r="F2140" s="960"/>
      <c r="G2140" s="960"/>
      <c r="H2140" s="960"/>
      <c r="I2140" s="960"/>
      <c r="J2140" s="960"/>
      <c r="K2140" s="960"/>
      <c r="L2140" s="960"/>
      <c r="M2140" s="960"/>
    </row>
    <row r="2141" spans="2:13">
      <c r="B2141" s="960"/>
      <c r="C2141" s="960"/>
      <c r="D2141" s="960"/>
      <c r="E2141" s="960"/>
      <c r="F2141" s="960"/>
      <c r="G2141" s="960"/>
      <c r="H2141" s="960"/>
      <c r="I2141" s="960"/>
      <c r="J2141" s="960"/>
      <c r="K2141" s="960"/>
      <c r="L2141" s="960"/>
      <c r="M2141" s="960"/>
    </row>
    <row r="2142" spans="2:13">
      <c r="B2142" s="960"/>
      <c r="C2142" s="960"/>
      <c r="D2142" s="960"/>
      <c r="E2142" s="960"/>
      <c r="F2142" s="960"/>
      <c r="G2142" s="960"/>
      <c r="H2142" s="960"/>
      <c r="I2142" s="960"/>
      <c r="J2142" s="960"/>
      <c r="K2142" s="960"/>
      <c r="L2142" s="960"/>
      <c r="M2142" s="960"/>
    </row>
    <row r="2143" spans="2:13">
      <c r="B2143" s="960"/>
      <c r="C2143" s="960"/>
      <c r="D2143" s="960"/>
      <c r="E2143" s="960"/>
      <c r="F2143" s="960"/>
      <c r="G2143" s="960"/>
      <c r="H2143" s="960"/>
      <c r="I2143" s="960"/>
      <c r="J2143" s="960"/>
      <c r="K2143" s="960"/>
      <c r="L2143" s="960"/>
      <c r="M2143" s="960"/>
    </row>
    <row r="2144" spans="2:13">
      <c r="B2144" s="960"/>
      <c r="C2144" s="960"/>
      <c r="D2144" s="960"/>
      <c r="E2144" s="960"/>
      <c r="F2144" s="960"/>
      <c r="G2144" s="960"/>
      <c r="H2144" s="960"/>
      <c r="I2144" s="960"/>
      <c r="J2144" s="960"/>
      <c r="K2144" s="960"/>
      <c r="L2144" s="960"/>
      <c r="M2144" s="960"/>
    </row>
    <row r="2145" spans="2:13">
      <c r="B2145" s="960"/>
      <c r="C2145" s="960"/>
      <c r="D2145" s="960"/>
      <c r="E2145" s="960"/>
      <c r="F2145" s="960"/>
      <c r="G2145" s="960"/>
      <c r="H2145" s="960"/>
      <c r="I2145" s="960"/>
      <c r="J2145" s="960"/>
      <c r="K2145" s="960"/>
      <c r="L2145" s="960"/>
      <c r="M2145" s="960"/>
    </row>
    <row r="2146" spans="2:13">
      <c r="B2146" s="960"/>
      <c r="C2146" s="960"/>
      <c r="D2146" s="960"/>
      <c r="E2146" s="960"/>
      <c r="F2146" s="960"/>
      <c r="G2146" s="960"/>
      <c r="H2146" s="960"/>
      <c r="I2146" s="960"/>
      <c r="J2146" s="960"/>
      <c r="K2146" s="960"/>
      <c r="L2146" s="960"/>
      <c r="M2146" s="960"/>
    </row>
    <row r="2147" spans="2:13">
      <c r="B2147" s="960"/>
      <c r="C2147" s="960"/>
      <c r="D2147" s="960"/>
      <c r="E2147" s="960"/>
      <c r="F2147" s="960"/>
      <c r="G2147" s="960"/>
      <c r="H2147" s="960"/>
      <c r="I2147" s="960"/>
      <c r="J2147" s="960"/>
      <c r="K2147" s="960"/>
      <c r="L2147" s="960"/>
      <c r="M2147" s="960"/>
    </row>
    <row r="2148" spans="2:13">
      <c r="B2148" s="960"/>
      <c r="C2148" s="960"/>
      <c r="D2148" s="960"/>
      <c r="E2148" s="960"/>
      <c r="F2148" s="960"/>
      <c r="G2148" s="960"/>
      <c r="H2148" s="960"/>
      <c r="I2148" s="960"/>
      <c r="J2148" s="960"/>
      <c r="K2148" s="960"/>
      <c r="L2148" s="960"/>
      <c r="M2148" s="960"/>
    </row>
    <row r="2149" spans="2:13">
      <c r="B2149" s="960"/>
      <c r="C2149" s="960"/>
      <c r="D2149" s="960"/>
      <c r="E2149" s="960"/>
      <c r="F2149" s="960"/>
      <c r="G2149" s="960"/>
      <c r="H2149" s="960"/>
      <c r="I2149" s="960"/>
      <c r="J2149" s="960"/>
      <c r="K2149" s="960"/>
      <c r="L2149" s="960"/>
      <c r="M2149" s="960"/>
    </row>
    <row r="2150" spans="2:13">
      <c r="B2150" s="960"/>
      <c r="C2150" s="960"/>
      <c r="D2150" s="960"/>
      <c r="E2150" s="960"/>
      <c r="F2150" s="960"/>
      <c r="G2150" s="960"/>
      <c r="H2150" s="960"/>
      <c r="I2150" s="960"/>
      <c r="J2150" s="960"/>
      <c r="K2150" s="960"/>
      <c r="L2150" s="960"/>
      <c r="M2150" s="960"/>
    </row>
    <row r="2151" spans="2:13">
      <c r="B2151" s="960"/>
      <c r="C2151" s="960"/>
      <c r="D2151" s="960"/>
      <c r="E2151" s="960"/>
      <c r="F2151" s="960"/>
      <c r="G2151" s="960"/>
      <c r="H2151" s="960"/>
      <c r="I2151" s="960"/>
      <c r="J2151" s="960"/>
      <c r="K2151" s="960"/>
      <c r="L2151" s="960"/>
      <c r="M2151" s="960"/>
    </row>
    <row r="2152" spans="2:13">
      <c r="B2152" s="960"/>
      <c r="C2152" s="960"/>
      <c r="D2152" s="960"/>
      <c r="E2152" s="960"/>
      <c r="F2152" s="960"/>
      <c r="G2152" s="960"/>
      <c r="H2152" s="960"/>
      <c r="I2152" s="960"/>
      <c r="J2152" s="960"/>
      <c r="K2152" s="960"/>
      <c r="L2152" s="960"/>
      <c r="M2152" s="960"/>
    </row>
    <row r="2153" spans="2:13">
      <c r="B2153" s="960"/>
      <c r="C2153" s="960"/>
      <c r="D2153" s="960"/>
      <c r="E2153" s="960"/>
      <c r="F2153" s="960"/>
      <c r="G2153" s="960"/>
      <c r="H2153" s="960"/>
      <c r="I2153" s="960"/>
      <c r="J2153" s="960"/>
      <c r="K2153" s="960"/>
      <c r="L2153" s="960"/>
      <c r="M2153" s="960"/>
    </row>
    <row r="2154" spans="2:13">
      <c r="B2154" s="960"/>
      <c r="C2154" s="960"/>
      <c r="D2154" s="960"/>
      <c r="E2154" s="960"/>
      <c r="F2154" s="960"/>
      <c r="G2154" s="960"/>
      <c r="H2154" s="960"/>
      <c r="I2154" s="960"/>
      <c r="J2154" s="960"/>
      <c r="K2154" s="960"/>
      <c r="L2154" s="960"/>
      <c r="M2154" s="960"/>
    </row>
    <row r="2155" spans="2:13">
      <c r="B2155" s="960"/>
      <c r="C2155" s="960"/>
      <c r="D2155" s="960"/>
      <c r="E2155" s="960"/>
      <c r="F2155" s="960"/>
      <c r="G2155" s="960"/>
      <c r="H2155" s="960"/>
      <c r="I2155" s="960"/>
      <c r="J2155" s="960"/>
      <c r="K2155" s="960"/>
      <c r="L2155" s="960"/>
      <c r="M2155" s="960"/>
    </row>
    <row r="2156" spans="2:13">
      <c r="B2156" s="960"/>
      <c r="C2156" s="960"/>
      <c r="D2156" s="960"/>
      <c r="E2156" s="960"/>
      <c r="F2156" s="960"/>
      <c r="G2156" s="960"/>
      <c r="H2156" s="960"/>
      <c r="I2156" s="960"/>
      <c r="J2156" s="960"/>
      <c r="K2156" s="960"/>
      <c r="L2156" s="960"/>
      <c r="M2156" s="960"/>
    </row>
    <row r="2157" spans="2:13">
      <c r="B2157" s="960"/>
      <c r="C2157" s="960"/>
      <c r="D2157" s="960"/>
      <c r="E2157" s="960"/>
      <c r="F2157" s="960"/>
      <c r="G2157" s="960"/>
      <c r="H2157" s="960"/>
      <c r="I2157" s="960"/>
      <c r="J2157" s="960"/>
      <c r="K2157" s="960"/>
      <c r="L2157" s="960"/>
      <c r="M2157" s="960"/>
    </row>
    <row r="2158" spans="2:13">
      <c r="B2158" s="960"/>
      <c r="C2158" s="960"/>
      <c r="D2158" s="960"/>
      <c r="E2158" s="960"/>
      <c r="F2158" s="960"/>
      <c r="G2158" s="960"/>
      <c r="H2158" s="960"/>
      <c r="I2158" s="960"/>
      <c r="J2158" s="960"/>
      <c r="K2158" s="960"/>
      <c r="L2158" s="960"/>
      <c r="M2158" s="960"/>
    </row>
    <row r="2159" spans="2:13">
      <c r="B2159" s="960"/>
      <c r="C2159" s="960"/>
      <c r="D2159" s="960"/>
      <c r="E2159" s="960"/>
      <c r="F2159" s="960"/>
      <c r="G2159" s="960"/>
      <c r="H2159" s="960"/>
      <c r="I2159" s="960"/>
      <c r="J2159" s="960"/>
      <c r="K2159" s="960"/>
      <c r="L2159" s="960"/>
      <c r="M2159" s="960"/>
    </row>
    <row r="2160" spans="2:13">
      <c r="B2160" s="960"/>
      <c r="C2160" s="960"/>
      <c r="D2160" s="960"/>
      <c r="E2160" s="960"/>
      <c r="F2160" s="960"/>
      <c r="G2160" s="960"/>
      <c r="H2160" s="960"/>
      <c r="I2160" s="960"/>
      <c r="J2160" s="960"/>
      <c r="K2160" s="960"/>
      <c r="L2160" s="960"/>
      <c r="M2160" s="960"/>
    </row>
    <row r="2161" spans="2:13">
      <c r="B2161" s="960"/>
      <c r="C2161" s="960"/>
      <c r="D2161" s="960"/>
      <c r="E2161" s="960"/>
      <c r="F2161" s="960"/>
      <c r="G2161" s="960"/>
      <c r="H2161" s="960"/>
      <c r="I2161" s="960"/>
      <c r="J2161" s="960"/>
      <c r="K2161" s="960"/>
      <c r="L2161" s="960"/>
      <c r="M2161" s="960"/>
    </row>
    <row r="2162" spans="2:13">
      <c r="B2162" s="960"/>
      <c r="C2162" s="960"/>
      <c r="D2162" s="960"/>
      <c r="E2162" s="960"/>
      <c r="F2162" s="960"/>
      <c r="G2162" s="960"/>
      <c r="H2162" s="960"/>
      <c r="I2162" s="960"/>
      <c r="J2162" s="960"/>
      <c r="K2162" s="960"/>
      <c r="L2162" s="960"/>
      <c r="M2162" s="960"/>
    </row>
    <row r="2163" spans="2:13">
      <c r="B2163" s="960"/>
      <c r="C2163" s="960"/>
      <c r="D2163" s="960"/>
      <c r="E2163" s="960"/>
      <c r="F2163" s="960"/>
      <c r="G2163" s="960"/>
      <c r="H2163" s="960"/>
      <c r="I2163" s="960"/>
      <c r="J2163" s="960"/>
      <c r="K2163" s="960"/>
      <c r="L2163" s="960"/>
      <c r="M2163" s="960"/>
    </row>
    <row r="2164" spans="2:13">
      <c r="B2164" s="960"/>
      <c r="C2164" s="960"/>
      <c r="D2164" s="960"/>
      <c r="E2164" s="960"/>
      <c r="F2164" s="960"/>
      <c r="G2164" s="960"/>
      <c r="H2164" s="960"/>
      <c r="I2164" s="960"/>
      <c r="J2164" s="960"/>
      <c r="K2164" s="960"/>
      <c r="L2164" s="960"/>
      <c r="M2164" s="960"/>
    </row>
    <row r="2165" spans="2:13">
      <c r="B2165" s="960"/>
      <c r="C2165" s="960"/>
      <c r="D2165" s="960"/>
      <c r="E2165" s="960"/>
      <c r="F2165" s="960"/>
      <c r="G2165" s="960"/>
      <c r="H2165" s="960"/>
      <c r="I2165" s="960"/>
      <c r="J2165" s="960"/>
      <c r="K2165" s="960"/>
      <c r="L2165" s="960"/>
      <c r="M2165" s="960"/>
    </row>
    <row r="2166" spans="2:13">
      <c r="B2166" s="960"/>
      <c r="C2166" s="960"/>
      <c r="D2166" s="960"/>
      <c r="E2166" s="960"/>
      <c r="F2166" s="960"/>
      <c r="G2166" s="960"/>
      <c r="H2166" s="960"/>
      <c r="I2166" s="960"/>
      <c r="J2166" s="960"/>
      <c r="K2166" s="960"/>
      <c r="L2166" s="960"/>
      <c r="M2166" s="960"/>
    </row>
    <row r="2167" spans="2:13">
      <c r="B2167" s="960"/>
      <c r="C2167" s="960"/>
      <c r="D2167" s="960"/>
      <c r="E2167" s="960"/>
      <c r="F2167" s="960"/>
      <c r="G2167" s="960"/>
      <c r="H2167" s="960"/>
      <c r="I2167" s="960"/>
      <c r="J2167" s="960"/>
      <c r="K2167" s="960"/>
      <c r="L2167" s="960"/>
      <c r="M2167" s="960"/>
    </row>
    <row r="2168" spans="2:13">
      <c r="B2168" s="960"/>
      <c r="C2168" s="960"/>
      <c r="D2168" s="960"/>
      <c r="E2168" s="960"/>
      <c r="F2168" s="960"/>
      <c r="G2168" s="960"/>
      <c r="H2168" s="960"/>
      <c r="I2168" s="960"/>
      <c r="J2168" s="960"/>
      <c r="K2168" s="960"/>
      <c r="L2168" s="960"/>
      <c r="M2168" s="960"/>
    </row>
    <row r="2169" spans="2:13">
      <c r="B2169" s="960"/>
      <c r="C2169" s="960"/>
      <c r="D2169" s="960"/>
      <c r="E2169" s="960"/>
      <c r="F2169" s="960"/>
      <c r="G2169" s="960"/>
      <c r="H2169" s="960"/>
      <c r="I2169" s="960"/>
      <c r="J2169" s="960"/>
      <c r="K2169" s="960"/>
      <c r="L2169" s="960"/>
      <c r="M2169" s="960"/>
    </row>
    <row r="2170" spans="2:13">
      <c r="B2170" s="960"/>
      <c r="C2170" s="960"/>
      <c r="D2170" s="960"/>
      <c r="E2170" s="960"/>
      <c r="F2170" s="960"/>
      <c r="G2170" s="960"/>
      <c r="H2170" s="960"/>
      <c r="I2170" s="960"/>
      <c r="J2170" s="960"/>
      <c r="K2170" s="960"/>
      <c r="L2170" s="960"/>
      <c r="M2170" s="960"/>
    </row>
    <row r="2171" spans="2:13">
      <c r="B2171" s="960"/>
      <c r="C2171" s="960"/>
      <c r="D2171" s="960"/>
      <c r="E2171" s="960"/>
      <c r="F2171" s="960"/>
      <c r="G2171" s="960"/>
      <c r="H2171" s="960"/>
      <c r="I2171" s="960"/>
      <c r="J2171" s="960"/>
      <c r="K2171" s="960"/>
      <c r="L2171" s="960"/>
      <c r="M2171" s="960"/>
    </row>
    <row r="2172" spans="2:13">
      <c r="B2172" s="960"/>
      <c r="C2172" s="960"/>
      <c r="D2172" s="960"/>
      <c r="E2172" s="960"/>
      <c r="F2172" s="960"/>
      <c r="G2172" s="960"/>
      <c r="H2172" s="960"/>
      <c r="I2172" s="960"/>
      <c r="J2172" s="960"/>
      <c r="K2172" s="960"/>
      <c r="L2172" s="960"/>
      <c r="M2172" s="960"/>
    </row>
    <row r="2173" spans="2:13">
      <c r="B2173" s="960"/>
      <c r="C2173" s="960"/>
      <c r="D2173" s="960"/>
      <c r="E2173" s="960"/>
      <c r="F2173" s="960"/>
      <c r="G2173" s="960"/>
      <c r="H2173" s="960"/>
      <c r="I2173" s="960"/>
      <c r="J2173" s="960"/>
      <c r="K2173" s="960"/>
      <c r="L2173" s="960"/>
      <c r="M2173" s="960"/>
    </row>
    <row r="2174" spans="2:13">
      <c r="B2174" s="960"/>
      <c r="C2174" s="960"/>
      <c r="D2174" s="960"/>
      <c r="E2174" s="960"/>
      <c r="F2174" s="960"/>
      <c r="G2174" s="960"/>
      <c r="H2174" s="960"/>
      <c r="I2174" s="960"/>
      <c r="J2174" s="960"/>
      <c r="K2174" s="960"/>
      <c r="L2174" s="960"/>
      <c r="M2174" s="960"/>
    </row>
    <row r="2175" spans="2:13">
      <c r="B2175" s="960"/>
      <c r="C2175" s="960"/>
      <c r="D2175" s="960"/>
      <c r="E2175" s="960"/>
      <c r="F2175" s="960"/>
      <c r="G2175" s="960"/>
      <c r="H2175" s="960"/>
      <c r="I2175" s="960"/>
      <c r="J2175" s="960"/>
      <c r="K2175" s="960"/>
      <c r="L2175" s="960"/>
      <c r="M2175" s="960"/>
    </row>
    <row r="2176" spans="2:13">
      <c r="B2176" s="960"/>
      <c r="C2176" s="960"/>
      <c r="D2176" s="960"/>
      <c r="E2176" s="960"/>
      <c r="F2176" s="960"/>
      <c r="G2176" s="960"/>
      <c r="H2176" s="960"/>
      <c r="I2176" s="960"/>
      <c r="J2176" s="960"/>
      <c r="K2176" s="960"/>
      <c r="L2176" s="960"/>
      <c r="M2176" s="960"/>
    </row>
    <row r="2177" spans="2:13">
      <c r="B2177" s="960"/>
      <c r="C2177" s="960"/>
      <c r="D2177" s="960"/>
      <c r="E2177" s="960"/>
      <c r="F2177" s="960"/>
      <c r="G2177" s="960"/>
      <c r="H2177" s="960"/>
      <c r="I2177" s="960"/>
      <c r="J2177" s="960"/>
      <c r="K2177" s="960"/>
      <c r="L2177" s="960"/>
      <c r="M2177" s="960"/>
    </row>
    <row r="2178" spans="2:13">
      <c r="B2178" s="960"/>
      <c r="C2178" s="960"/>
      <c r="D2178" s="960"/>
      <c r="E2178" s="960"/>
      <c r="F2178" s="960"/>
      <c r="G2178" s="960"/>
      <c r="H2178" s="960"/>
      <c r="I2178" s="960"/>
      <c r="J2178" s="960"/>
      <c r="K2178" s="960"/>
      <c r="L2178" s="960"/>
      <c r="M2178" s="960"/>
    </row>
    <row r="2179" spans="2:13">
      <c r="B2179" s="960"/>
      <c r="C2179" s="960"/>
      <c r="D2179" s="960"/>
      <c r="E2179" s="960"/>
      <c r="F2179" s="960"/>
      <c r="G2179" s="960"/>
      <c r="H2179" s="960"/>
      <c r="I2179" s="960"/>
      <c r="J2179" s="960"/>
      <c r="K2179" s="960"/>
      <c r="L2179" s="960"/>
      <c r="M2179" s="960"/>
    </row>
    <row r="2180" spans="2:13">
      <c r="B2180" s="960"/>
      <c r="C2180" s="960"/>
      <c r="D2180" s="960"/>
      <c r="E2180" s="960"/>
      <c r="F2180" s="960"/>
      <c r="G2180" s="960"/>
      <c r="H2180" s="960"/>
      <c r="I2180" s="960"/>
      <c r="J2180" s="960"/>
      <c r="K2180" s="960"/>
      <c r="L2180" s="960"/>
      <c r="M2180" s="960"/>
    </row>
    <row r="2181" spans="2:13">
      <c r="B2181" s="960"/>
      <c r="C2181" s="960"/>
      <c r="D2181" s="960"/>
      <c r="E2181" s="960"/>
      <c r="F2181" s="960"/>
      <c r="G2181" s="960"/>
      <c r="H2181" s="960"/>
      <c r="I2181" s="960"/>
      <c r="J2181" s="960"/>
      <c r="K2181" s="960"/>
      <c r="L2181" s="960"/>
      <c r="M2181" s="960"/>
    </row>
    <row r="2182" spans="2:13">
      <c r="B2182" s="960"/>
      <c r="C2182" s="960"/>
      <c r="D2182" s="960"/>
      <c r="E2182" s="960"/>
      <c r="F2182" s="960"/>
      <c r="G2182" s="960"/>
      <c r="H2182" s="960"/>
      <c r="I2182" s="960"/>
      <c r="J2182" s="960"/>
      <c r="K2182" s="960"/>
      <c r="L2182" s="960"/>
      <c r="M2182" s="960"/>
    </row>
    <row r="2183" spans="2:13">
      <c r="B2183" s="960"/>
      <c r="C2183" s="960"/>
      <c r="D2183" s="960"/>
      <c r="E2183" s="960"/>
      <c r="F2183" s="960"/>
      <c r="G2183" s="960"/>
      <c r="H2183" s="960"/>
      <c r="I2183" s="960"/>
      <c r="J2183" s="960"/>
      <c r="K2183" s="960"/>
      <c r="L2183" s="960"/>
      <c r="M2183" s="960"/>
    </row>
    <row r="2184" spans="2:13">
      <c r="B2184" s="960"/>
      <c r="C2184" s="960"/>
      <c r="D2184" s="960"/>
      <c r="E2184" s="960"/>
      <c r="F2184" s="960"/>
      <c r="G2184" s="960"/>
      <c r="H2184" s="960"/>
      <c r="I2184" s="960"/>
      <c r="J2184" s="960"/>
      <c r="K2184" s="960"/>
      <c r="L2184" s="960"/>
      <c r="M2184" s="960"/>
    </row>
    <row r="2185" spans="2:13">
      <c r="B2185" s="960"/>
      <c r="C2185" s="960"/>
      <c r="D2185" s="960"/>
      <c r="E2185" s="960"/>
      <c r="F2185" s="960"/>
      <c r="G2185" s="960"/>
      <c r="H2185" s="960"/>
      <c r="I2185" s="960"/>
      <c r="J2185" s="960"/>
      <c r="K2185" s="960"/>
      <c r="L2185" s="960"/>
      <c r="M2185" s="960"/>
    </row>
    <row r="2186" spans="2:13">
      <c r="B2186" s="960"/>
      <c r="C2186" s="960"/>
      <c r="D2186" s="960"/>
      <c r="E2186" s="960"/>
      <c r="F2186" s="960"/>
      <c r="G2186" s="960"/>
      <c r="H2186" s="960"/>
      <c r="I2186" s="960"/>
      <c r="J2186" s="960"/>
      <c r="K2186" s="960"/>
      <c r="L2186" s="960"/>
      <c r="M2186" s="960"/>
    </row>
    <row r="2187" spans="2:13">
      <c r="B2187" s="960"/>
      <c r="C2187" s="960"/>
      <c r="D2187" s="960"/>
      <c r="E2187" s="960"/>
      <c r="F2187" s="960"/>
      <c r="G2187" s="960"/>
      <c r="H2187" s="960"/>
      <c r="I2187" s="960"/>
      <c r="J2187" s="960"/>
      <c r="K2187" s="960"/>
      <c r="L2187" s="960"/>
      <c r="M2187" s="960"/>
    </row>
    <row r="2188" spans="2:13">
      <c r="B2188" s="960"/>
      <c r="C2188" s="960"/>
      <c r="D2188" s="960"/>
      <c r="E2188" s="960"/>
      <c r="F2188" s="960"/>
      <c r="G2188" s="960"/>
      <c r="H2188" s="960"/>
      <c r="I2188" s="960"/>
      <c r="J2188" s="960"/>
      <c r="K2188" s="960"/>
      <c r="L2188" s="960"/>
      <c r="M2188" s="960"/>
    </row>
    <row r="2189" spans="2:13">
      <c r="B2189" s="960"/>
      <c r="C2189" s="960"/>
      <c r="D2189" s="960"/>
      <c r="E2189" s="960"/>
      <c r="F2189" s="960"/>
      <c r="G2189" s="960"/>
      <c r="H2189" s="960"/>
      <c r="I2189" s="960"/>
      <c r="J2189" s="960"/>
      <c r="K2189" s="960"/>
      <c r="L2189" s="960"/>
      <c r="M2189" s="960"/>
    </row>
    <row r="2190" spans="2:13">
      <c r="B2190" s="960"/>
      <c r="C2190" s="960"/>
      <c r="D2190" s="960"/>
      <c r="E2190" s="960"/>
      <c r="F2190" s="960"/>
      <c r="G2190" s="960"/>
      <c r="H2190" s="960"/>
      <c r="I2190" s="960"/>
      <c r="J2190" s="960"/>
      <c r="K2190" s="960"/>
      <c r="L2190" s="960"/>
      <c r="M2190" s="960"/>
    </row>
    <row r="2191" spans="2:13">
      <c r="B2191" s="960"/>
      <c r="C2191" s="960"/>
      <c r="D2191" s="960"/>
      <c r="E2191" s="960"/>
      <c r="F2191" s="960"/>
      <c r="G2191" s="960"/>
      <c r="H2191" s="960"/>
      <c r="I2191" s="960"/>
      <c r="J2191" s="960"/>
      <c r="K2191" s="960"/>
      <c r="L2191" s="960"/>
      <c r="M2191" s="960"/>
    </row>
    <row r="2192" spans="2:13">
      <c r="B2192" s="960"/>
      <c r="C2192" s="960"/>
      <c r="D2192" s="960"/>
      <c r="E2192" s="960"/>
      <c r="F2192" s="960"/>
      <c r="G2192" s="960"/>
      <c r="H2192" s="960"/>
      <c r="I2192" s="960"/>
      <c r="J2192" s="960"/>
      <c r="K2192" s="960"/>
      <c r="L2192" s="960"/>
      <c r="M2192" s="960"/>
    </row>
    <row r="2193" spans="2:13">
      <c r="B2193" s="960"/>
      <c r="C2193" s="960"/>
      <c r="D2193" s="960"/>
      <c r="E2193" s="960"/>
      <c r="F2193" s="960"/>
      <c r="G2193" s="960"/>
      <c r="H2193" s="960"/>
      <c r="I2193" s="960"/>
      <c r="J2193" s="960"/>
      <c r="K2193" s="960"/>
      <c r="L2193" s="960"/>
      <c r="M2193" s="960"/>
    </row>
    <row r="2194" spans="2:13">
      <c r="B2194" s="960"/>
      <c r="C2194" s="960"/>
      <c r="D2194" s="960"/>
      <c r="E2194" s="960"/>
      <c r="F2194" s="960"/>
      <c r="G2194" s="960"/>
      <c r="H2194" s="960"/>
      <c r="I2194" s="960"/>
      <c r="J2194" s="960"/>
      <c r="K2194" s="960"/>
      <c r="L2194" s="960"/>
      <c r="M2194" s="960"/>
    </row>
    <row r="2195" spans="2:13">
      <c r="B2195" s="960"/>
      <c r="C2195" s="960"/>
      <c r="D2195" s="960"/>
      <c r="E2195" s="960"/>
      <c r="F2195" s="960"/>
      <c r="G2195" s="960"/>
      <c r="H2195" s="960"/>
      <c r="I2195" s="960"/>
      <c r="J2195" s="960"/>
      <c r="K2195" s="960"/>
      <c r="L2195" s="960"/>
      <c r="M2195" s="960"/>
    </row>
    <row r="2196" spans="2:13">
      <c r="B2196" s="960"/>
      <c r="C2196" s="960"/>
      <c r="D2196" s="960"/>
      <c r="E2196" s="960"/>
      <c r="F2196" s="960"/>
      <c r="G2196" s="960"/>
      <c r="H2196" s="960"/>
      <c r="I2196" s="960"/>
      <c r="J2196" s="960"/>
      <c r="K2196" s="960"/>
      <c r="L2196" s="960"/>
      <c r="M2196" s="960"/>
    </row>
    <row r="2197" spans="2:13">
      <c r="B2197" s="960"/>
      <c r="C2197" s="960"/>
      <c r="D2197" s="960"/>
      <c r="E2197" s="960"/>
      <c r="F2197" s="960"/>
      <c r="G2197" s="960"/>
      <c r="H2197" s="960"/>
      <c r="I2197" s="960"/>
      <c r="J2197" s="960"/>
      <c r="K2197" s="960"/>
      <c r="L2197" s="960"/>
      <c r="M2197" s="960"/>
    </row>
    <row r="2198" spans="2:13">
      <c r="B2198" s="960"/>
      <c r="C2198" s="960"/>
      <c r="D2198" s="960"/>
      <c r="E2198" s="960"/>
      <c r="F2198" s="960"/>
      <c r="G2198" s="960"/>
      <c r="H2198" s="960"/>
      <c r="I2198" s="960"/>
      <c r="J2198" s="960"/>
      <c r="K2198" s="960"/>
      <c r="L2198" s="960"/>
      <c r="M2198" s="960"/>
    </row>
    <row r="2199" spans="2:13">
      <c r="B2199" s="960"/>
      <c r="C2199" s="960"/>
      <c r="D2199" s="960"/>
      <c r="E2199" s="960"/>
      <c r="F2199" s="960"/>
      <c r="G2199" s="960"/>
      <c r="H2199" s="960"/>
      <c r="I2199" s="960"/>
      <c r="J2199" s="960"/>
      <c r="K2199" s="960"/>
      <c r="L2199" s="960"/>
      <c r="M2199" s="960"/>
    </row>
    <row r="2200" spans="2:13">
      <c r="B2200" s="960"/>
      <c r="C2200" s="960"/>
      <c r="D2200" s="960"/>
      <c r="E2200" s="960"/>
      <c r="F2200" s="960"/>
      <c r="G2200" s="960"/>
      <c r="H2200" s="960"/>
      <c r="I2200" s="960"/>
      <c r="J2200" s="960"/>
      <c r="K2200" s="960"/>
      <c r="L2200" s="960"/>
      <c r="M2200" s="960"/>
    </row>
    <row r="2201" spans="2:13">
      <c r="B2201" s="960"/>
      <c r="C2201" s="960"/>
      <c r="D2201" s="960"/>
      <c r="E2201" s="960"/>
      <c r="F2201" s="960"/>
      <c r="G2201" s="960"/>
      <c r="H2201" s="960"/>
      <c r="I2201" s="960"/>
      <c r="J2201" s="960"/>
      <c r="K2201" s="960"/>
      <c r="L2201" s="960"/>
      <c r="M2201" s="960"/>
    </row>
    <row r="2202" spans="2:13">
      <c r="B2202" s="960"/>
      <c r="C2202" s="960"/>
      <c r="D2202" s="960"/>
      <c r="E2202" s="960"/>
      <c r="F2202" s="960"/>
      <c r="G2202" s="960"/>
      <c r="H2202" s="960"/>
      <c r="I2202" s="960"/>
      <c r="J2202" s="960"/>
      <c r="K2202" s="960"/>
      <c r="L2202" s="960"/>
      <c r="M2202" s="960"/>
    </row>
    <row r="2203" spans="2:13">
      <c r="B2203" s="960"/>
      <c r="C2203" s="960"/>
      <c r="D2203" s="960"/>
      <c r="E2203" s="960"/>
      <c r="F2203" s="960"/>
      <c r="G2203" s="960"/>
      <c r="H2203" s="960"/>
      <c r="I2203" s="960"/>
      <c r="J2203" s="960"/>
      <c r="K2203" s="960"/>
      <c r="L2203" s="960"/>
      <c r="M2203" s="960"/>
    </row>
    <row r="2204" spans="2:13">
      <c r="B2204" s="960"/>
      <c r="C2204" s="960"/>
      <c r="D2204" s="960"/>
      <c r="E2204" s="960"/>
      <c r="F2204" s="960"/>
      <c r="G2204" s="960"/>
      <c r="H2204" s="960"/>
      <c r="I2204" s="960"/>
      <c r="J2204" s="960"/>
      <c r="K2204" s="960"/>
      <c r="L2204" s="960"/>
      <c r="M2204" s="960"/>
    </row>
    <row r="2205" spans="2:13">
      <c r="B2205" s="960"/>
      <c r="C2205" s="960"/>
      <c r="D2205" s="960"/>
      <c r="E2205" s="960"/>
      <c r="F2205" s="960"/>
      <c r="G2205" s="960"/>
      <c r="H2205" s="960"/>
      <c r="I2205" s="960"/>
      <c r="J2205" s="960"/>
      <c r="K2205" s="960"/>
      <c r="L2205" s="960"/>
      <c r="M2205" s="960"/>
    </row>
    <row r="2206" spans="2:13">
      <c r="B2206" s="960"/>
      <c r="C2206" s="960"/>
      <c r="D2206" s="960"/>
      <c r="E2206" s="960"/>
      <c r="F2206" s="960"/>
      <c r="G2206" s="960"/>
      <c r="H2206" s="960"/>
      <c r="I2206" s="960"/>
      <c r="J2206" s="960"/>
      <c r="K2206" s="960"/>
      <c r="L2206" s="960"/>
      <c r="M2206" s="960"/>
    </row>
    <row r="2207" spans="2:13">
      <c r="B2207" s="960"/>
      <c r="C2207" s="960"/>
      <c r="D2207" s="960"/>
      <c r="E2207" s="960"/>
      <c r="F2207" s="960"/>
      <c r="G2207" s="960"/>
      <c r="H2207" s="960"/>
      <c r="I2207" s="960"/>
      <c r="J2207" s="960"/>
      <c r="K2207" s="960"/>
      <c r="L2207" s="960"/>
      <c r="M2207" s="960"/>
    </row>
    <row r="2208" spans="2:13">
      <c r="B2208" s="960"/>
      <c r="C2208" s="960"/>
      <c r="D2208" s="960"/>
      <c r="E2208" s="960"/>
      <c r="F2208" s="960"/>
      <c r="G2208" s="960"/>
      <c r="H2208" s="960"/>
      <c r="I2208" s="960"/>
      <c r="J2208" s="960"/>
      <c r="K2208" s="960"/>
      <c r="L2208" s="960"/>
      <c r="M2208" s="960"/>
    </row>
    <row r="2209" spans="2:13">
      <c r="B2209" s="960"/>
      <c r="C2209" s="960"/>
      <c r="D2209" s="960"/>
      <c r="E2209" s="960"/>
      <c r="F2209" s="960"/>
      <c r="G2209" s="960"/>
      <c r="H2209" s="960"/>
      <c r="I2209" s="960"/>
      <c r="J2209" s="960"/>
      <c r="K2209" s="960"/>
      <c r="L2209" s="960"/>
      <c r="M2209" s="960"/>
    </row>
    <row r="2210" spans="2:13">
      <c r="B2210" s="960"/>
      <c r="C2210" s="960"/>
      <c r="D2210" s="960"/>
      <c r="E2210" s="960"/>
      <c r="F2210" s="960"/>
      <c r="G2210" s="960"/>
      <c r="H2210" s="960"/>
      <c r="I2210" s="960"/>
      <c r="J2210" s="960"/>
      <c r="K2210" s="960"/>
      <c r="L2210" s="960"/>
      <c r="M2210" s="960"/>
    </row>
    <row r="2211" spans="2:13">
      <c r="B2211" s="960"/>
      <c r="C2211" s="960"/>
      <c r="D2211" s="960"/>
      <c r="E2211" s="960"/>
      <c r="F2211" s="960"/>
      <c r="G2211" s="960"/>
      <c r="H2211" s="960"/>
      <c r="I2211" s="960"/>
      <c r="J2211" s="960"/>
      <c r="K2211" s="960"/>
      <c r="L2211" s="960"/>
      <c r="M2211" s="960"/>
    </row>
    <row r="2212" spans="2:13">
      <c r="B2212" s="960"/>
      <c r="C2212" s="960"/>
      <c r="D2212" s="960"/>
      <c r="E2212" s="960"/>
      <c r="F2212" s="960"/>
      <c r="G2212" s="960"/>
      <c r="H2212" s="960"/>
      <c r="I2212" s="960"/>
      <c r="J2212" s="960"/>
      <c r="K2212" s="960"/>
      <c r="L2212" s="960"/>
      <c r="M2212" s="960"/>
    </row>
    <row r="2213" spans="2:13">
      <c r="B2213" s="960"/>
      <c r="C2213" s="960"/>
      <c r="D2213" s="960"/>
      <c r="E2213" s="960"/>
      <c r="F2213" s="960"/>
      <c r="G2213" s="960"/>
      <c r="H2213" s="960"/>
      <c r="I2213" s="960"/>
      <c r="J2213" s="960"/>
      <c r="K2213" s="960"/>
      <c r="L2213" s="960"/>
      <c r="M2213" s="960"/>
    </row>
    <row r="2214" spans="2:13">
      <c r="B2214" s="960"/>
      <c r="C2214" s="960"/>
      <c r="D2214" s="960"/>
      <c r="E2214" s="960"/>
      <c r="F2214" s="960"/>
      <c r="G2214" s="960"/>
      <c r="H2214" s="960"/>
      <c r="I2214" s="960"/>
      <c r="J2214" s="960"/>
      <c r="K2214" s="960"/>
      <c r="L2214" s="960"/>
      <c r="M2214" s="960"/>
    </row>
    <row r="2215" spans="2:13">
      <c r="B2215" s="960"/>
      <c r="C2215" s="960"/>
      <c r="D2215" s="960"/>
      <c r="E2215" s="960"/>
      <c r="F2215" s="960"/>
      <c r="G2215" s="960"/>
      <c r="H2215" s="960"/>
      <c r="I2215" s="960"/>
      <c r="J2215" s="960"/>
      <c r="K2215" s="960"/>
      <c r="L2215" s="960"/>
      <c r="M2215" s="960"/>
    </row>
    <row r="2216" spans="2:13">
      <c r="B2216" s="960"/>
      <c r="C2216" s="960"/>
      <c r="D2216" s="960"/>
      <c r="E2216" s="960"/>
      <c r="F2216" s="960"/>
      <c r="G2216" s="960"/>
      <c r="H2216" s="960"/>
      <c r="I2216" s="960"/>
      <c r="J2216" s="960"/>
      <c r="K2216" s="960"/>
      <c r="L2216" s="960"/>
      <c r="M2216" s="960"/>
    </row>
    <row r="2217" spans="2:13">
      <c r="B2217" s="960"/>
      <c r="C2217" s="960"/>
      <c r="D2217" s="960"/>
      <c r="E2217" s="960"/>
      <c r="F2217" s="960"/>
      <c r="G2217" s="960"/>
      <c r="H2217" s="960"/>
      <c r="I2217" s="960"/>
      <c r="J2217" s="960"/>
      <c r="K2217" s="960"/>
      <c r="L2217" s="960"/>
      <c r="M2217" s="960"/>
    </row>
    <row r="2218" spans="2:13">
      <c r="B2218" s="960"/>
      <c r="C2218" s="960"/>
      <c r="D2218" s="960"/>
      <c r="E2218" s="960"/>
      <c r="F2218" s="960"/>
      <c r="G2218" s="960"/>
      <c r="H2218" s="960"/>
      <c r="I2218" s="960"/>
      <c r="J2218" s="960"/>
      <c r="K2218" s="960"/>
      <c r="L2218" s="960"/>
      <c r="M2218" s="960"/>
    </row>
    <row r="2219" spans="2:13">
      <c r="B2219" s="960"/>
      <c r="C2219" s="960"/>
      <c r="D2219" s="960"/>
      <c r="E2219" s="960"/>
      <c r="F2219" s="960"/>
      <c r="G2219" s="960"/>
      <c r="H2219" s="960"/>
      <c r="I2219" s="960"/>
      <c r="J2219" s="960"/>
      <c r="K2219" s="960"/>
      <c r="L2219" s="960"/>
      <c r="M2219" s="960"/>
    </row>
    <row r="2220" spans="2:13">
      <c r="B2220" s="960"/>
      <c r="C2220" s="960"/>
      <c r="D2220" s="960"/>
      <c r="E2220" s="960"/>
      <c r="F2220" s="960"/>
      <c r="G2220" s="960"/>
      <c r="H2220" s="960"/>
      <c r="I2220" s="960"/>
      <c r="J2220" s="960"/>
      <c r="K2220" s="960"/>
      <c r="L2220" s="960"/>
      <c r="M2220" s="960"/>
    </row>
    <row r="2221" spans="2:13">
      <c r="B2221" s="960"/>
      <c r="C2221" s="960"/>
      <c r="D2221" s="960"/>
      <c r="E2221" s="960"/>
      <c r="F2221" s="960"/>
      <c r="G2221" s="960"/>
      <c r="H2221" s="960"/>
      <c r="I2221" s="960"/>
      <c r="J2221" s="960"/>
      <c r="K2221" s="960"/>
      <c r="L2221" s="960"/>
      <c r="M2221" s="960"/>
    </row>
    <row r="2222" spans="2:13">
      <c r="B2222" s="960"/>
      <c r="C2222" s="960"/>
      <c r="D2222" s="960"/>
      <c r="E2222" s="960"/>
      <c r="F2222" s="960"/>
      <c r="G2222" s="960"/>
      <c r="H2222" s="960"/>
      <c r="I2222" s="960"/>
      <c r="J2222" s="960"/>
      <c r="K2222" s="960"/>
      <c r="L2222" s="960"/>
      <c r="M2222" s="960"/>
    </row>
    <row r="2223" spans="2:13">
      <c r="B2223" s="960"/>
      <c r="C2223" s="960"/>
      <c r="D2223" s="960"/>
      <c r="E2223" s="960"/>
      <c r="F2223" s="960"/>
      <c r="G2223" s="960"/>
      <c r="H2223" s="960"/>
      <c r="I2223" s="960"/>
      <c r="J2223" s="960"/>
      <c r="K2223" s="960"/>
      <c r="L2223" s="960"/>
      <c r="M2223" s="960"/>
    </row>
    <row r="2224" spans="2:13">
      <c r="B2224" s="960"/>
      <c r="C2224" s="960"/>
      <c r="D2224" s="960"/>
      <c r="E2224" s="960"/>
      <c r="F2224" s="960"/>
      <c r="G2224" s="960"/>
      <c r="H2224" s="960"/>
      <c r="I2224" s="960"/>
      <c r="J2224" s="960"/>
      <c r="K2224" s="960"/>
      <c r="L2224" s="960"/>
      <c r="M2224" s="960"/>
    </row>
    <row r="2225" spans="2:13">
      <c r="B2225" s="960"/>
      <c r="C2225" s="960"/>
      <c r="D2225" s="960"/>
      <c r="E2225" s="960"/>
      <c r="F2225" s="960"/>
      <c r="G2225" s="960"/>
      <c r="H2225" s="960"/>
      <c r="I2225" s="960"/>
      <c r="J2225" s="960"/>
      <c r="K2225" s="960"/>
      <c r="L2225" s="960"/>
      <c r="M2225" s="960"/>
    </row>
    <row r="2226" spans="2:13">
      <c r="B2226" s="960"/>
      <c r="C2226" s="960"/>
      <c r="D2226" s="960"/>
      <c r="E2226" s="960"/>
      <c r="F2226" s="960"/>
      <c r="G2226" s="960"/>
      <c r="H2226" s="960"/>
      <c r="I2226" s="960"/>
      <c r="J2226" s="960"/>
      <c r="K2226" s="960"/>
      <c r="L2226" s="960"/>
      <c r="M2226" s="960"/>
    </row>
    <row r="2227" spans="2:13">
      <c r="B2227" s="960"/>
      <c r="C2227" s="960"/>
      <c r="D2227" s="960"/>
      <c r="E2227" s="960"/>
      <c r="F2227" s="960"/>
      <c r="G2227" s="960"/>
      <c r="H2227" s="960"/>
      <c r="I2227" s="960"/>
      <c r="J2227" s="960"/>
      <c r="K2227" s="960"/>
      <c r="L2227" s="960"/>
      <c r="M2227" s="960"/>
    </row>
    <row r="2228" spans="2:13">
      <c r="B2228" s="960"/>
      <c r="C2228" s="960"/>
      <c r="D2228" s="960"/>
      <c r="E2228" s="960"/>
      <c r="F2228" s="960"/>
      <c r="G2228" s="960"/>
      <c r="H2228" s="960"/>
      <c r="I2228" s="960"/>
      <c r="J2228" s="960"/>
      <c r="K2228" s="960"/>
      <c r="L2228" s="960"/>
      <c r="M2228" s="960"/>
    </row>
    <row r="2229" spans="2:13">
      <c r="B2229" s="960"/>
      <c r="C2229" s="960"/>
      <c r="D2229" s="960"/>
      <c r="E2229" s="960"/>
      <c r="F2229" s="960"/>
      <c r="G2229" s="960"/>
      <c r="H2229" s="960"/>
      <c r="I2229" s="960"/>
      <c r="J2229" s="960"/>
      <c r="K2229" s="960"/>
      <c r="L2229" s="960"/>
      <c r="M2229" s="960"/>
    </row>
    <row r="2230" spans="2:13">
      <c r="B2230" s="960"/>
      <c r="C2230" s="960"/>
      <c r="D2230" s="960"/>
      <c r="E2230" s="960"/>
      <c r="F2230" s="960"/>
      <c r="G2230" s="960"/>
      <c r="H2230" s="960"/>
      <c r="I2230" s="960"/>
      <c r="J2230" s="960"/>
      <c r="K2230" s="960"/>
      <c r="L2230" s="960"/>
      <c r="M2230" s="960"/>
    </row>
    <row r="2231" spans="2:13">
      <c r="B2231" s="960"/>
      <c r="C2231" s="960"/>
      <c r="D2231" s="960"/>
      <c r="E2231" s="960"/>
      <c r="F2231" s="960"/>
      <c r="G2231" s="960"/>
      <c r="H2231" s="960"/>
      <c r="I2231" s="960"/>
      <c r="J2231" s="960"/>
      <c r="K2231" s="960"/>
      <c r="L2231" s="960"/>
      <c r="M2231" s="960"/>
    </row>
    <row r="2232" spans="2:13">
      <c r="B2232" s="960"/>
      <c r="C2232" s="960"/>
      <c r="D2232" s="960"/>
      <c r="E2232" s="960"/>
      <c r="F2232" s="960"/>
      <c r="G2232" s="960"/>
      <c r="H2232" s="960"/>
      <c r="I2232" s="960"/>
      <c r="J2232" s="960"/>
      <c r="K2232" s="960"/>
      <c r="L2232" s="960"/>
      <c r="M2232" s="960"/>
    </row>
    <row r="2233" spans="2:13">
      <c r="B2233" s="960"/>
      <c r="C2233" s="960"/>
      <c r="D2233" s="960"/>
      <c r="E2233" s="960"/>
      <c r="F2233" s="960"/>
      <c r="G2233" s="960"/>
      <c r="H2233" s="960"/>
      <c r="I2233" s="960"/>
      <c r="J2233" s="960"/>
      <c r="K2233" s="960"/>
      <c r="L2233" s="960"/>
      <c r="M2233" s="960"/>
    </row>
    <row r="2234" spans="2:13">
      <c r="B2234" s="960"/>
      <c r="C2234" s="960"/>
      <c r="D2234" s="960"/>
      <c r="E2234" s="960"/>
      <c r="F2234" s="960"/>
      <c r="G2234" s="960"/>
      <c r="H2234" s="960"/>
      <c r="I2234" s="960"/>
      <c r="J2234" s="960"/>
      <c r="K2234" s="960"/>
      <c r="L2234" s="960"/>
      <c r="M2234" s="960"/>
    </row>
    <row r="2235" spans="2:13">
      <c r="B2235" s="960"/>
      <c r="C2235" s="960"/>
      <c r="D2235" s="960"/>
      <c r="E2235" s="960"/>
      <c r="F2235" s="960"/>
      <c r="G2235" s="960"/>
      <c r="H2235" s="960"/>
      <c r="I2235" s="960"/>
      <c r="J2235" s="960"/>
      <c r="K2235" s="960"/>
      <c r="L2235" s="960"/>
      <c r="M2235" s="960"/>
    </row>
    <row r="2236" spans="2:13">
      <c r="B2236" s="960"/>
      <c r="C2236" s="960"/>
      <c r="D2236" s="960"/>
      <c r="E2236" s="960"/>
      <c r="F2236" s="960"/>
      <c r="G2236" s="960"/>
      <c r="H2236" s="960"/>
      <c r="I2236" s="960"/>
      <c r="J2236" s="960"/>
      <c r="K2236" s="960"/>
      <c r="L2236" s="960"/>
      <c r="M2236" s="960"/>
    </row>
    <row r="2237" spans="2:13">
      <c r="B2237" s="960"/>
      <c r="C2237" s="960"/>
      <c r="D2237" s="960"/>
      <c r="E2237" s="960"/>
      <c r="F2237" s="960"/>
      <c r="G2237" s="960"/>
      <c r="H2237" s="960"/>
      <c r="I2237" s="960"/>
      <c r="J2237" s="960"/>
      <c r="K2237" s="960"/>
      <c r="L2237" s="960"/>
      <c r="M2237" s="960"/>
    </row>
    <row r="2238" spans="2:13">
      <c r="B2238" s="960"/>
      <c r="C2238" s="960"/>
      <c r="D2238" s="960"/>
      <c r="E2238" s="960"/>
      <c r="F2238" s="960"/>
      <c r="G2238" s="960"/>
      <c r="H2238" s="960"/>
      <c r="I2238" s="960"/>
      <c r="J2238" s="960"/>
      <c r="K2238" s="960"/>
      <c r="L2238" s="960"/>
      <c r="M2238" s="960"/>
    </row>
    <row r="2239" spans="2:13">
      <c r="B2239" s="960"/>
      <c r="C2239" s="960"/>
      <c r="D2239" s="960"/>
      <c r="E2239" s="960"/>
      <c r="F2239" s="960"/>
      <c r="G2239" s="960"/>
      <c r="H2239" s="960"/>
      <c r="I2239" s="960"/>
      <c r="J2239" s="960"/>
      <c r="K2239" s="960"/>
      <c r="L2239" s="960"/>
      <c r="M2239" s="960"/>
    </row>
    <row r="2240" spans="2:13">
      <c r="B2240" s="960"/>
      <c r="C2240" s="960"/>
      <c r="D2240" s="960"/>
      <c r="E2240" s="960"/>
      <c r="F2240" s="960"/>
      <c r="G2240" s="960"/>
      <c r="H2240" s="960"/>
      <c r="I2240" s="960"/>
      <c r="J2240" s="960"/>
      <c r="K2240" s="960"/>
      <c r="L2240" s="960"/>
      <c r="M2240" s="960"/>
    </row>
    <row r="2241" spans="2:13">
      <c r="B2241" s="960"/>
      <c r="C2241" s="960"/>
      <c r="D2241" s="960"/>
      <c r="E2241" s="960"/>
      <c r="F2241" s="960"/>
      <c r="G2241" s="960"/>
      <c r="H2241" s="960"/>
      <c r="I2241" s="960"/>
      <c r="J2241" s="960"/>
      <c r="K2241" s="960"/>
      <c r="L2241" s="960"/>
      <c r="M2241" s="960"/>
    </row>
    <row r="2242" spans="2:13">
      <c r="B2242" s="960"/>
      <c r="C2242" s="960"/>
      <c r="D2242" s="960"/>
      <c r="E2242" s="960"/>
      <c r="F2242" s="960"/>
      <c r="G2242" s="960"/>
      <c r="H2242" s="960"/>
      <c r="I2242" s="960"/>
      <c r="J2242" s="960"/>
      <c r="K2242" s="960"/>
      <c r="L2242" s="960"/>
      <c r="M2242" s="960"/>
    </row>
    <row r="2243" spans="2:13">
      <c r="B2243" s="960"/>
      <c r="C2243" s="960"/>
      <c r="D2243" s="960"/>
      <c r="E2243" s="960"/>
      <c r="F2243" s="960"/>
      <c r="G2243" s="960"/>
      <c r="H2243" s="960"/>
      <c r="I2243" s="960"/>
      <c r="J2243" s="960"/>
      <c r="K2243" s="960"/>
      <c r="L2243" s="960"/>
      <c r="M2243" s="960"/>
    </row>
    <row r="2244" spans="2:13">
      <c r="B2244" s="960"/>
      <c r="C2244" s="960"/>
      <c r="D2244" s="960"/>
      <c r="E2244" s="960"/>
      <c r="F2244" s="960"/>
      <c r="G2244" s="960"/>
      <c r="H2244" s="960"/>
      <c r="I2244" s="960"/>
      <c r="J2244" s="960"/>
      <c r="K2244" s="960"/>
      <c r="L2244" s="960"/>
      <c r="M2244" s="960"/>
    </row>
    <row r="2245" spans="2:13">
      <c r="B2245" s="960"/>
      <c r="C2245" s="960"/>
      <c r="D2245" s="960"/>
      <c r="E2245" s="960"/>
      <c r="F2245" s="960"/>
      <c r="G2245" s="960"/>
      <c r="H2245" s="960"/>
      <c r="I2245" s="960"/>
      <c r="J2245" s="960"/>
      <c r="K2245" s="960"/>
      <c r="L2245" s="960"/>
      <c r="M2245" s="960"/>
    </row>
    <row r="2246" spans="2:13">
      <c r="B2246" s="960"/>
      <c r="C2246" s="960"/>
      <c r="D2246" s="960"/>
      <c r="E2246" s="960"/>
      <c r="F2246" s="960"/>
      <c r="G2246" s="960"/>
      <c r="H2246" s="960"/>
      <c r="I2246" s="960"/>
      <c r="J2246" s="960"/>
      <c r="K2246" s="960"/>
      <c r="L2246" s="960"/>
      <c r="M2246" s="960"/>
    </row>
    <row r="2247" spans="2:13">
      <c r="B2247" s="960"/>
      <c r="C2247" s="960"/>
      <c r="D2247" s="960"/>
      <c r="E2247" s="960"/>
      <c r="F2247" s="960"/>
      <c r="G2247" s="960"/>
      <c r="H2247" s="960"/>
      <c r="I2247" s="960"/>
      <c r="J2247" s="960"/>
      <c r="K2247" s="960"/>
      <c r="L2247" s="960"/>
      <c r="M2247" s="960"/>
    </row>
    <row r="2248" spans="2:13">
      <c r="B2248" s="960"/>
      <c r="C2248" s="960"/>
      <c r="D2248" s="960"/>
      <c r="E2248" s="960"/>
      <c r="F2248" s="960"/>
      <c r="G2248" s="960"/>
      <c r="H2248" s="960"/>
      <c r="I2248" s="960"/>
      <c r="J2248" s="960"/>
      <c r="K2248" s="960"/>
      <c r="L2248" s="960"/>
      <c r="M2248" s="960"/>
    </row>
    <row r="2249" spans="2:13">
      <c r="B2249" s="960"/>
      <c r="C2249" s="960"/>
      <c r="D2249" s="960"/>
      <c r="E2249" s="960"/>
      <c r="F2249" s="960"/>
      <c r="G2249" s="960"/>
      <c r="H2249" s="960"/>
      <c r="I2249" s="960"/>
      <c r="J2249" s="960"/>
      <c r="K2249" s="960"/>
      <c r="L2249" s="960"/>
      <c r="M2249" s="960"/>
    </row>
    <row r="2250" spans="2:13">
      <c r="B2250" s="960"/>
      <c r="C2250" s="960"/>
      <c r="D2250" s="960"/>
      <c r="E2250" s="960"/>
      <c r="F2250" s="960"/>
      <c r="G2250" s="960"/>
      <c r="H2250" s="960"/>
      <c r="I2250" s="960"/>
      <c r="J2250" s="960"/>
      <c r="K2250" s="960"/>
      <c r="L2250" s="960"/>
      <c r="M2250" s="960"/>
    </row>
    <row r="2251" spans="2:13">
      <c r="B2251" s="960"/>
      <c r="C2251" s="960"/>
      <c r="D2251" s="960"/>
      <c r="E2251" s="960"/>
      <c r="F2251" s="960"/>
      <c r="G2251" s="960"/>
      <c r="H2251" s="960"/>
      <c r="I2251" s="960"/>
      <c r="J2251" s="960"/>
      <c r="K2251" s="960"/>
      <c r="L2251" s="960"/>
      <c r="M2251" s="960"/>
    </row>
    <row r="2252" spans="2:13">
      <c r="B2252" s="960"/>
      <c r="C2252" s="960"/>
      <c r="D2252" s="960"/>
      <c r="E2252" s="960"/>
      <c r="F2252" s="960"/>
      <c r="G2252" s="960"/>
      <c r="H2252" s="960"/>
      <c r="I2252" s="960"/>
      <c r="J2252" s="960"/>
      <c r="K2252" s="960"/>
      <c r="L2252" s="960"/>
      <c r="M2252" s="960"/>
    </row>
    <row r="2253" spans="2:13">
      <c r="B2253" s="960"/>
      <c r="C2253" s="960"/>
      <c r="D2253" s="960"/>
      <c r="E2253" s="960"/>
      <c r="F2253" s="960"/>
      <c r="G2253" s="960"/>
      <c r="H2253" s="960"/>
      <c r="I2253" s="960"/>
      <c r="J2253" s="960"/>
      <c r="K2253" s="960"/>
      <c r="L2253" s="960"/>
      <c r="M2253" s="960"/>
    </row>
    <row r="2254" spans="2:13">
      <c r="B2254" s="960"/>
      <c r="C2254" s="960"/>
      <c r="D2254" s="960"/>
      <c r="E2254" s="960"/>
      <c r="F2254" s="960"/>
      <c r="G2254" s="960"/>
      <c r="H2254" s="960"/>
      <c r="I2254" s="960"/>
      <c r="J2254" s="960"/>
      <c r="K2254" s="960"/>
      <c r="L2254" s="960"/>
      <c r="M2254" s="960"/>
    </row>
    <row r="2255" spans="2:13">
      <c r="B2255" s="960"/>
      <c r="C2255" s="960"/>
      <c r="D2255" s="960"/>
      <c r="E2255" s="960"/>
      <c r="F2255" s="960"/>
      <c r="G2255" s="960"/>
      <c r="H2255" s="960"/>
      <c r="I2255" s="960"/>
      <c r="J2255" s="960"/>
      <c r="K2255" s="960"/>
      <c r="L2255" s="960"/>
      <c r="M2255" s="960"/>
    </row>
    <row r="2256" spans="2:13">
      <c r="B2256" s="960"/>
      <c r="C2256" s="960"/>
      <c r="D2256" s="960"/>
      <c r="E2256" s="960"/>
      <c r="F2256" s="960"/>
      <c r="G2256" s="960"/>
      <c r="H2256" s="960"/>
      <c r="I2256" s="960"/>
      <c r="J2256" s="960"/>
      <c r="K2256" s="960"/>
      <c r="L2256" s="960"/>
      <c r="M2256" s="960"/>
    </row>
    <row r="2257" spans="2:13">
      <c r="B2257" s="960"/>
      <c r="C2257" s="960"/>
      <c r="D2257" s="960"/>
      <c r="E2257" s="960"/>
      <c r="F2257" s="960"/>
      <c r="G2257" s="960"/>
      <c r="H2257" s="960"/>
      <c r="I2257" s="960"/>
      <c r="J2257" s="960"/>
      <c r="K2257" s="960"/>
      <c r="L2257" s="960"/>
      <c r="M2257" s="960"/>
    </row>
    <row r="2258" spans="2:13">
      <c r="B2258" s="960"/>
      <c r="C2258" s="960"/>
      <c r="D2258" s="960"/>
      <c r="E2258" s="960"/>
      <c r="F2258" s="960"/>
      <c r="G2258" s="960"/>
      <c r="H2258" s="960"/>
      <c r="I2258" s="960"/>
      <c r="J2258" s="960"/>
      <c r="K2258" s="960"/>
      <c r="L2258" s="960"/>
      <c r="M2258" s="960"/>
    </row>
    <row r="2259" spans="2:13">
      <c r="B2259" s="960"/>
      <c r="C2259" s="960"/>
      <c r="D2259" s="960"/>
      <c r="E2259" s="960"/>
      <c r="F2259" s="960"/>
      <c r="G2259" s="960"/>
      <c r="H2259" s="960"/>
      <c r="I2259" s="960"/>
      <c r="J2259" s="960"/>
      <c r="K2259" s="960"/>
      <c r="L2259" s="960"/>
      <c r="M2259" s="960"/>
    </row>
    <row r="2260" spans="2:13">
      <c r="B2260" s="960"/>
      <c r="C2260" s="960"/>
      <c r="D2260" s="960"/>
      <c r="E2260" s="960"/>
      <c r="F2260" s="960"/>
      <c r="G2260" s="960"/>
      <c r="H2260" s="960"/>
      <c r="I2260" s="960"/>
      <c r="J2260" s="960"/>
      <c r="K2260" s="960"/>
      <c r="L2260" s="960"/>
      <c r="M2260" s="960"/>
    </row>
    <row r="2261" spans="2:13">
      <c r="B2261" s="960"/>
      <c r="C2261" s="960"/>
      <c r="D2261" s="960"/>
      <c r="E2261" s="960"/>
      <c r="F2261" s="960"/>
      <c r="G2261" s="960"/>
      <c r="H2261" s="960"/>
      <c r="I2261" s="960"/>
      <c r="J2261" s="960"/>
      <c r="K2261" s="960"/>
      <c r="L2261" s="960"/>
      <c r="M2261" s="960"/>
    </row>
    <row r="2262" spans="2:13">
      <c r="B2262" s="960"/>
      <c r="C2262" s="960"/>
      <c r="D2262" s="960"/>
      <c r="E2262" s="960"/>
      <c r="F2262" s="960"/>
      <c r="G2262" s="960"/>
      <c r="H2262" s="960"/>
      <c r="I2262" s="960"/>
      <c r="J2262" s="960"/>
      <c r="K2262" s="960"/>
      <c r="L2262" s="960"/>
      <c r="M2262" s="960"/>
    </row>
    <row r="2263" spans="2:13">
      <c r="B2263" s="960"/>
      <c r="C2263" s="960"/>
      <c r="D2263" s="960"/>
      <c r="E2263" s="960"/>
      <c r="F2263" s="960"/>
      <c r="G2263" s="960"/>
      <c r="H2263" s="960"/>
      <c r="I2263" s="960"/>
      <c r="J2263" s="960"/>
      <c r="K2263" s="960"/>
      <c r="L2263" s="960"/>
      <c r="M2263" s="960"/>
    </row>
    <row r="2264" spans="2:13">
      <c r="B2264" s="960"/>
      <c r="C2264" s="960"/>
      <c r="D2264" s="960"/>
      <c r="E2264" s="960"/>
      <c r="F2264" s="960"/>
      <c r="G2264" s="960"/>
      <c r="H2264" s="960"/>
      <c r="I2264" s="960"/>
      <c r="J2264" s="960"/>
      <c r="K2264" s="960"/>
      <c r="L2264" s="960"/>
      <c r="M2264" s="960"/>
    </row>
    <row r="2265" spans="2:13">
      <c r="B2265" s="960"/>
      <c r="C2265" s="960"/>
      <c r="D2265" s="960"/>
      <c r="E2265" s="960"/>
      <c r="F2265" s="960"/>
      <c r="G2265" s="960"/>
      <c r="H2265" s="960"/>
      <c r="I2265" s="960"/>
      <c r="J2265" s="960"/>
      <c r="K2265" s="960"/>
      <c r="L2265" s="960"/>
      <c r="M2265" s="960"/>
    </row>
    <row r="2266" spans="2:13">
      <c r="B2266" s="960"/>
      <c r="C2266" s="960"/>
      <c r="D2266" s="960"/>
      <c r="E2266" s="960"/>
      <c r="F2266" s="960"/>
      <c r="G2266" s="960"/>
      <c r="H2266" s="960"/>
      <c r="I2266" s="960"/>
      <c r="J2266" s="960"/>
      <c r="K2266" s="960"/>
      <c r="L2266" s="960"/>
      <c r="M2266" s="960"/>
    </row>
    <row r="2267" spans="2:13">
      <c r="B2267" s="960"/>
      <c r="C2267" s="960"/>
      <c r="D2267" s="960"/>
      <c r="E2267" s="960"/>
      <c r="F2267" s="960"/>
      <c r="G2267" s="960"/>
      <c r="H2267" s="960"/>
      <c r="I2267" s="960"/>
      <c r="J2267" s="960"/>
      <c r="K2267" s="960"/>
      <c r="L2267" s="960"/>
      <c r="M2267" s="960"/>
    </row>
    <row r="2268" spans="2:13">
      <c r="B2268" s="960"/>
      <c r="C2268" s="960"/>
      <c r="D2268" s="960"/>
      <c r="E2268" s="960"/>
      <c r="F2268" s="960"/>
      <c r="G2268" s="960"/>
      <c r="H2268" s="960"/>
      <c r="I2268" s="960"/>
      <c r="J2268" s="960"/>
      <c r="K2268" s="960"/>
      <c r="L2268" s="960"/>
      <c r="M2268" s="960"/>
    </row>
    <row r="2269" spans="2:13">
      <c r="B2269" s="960"/>
      <c r="C2269" s="960"/>
      <c r="D2269" s="960"/>
      <c r="E2269" s="960"/>
      <c r="F2269" s="960"/>
      <c r="G2269" s="960"/>
      <c r="H2269" s="960"/>
      <c r="I2269" s="960"/>
      <c r="J2269" s="960"/>
      <c r="K2269" s="960"/>
      <c r="L2269" s="960"/>
      <c r="M2269" s="960"/>
    </row>
    <row r="2270" spans="2:13">
      <c r="B2270" s="960"/>
      <c r="C2270" s="960"/>
      <c r="D2270" s="960"/>
      <c r="E2270" s="960"/>
      <c r="F2270" s="960"/>
      <c r="G2270" s="960"/>
      <c r="H2270" s="960"/>
      <c r="I2270" s="960"/>
      <c r="J2270" s="960"/>
      <c r="K2270" s="960"/>
      <c r="L2270" s="960"/>
      <c r="M2270" s="960"/>
    </row>
    <row r="2271" spans="2:13">
      <c r="B2271" s="960"/>
      <c r="C2271" s="960"/>
      <c r="D2271" s="960"/>
      <c r="E2271" s="960"/>
      <c r="F2271" s="960"/>
      <c r="G2271" s="960"/>
      <c r="H2271" s="960"/>
      <c r="I2271" s="960"/>
      <c r="J2271" s="960"/>
      <c r="K2271" s="960"/>
      <c r="L2271" s="960"/>
      <c r="M2271" s="960"/>
    </row>
    <row r="2272" spans="2:13">
      <c r="B2272" s="960"/>
      <c r="C2272" s="960"/>
      <c r="D2272" s="960"/>
      <c r="E2272" s="960"/>
      <c r="F2272" s="960"/>
      <c r="G2272" s="960"/>
      <c r="H2272" s="960"/>
      <c r="I2272" s="960"/>
      <c r="J2272" s="960"/>
      <c r="K2272" s="960"/>
      <c r="L2272" s="960"/>
      <c r="M2272" s="960"/>
    </row>
    <row r="2273" spans="2:13">
      <c r="B2273" s="960"/>
      <c r="C2273" s="960"/>
      <c r="D2273" s="960"/>
      <c r="E2273" s="960"/>
      <c r="F2273" s="960"/>
      <c r="G2273" s="960"/>
      <c r="H2273" s="960"/>
      <c r="I2273" s="960"/>
      <c r="J2273" s="960"/>
      <c r="K2273" s="960"/>
      <c r="L2273" s="960"/>
      <c r="M2273" s="960"/>
    </row>
    <row r="2274" spans="2:13">
      <c r="B2274" s="960"/>
      <c r="C2274" s="960"/>
      <c r="D2274" s="960"/>
      <c r="E2274" s="960"/>
      <c r="F2274" s="960"/>
      <c r="G2274" s="960"/>
      <c r="H2274" s="960"/>
      <c r="I2274" s="960"/>
      <c r="J2274" s="960"/>
      <c r="K2274" s="960"/>
      <c r="L2274" s="960"/>
      <c r="M2274" s="960"/>
    </row>
    <row r="2275" spans="2:13">
      <c r="B2275" s="960"/>
      <c r="C2275" s="960"/>
      <c r="D2275" s="960"/>
      <c r="E2275" s="960"/>
      <c r="F2275" s="960"/>
      <c r="G2275" s="960"/>
      <c r="H2275" s="960"/>
      <c r="I2275" s="960"/>
      <c r="J2275" s="960"/>
      <c r="K2275" s="960"/>
      <c r="L2275" s="960"/>
      <c r="M2275" s="960"/>
    </row>
    <row r="2276" spans="2:13">
      <c r="B2276" s="960"/>
      <c r="C2276" s="960"/>
      <c r="D2276" s="960"/>
      <c r="E2276" s="960"/>
      <c r="F2276" s="960"/>
      <c r="G2276" s="960"/>
      <c r="H2276" s="960"/>
      <c r="I2276" s="960"/>
      <c r="J2276" s="960"/>
      <c r="K2276" s="960"/>
      <c r="L2276" s="960"/>
      <c r="M2276" s="960"/>
    </row>
    <row r="2277" spans="2:13">
      <c r="B2277" s="960"/>
      <c r="C2277" s="960"/>
      <c r="D2277" s="960"/>
      <c r="E2277" s="960"/>
      <c r="F2277" s="960"/>
      <c r="G2277" s="960"/>
      <c r="H2277" s="960"/>
      <c r="I2277" s="960"/>
      <c r="J2277" s="960"/>
      <c r="K2277" s="960"/>
      <c r="L2277" s="960"/>
      <c r="M2277" s="960"/>
    </row>
    <row r="2278" spans="2:13">
      <c r="B2278" s="960"/>
      <c r="C2278" s="960"/>
      <c r="D2278" s="960"/>
      <c r="E2278" s="960"/>
      <c r="F2278" s="960"/>
      <c r="G2278" s="960"/>
      <c r="H2278" s="960"/>
      <c r="I2278" s="960"/>
      <c r="J2278" s="960"/>
      <c r="K2278" s="960"/>
      <c r="L2278" s="960"/>
      <c r="M2278" s="960"/>
    </row>
    <row r="2279" spans="2:13">
      <c r="B2279" s="960"/>
      <c r="C2279" s="960"/>
      <c r="D2279" s="960"/>
      <c r="E2279" s="960"/>
      <c r="F2279" s="960"/>
      <c r="G2279" s="960"/>
      <c r="H2279" s="960"/>
      <c r="I2279" s="960"/>
      <c r="J2279" s="960"/>
      <c r="K2279" s="960"/>
      <c r="L2279" s="960"/>
      <c r="M2279" s="960"/>
    </row>
    <row r="2280" spans="2:13">
      <c r="B2280" s="960"/>
      <c r="C2280" s="960"/>
      <c r="D2280" s="960"/>
      <c r="E2280" s="960"/>
      <c r="F2280" s="960"/>
      <c r="G2280" s="960"/>
      <c r="H2280" s="960"/>
      <c r="I2280" s="960"/>
      <c r="J2280" s="960"/>
      <c r="K2280" s="960"/>
      <c r="L2280" s="960"/>
      <c r="M2280" s="960"/>
    </row>
    <row r="2281" spans="2:13">
      <c r="B2281" s="960"/>
      <c r="C2281" s="960"/>
      <c r="D2281" s="960"/>
      <c r="E2281" s="960"/>
      <c r="F2281" s="960"/>
      <c r="G2281" s="960"/>
      <c r="H2281" s="960"/>
      <c r="I2281" s="960"/>
      <c r="J2281" s="960"/>
      <c r="K2281" s="960"/>
      <c r="L2281" s="960"/>
      <c r="M2281" s="960"/>
    </row>
    <row r="2282" spans="2:13">
      <c r="B2282" s="960"/>
      <c r="C2282" s="960"/>
      <c r="D2282" s="960"/>
      <c r="E2282" s="960"/>
      <c r="F2282" s="960"/>
      <c r="G2282" s="960"/>
      <c r="H2282" s="960"/>
      <c r="I2282" s="960"/>
      <c r="J2282" s="960"/>
      <c r="K2282" s="960"/>
      <c r="L2282" s="960"/>
      <c r="M2282" s="960"/>
    </row>
    <row r="2283" spans="2:13">
      <c r="B2283" s="960"/>
      <c r="C2283" s="960"/>
      <c r="D2283" s="960"/>
      <c r="E2283" s="960"/>
      <c r="F2283" s="960"/>
      <c r="G2283" s="960"/>
      <c r="H2283" s="960"/>
      <c r="I2283" s="960"/>
      <c r="J2283" s="960"/>
      <c r="K2283" s="960"/>
      <c r="L2283" s="960"/>
      <c r="M2283" s="960"/>
    </row>
    <row r="2284" spans="2:13">
      <c r="B2284" s="960"/>
      <c r="C2284" s="960"/>
      <c r="D2284" s="960"/>
      <c r="E2284" s="960"/>
      <c r="F2284" s="960"/>
      <c r="G2284" s="960"/>
      <c r="H2284" s="960"/>
      <c r="I2284" s="960"/>
      <c r="J2284" s="960"/>
      <c r="K2284" s="960"/>
      <c r="L2284" s="960"/>
      <c r="M2284" s="960"/>
    </row>
    <row r="2285" spans="2:13">
      <c r="B2285" s="960"/>
      <c r="C2285" s="960"/>
      <c r="D2285" s="960"/>
      <c r="E2285" s="960"/>
      <c r="F2285" s="960"/>
      <c r="G2285" s="960"/>
      <c r="H2285" s="960"/>
      <c r="I2285" s="960"/>
      <c r="J2285" s="960"/>
      <c r="K2285" s="960"/>
      <c r="L2285" s="960"/>
      <c r="M2285" s="960"/>
    </row>
    <row r="2286" spans="2:13">
      <c r="B2286" s="960"/>
      <c r="C2286" s="960"/>
      <c r="D2286" s="960"/>
      <c r="E2286" s="960"/>
      <c r="F2286" s="960"/>
      <c r="G2286" s="960"/>
      <c r="H2286" s="960"/>
      <c r="I2286" s="960"/>
      <c r="J2286" s="960"/>
      <c r="K2286" s="960"/>
      <c r="L2286" s="960"/>
      <c r="M2286" s="960"/>
    </row>
    <row r="2287" spans="2:13">
      <c r="B2287" s="960"/>
      <c r="C2287" s="960"/>
      <c r="D2287" s="960"/>
      <c r="E2287" s="960"/>
      <c r="F2287" s="960"/>
      <c r="G2287" s="960"/>
      <c r="H2287" s="960"/>
      <c r="I2287" s="960"/>
      <c r="J2287" s="960"/>
      <c r="K2287" s="960"/>
      <c r="L2287" s="960"/>
      <c r="M2287" s="960"/>
    </row>
    <row r="2288" spans="2:13">
      <c r="B2288" s="960"/>
      <c r="C2288" s="960"/>
      <c r="D2288" s="960"/>
      <c r="E2288" s="960"/>
      <c r="F2288" s="960"/>
      <c r="G2288" s="960"/>
      <c r="H2288" s="960"/>
      <c r="I2288" s="960"/>
      <c r="J2288" s="960"/>
      <c r="K2288" s="960"/>
      <c r="L2288" s="960"/>
      <c r="M2288" s="960"/>
    </row>
    <row r="2289" spans="2:13">
      <c r="B2289" s="960"/>
      <c r="C2289" s="960"/>
      <c r="D2289" s="960"/>
      <c r="E2289" s="960"/>
      <c r="F2289" s="960"/>
      <c r="G2289" s="960"/>
      <c r="H2289" s="960"/>
      <c r="I2289" s="960"/>
      <c r="J2289" s="960"/>
      <c r="K2289" s="960"/>
      <c r="L2289" s="960"/>
      <c r="M2289" s="960"/>
    </row>
    <row r="2290" spans="2:13">
      <c r="B2290" s="960"/>
      <c r="C2290" s="960"/>
      <c r="D2290" s="960"/>
      <c r="E2290" s="960"/>
      <c r="F2290" s="960"/>
      <c r="G2290" s="960"/>
      <c r="H2290" s="960"/>
      <c r="I2290" s="960"/>
      <c r="J2290" s="960"/>
      <c r="K2290" s="960"/>
      <c r="L2290" s="960"/>
      <c r="M2290" s="960"/>
    </row>
    <row r="2291" spans="2:13">
      <c r="B2291" s="960"/>
      <c r="C2291" s="960"/>
      <c r="D2291" s="960"/>
      <c r="E2291" s="960"/>
      <c r="F2291" s="960"/>
      <c r="G2291" s="960"/>
      <c r="H2291" s="960"/>
      <c r="I2291" s="960"/>
      <c r="J2291" s="960"/>
      <c r="K2291" s="960"/>
      <c r="L2291" s="960"/>
      <c r="M2291" s="960"/>
    </row>
    <row r="2292" spans="2:13">
      <c r="B2292" s="960"/>
      <c r="C2292" s="960"/>
      <c r="D2292" s="960"/>
      <c r="E2292" s="960"/>
      <c r="F2292" s="960"/>
      <c r="G2292" s="960"/>
      <c r="H2292" s="960"/>
      <c r="I2292" s="960"/>
      <c r="J2292" s="960"/>
      <c r="K2292" s="960"/>
      <c r="L2292" s="960"/>
      <c r="M2292" s="960"/>
    </row>
    <row r="2293" spans="2:13">
      <c r="B2293" s="960"/>
      <c r="C2293" s="960"/>
      <c r="D2293" s="960"/>
      <c r="E2293" s="960"/>
      <c r="F2293" s="960"/>
      <c r="G2293" s="960"/>
      <c r="H2293" s="960"/>
      <c r="I2293" s="960"/>
      <c r="J2293" s="960"/>
      <c r="K2293" s="960"/>
      <c r="L2293" s="960"/>
      <c r="M2293" s="960"/>
    </row>
    <row r="2294" spans="2:13">
      <c r="B2294" s="960"/>
      <c r="C2294" s="960"/>
      <c r="D2294" s="960"/>
      <c r="E2294" s="960"/>
      <c r="F2294" s="960"/>
      <c r="G2294" s="960"/>
      <c r="H2294" s="960"/>
      <c r="I2294" s="960"/>
      <c r="J2294" s="960"/>
      <c r="K2294" s="960"/>
      <c r="L2294" s="960"/>
      <c r="M2294" s="960"/>
    </row>
    <row r="2295" spans="2:13">
      <c r="B2295" s="960"/>
      <c r="C2295" s="960"/>
      <c r="D2295" s="960"/>
      <c r="E2295" s="960"/>
      <c r="F2295" s="960"/>
      <c r="G2295" s="960"/>
      <c r="H2295" s="960"/>
      <c r="I2295" s="960"/>
      <c r="J2295" s="960"/>
      <c r="K2295" s="960"/>
      <c r="L2295" s="960"/>
      <c r="M2295" s="960"/>
    </row>
    <row r="2296" spans="2:13">
      <c r="B2296" s="960"/>
      <c r="C2296" s="960"/>
      <c r="D2296" s="960"/>
      <c r="E2296" s="960"/>
      <c r="F2296" s="960"/>
      <c r="G2296" s="960"/>
      <c r="H2296" s="960"/>
      <c r="I2296" s="960"/>
      <c r="J2296" s="960"/>
      <c r="K2296" s="960"/>
      <c r="L2296" s="960"/>
      <c r="M2296" s="960"/>
    </row>
    <row r="2297" spans="2:13">
      <c r="B2297" s="960"/>
      <c r="C2297" s="960"/>
      <c r="D2297" s="960"/>
      <c r="E2297" s="960"/>
      <c r="F2297" s="960"/>
      <c r="G2297" s="960"/>
      <c r="H2297" s="960"/>
      <c r="I2297" s="960"/>
      <c r="J2297" s="960"/>
      <c r="K2297" s="960"/>
      <c r="L2297" s="960"/>
      <c r="M2297" s="960"/>
    </row>
    <row r="2298" spans="2:13">
      <c r="B2298" s="960"/>
      <c r="C2298" s="960"/>
      <c r="D2298" s="960"/>
      <c r="E2298" s="960"/>
      <c r="F2298" s="960"/>
      <c r="G2298" s="960"/>
      <c r="H2298" s="960"/>
      <c r="I2298" s="960"/>
      <c r="J2298" s="960"/>
      <c r="K2298" s="960"/>
      <c r="L2298" s="960"/>
      <c r="M2298" s="960"/>
    </row>
    <row r="2299" spans="2:13">
      <c r="B2299" s="960"/>
      <c r="C2299" s="960"/>
      <c r="D2299" s="960"/>
      <c r="E2299" s="960"/>
      <c r="F2299" s="960"/>
      <c r="G2299" s="960"/>
      <c r="H2299" s="960"/>
      <c r="I2299" s="960"/>
      <c r="J2299" s="960"/>
      <c r="K2299" s="960"/>
      <c r="L2299" s="960"/>
      <c r="M2299" s="960"/>
    </row>
    <row r="2300" spans="2:13">
      <c r="B2300" s="960"/>
      <c r="C2300" s="960"/>
      <c r="D2300" s="960"/>
      <c r="E2300" s="960"/>
      <c r="F2300" s="960"/>
      <c r="G2300" s="960"/>
      <c r="H2300" s="960"/>
      <c r="I2300" s="960"/>
      <c r="J2300" s="960"/>
      <c r="K2300" s="960"/>
      <c r="L2300" s="960"/>
      <c r="M2300" s="960"/>
    </row>
    <row r="2301" spans="2:13">
      <c r="B2301" s="960"/>
      <c r="C2301" s="960"/>
      <c r="D2301" s="960"/>
      <c r="E2301" s="960"/>
      <c r="F2301" s="960"/>
      <c r="G2301" s="960"/>
      <c r="H2301" s="960"/>
      <c r="I2301" s="960"/>
      <c r="J2301" s="960"/>
      <c r="K2301" s="960"/>
      <c r="L2301" s="960"/>
      <c r="M2301" s="960"/>
    </row>
    <row r="2302" spans="2:13">
      <c r="B2302" s="960"/>
      <c r="C2302" s="960"/>
      <c r="D2302" s="960"/>
      <c r="E2302" s="960"/>
      <c r="F2302" s="960"/>
      <c r="G2302" s="960"/>
      <c r="H2302" s="960"/>
      <c r="I2302" s="960"/>
      <c r="J2302" s="960"/>
      <c r="K2302" s="960"/>
      <c r="L2302" s="960"/>
      <c r="M2302" s="960"/>
    </row>
    <row r="2303" spans="2:13">
      <c r="B2303" s="960"/>
      <c r="C2303" s="960"/>
      <c r="D2303" s="960"/>
      <c r="E2303" s="960"/>
      <c r="F2303" s="960"/>
      <c r="G2303" s="960"/>
      <c r="H2303" s="960"/>
      <c r="I2303" s="960"/>
      <c r="J2303" s="960"/>
      <c r="K2303" s="960"/>
      <c r="L2303" s="960"/>
      <c r="M2303" s="960"/>
    </row>
    <row r="2304" spans="2:13">
      <c r="B2304" s="960"/>
      <c r="C2304" s="960"/>
      <c r="D2304" s="960"/>
      <c r="E2304" s="960"/>
      <c r="F2304" s="960"/>
      <c r="G2304" s="960"/>
      <c r="H2304" s="960"/>
      <c r="I2304" s="960"/>
      <c r="J2304" s="960"/>
      <c r="K2304" s="960"/>
      <c r="L2304" s="960"/>
      <c r="M2304" s="960"/>
    </row>
    <row r="2305" spans="2:13">
      <c r="B2305" s="960"/>
      <c r="C2305" s="960"/>
      <c r="D2305" s="960"/>
      <c r="E2305" s="960"/>
      <c r="F2305" s="960"/>
      <c r="G2305" s="960"/>
      <c r="H2305" s="960"/>
      <c r="I2305" s="960"/>
      <c r="J2305" s="960"/>
      <c r="K2305" s="960"/>
      <c r="L2305" s="960"/>
      <c r="M2305" s="960"/>
    </row>
    <row r="2306" spans="2:13">
      <c r="B2306" s="960"/>
      <c r="C2306" s="960"/>
      <c r="D2306" s="960"/>
      <c r="E2306" s="960"/>
      <c r="F2306" s="960"/>
      <c r="G2306" s="960"/>
      <c r="H2306" s="960"/>
      <c r="I2306" s="960"/>
      <c r="J2306" s="960"/>
      <c r="K2306" s="960"/>
      <c r="L2306" s="960"/>
      <c r="M2306" s="960"/>
    </row>
    <row r="2307" spans="2:13">
      <c r="B2307" s="960"/>
      <c r="C2307" s="960"/>
      <c r="D2307" s="960"/>
      <c r="E2307" s="960"/>
      <c r="F2307" s="960"/>
      <c r="G2307" s="960"/>
      <c r="H2307" s="960"/>
      <c r="I2307" s="960"/>
      <c r="J2307" s="960"/>
      <c r="K2307" s="960"/>
      <c r="L2307" s="960"/>
      <c r="M2307" s="960"/>
    </row>
    <row r="2308" spans="2:13">
      <c r="B2308" s="960"/>
      <c r="C2308" s="960"/>
      <c r="D2308" s="960"/>
      <c r="E2308" s="960"/>
      <c r="F2308" s="960"/>
      <c r="G2308" s="960"/>
      <c r="H2308" s="960"/>
      <c r="I2308" s="960"/>
      <c r="J2308" s="960"/>
      <c r="K2308" s="960"/>
      <c r="L2308" s="960"/>
      <c r="M2308" s="960"/>
    </row>
    <row r="2309" spans="2:13">
      <c r="B2309" s="960"/>
      <c r="C2309" s="960"/>
      <c r="D2309" s="960"/>
      <c r="E2309" s="960"/>
      <c r="F2309" s="960"/>
      <c r="G2309" s="960"/>
      <c r="H2309" s="960"/>
      <c r="I2309" s="960"/>
      <c r="J2309" s="960"/>
      <c r="K2309" s="960"/>
      <c r="L2309" s="960"/>
      <c r="M2309" s="960"/>
    </row>
    <row r="2310" spans="2:13">
      <c r="B2310" s="960"/>
      <c r="C2310" s="960"/>
      <c r="D2310" s="960"/>
      <c r="E2310" s="960"/>
      <c r="F2310" s="960"/>
      <c r="G2310" s="960"/>
      <c r="H2310" s="960"/>
      <c r="I2310" s="960"/>
      <c r="J2310" s="960"/>
      <c r="K2310" s="960"/>
      <c r="L2310" s="960"/>
      <c r="M2310" s="960"/>
    </row>
    <row r="2311" spans="2:13">
      <c r="B2311" s="960"/>
      <c r="C2311" s="960"/>
      <c r="D2311" s="960"/>
      <c r="E2311" s="960"/>
      <c r="F2311" s="960"/>
      <c r="G2311" s="960"/>
      <c r="H2311" s="960"/>
      <c r="I2311" s="960"/>
      <c r="J2311" s="960"/>
      <c r="K2311" s="960"/>
      <c r="L2311" s="960"/>
      <c r="M2311" s="960"/>
    </row>
    <row r="2312" spans="2:13">
      <c r="B2312" s="960"/>
      <c r="C2312" s="960"/>
      <c r="D2312" s="960"/>
      <c r="E2312" s="960"/>
      <c r="F2312" s="960"/>
      <c r="G2312" s="960"/>
      <c r="H2312" s="960"/>
      <c r="I2312" s="960"/>
      <c r="J2312" s="960"/>
      <c r="K2312" s="960"/>
      <c r="L2312" s="960"/>
      <c r="M2312" s="960"/>
    </row>
    <row r="2313" spans="2:13">
      <c r="B2313" s="960"/>
      <c r="C2313" s="960"/>
      <c r="D2313" s="960"/>
      <c r="E2313" s="960"/>
      <c r="F2313" s="960"/>
      <c r="G2313" s="960"/>
      <c r="H2313" s="960"/>
      <c r="I2313" s="960"/>
      <c r="J2313" s="960"/>
      <c r="K2313" s="960"/>
      <c r="L2313" s="960"/>
      <c r="M2313" s="960"/>
    </row>
    <row r="2314" spans="2:13">
      <c r="B2314" s="960"/>
      <c r="C2314" s="960"/>
      <c r="D2314" s="960"/>
      <c r="E2314" s="960"/>
      <c r="F2314" s="960"/>
      <c r="G2314" s="960"/>
      <c r="H2314" s="960"/>
      <c r="I2314" s="960"/>
      <c r="J2314" s="960"/>
      <c r="K2314" s="960"/>
      <c r="L2314" s="960"/>
      <c r="M2314" s="960"/>
    </row>
    <row r="2315" spans="2:13">
      <c r="B2315" s="960"/>
      <c r="C2315" s="960"/>
      <c r="D2315" s="960"/>
      <c r="E2315" s="960"/>
      <c r="F2315" s="960"/>
      <c r="G2315" s="960"/>
      <c r="H2315" s="960"/>
      <c r="I2315" s="960"/>
      <c r="J2315" s="960"/>
      <c r="K2315" s="960"/>
      <c r="L2315" s="960"/>
      <c r="M2315" s="960"/>
    </row>
    <row r="2316" spans="2:13">
      <c r="B2316" s="960"/>
      <c r="C2316" s="960"/>
      <c r="D2316" s="960"/>
      <c r="E2316" s="960"/>
      <c r="F2316" s="960"/>
      <c r="G2316" s="960"/>
      <c r="H2316" s="960"/>
      <c r="I2316" s="960"/>
      <c r="J2316" s="960"/>
      <c r="K2316" s="960"/>
      <c r="L2316" s="960"/>
      <c r="M2316" s="960"/>
    </row>
    <row r="2317" spans="2:13">
      <c r="B2317" s="960"/>
      <c r="C2317" s="960"/>
      <c r="D2317" s="960"/>
      <c r="E2317" s="960"/>
      <c r="F2317" s="960"/>
      <c r="G2317" s="960"/>
      <c r="H2317" s="960"/>
      <c r="I2317" s="960"/>
      <c r="J2317" s="960"/>
      <c r="K2317" s="960"/>
      <c r="L2317" s="960"/>
      <c r="M2317" s="960"/>
    </row>
    <row r="2318" spans="2:13">
      <c r="B2318" s="960"/>
      <c r="C2318" s="960"/>
      <c r="D2318" s="960"/>
      <c r="E2318" s="960"/>
      <c r="F2318" s="960"/>
      <c r="G2318" s="960"/>
      <c r="H2318" s="960"/>
      <c r="I2318" s="960"/>
      <c r="J2318" s="960"/>
      <c r="K2318" s="960"/>
      <c r="L2318" s="960"/>
      <c r="M2318" s="960"/>
    </row>
    <row r="2319" spans="2:13">
      <c r="B2319" s="960"/>
      <c r="C2319" s="960"/>
      <c r="D2319" s="960"/>
      <c r="E2319" s="960"/>
      <c r="F2319" s="960"/>
      <c r="G2319" s="960"/>
      <c r="H2319" s="960"/>
      <c r="I2319" s="960"/>
      <c r="J2319" s="960"/>
      <c r="K2319" s="960"/>
      <c r="L2319" s="960"/>
      <c r="M2319" s="960"/>
    </row>
    <row r="2320" spans="2:13">
      <c r="B2320" s="960"/>
      <c r="C2320" s="960"/>
      <c r="D2320" s="960"/>
      <c r="E2320" s="960"/>
      <c r="F2320" s="960"/>
      <c r="G2320" s="960"/>
      <c r="H2320" s="960"/>
      <c r="I2320" s="960"/>
      <c r="J2320" s="960"/>
      <c r="K2320" s="960"/>
      <c r="L2320" s="960"/>
      <c r="M2320" s="960"/>
    </row>
    <row r="2321" spans="2:13">
      <c r="B2321" s="960"/>
      <c r="C2321" s="960"/>
      <c r="D2321" s="960"/>
      <c r="E2321" s="960"/>
      <c r="F2321" s="960"/>
      <c r="G2321" s="960"/>
      <c r="H2321" s="960"/>
      <c r="I2321" s="960"/>
      <c r="J2321" s="960"/>
      <c r="K2321" s="960"/>
      <c r="L2321" s="960"/>
      <c r="M2321" s="960"/>
    </row>
    <row r="2322" spans="2:13">
      <c r="B2322" s="960"/>
      <c r="C2322" s="960"/>
      <c r="D2322" s="960"/>
      <c r="E2322" s="960"/>
      <c r="F2322" s="960"/>
      <c r="G2322" s="960"/>
      <c r="H2322" s="960"/>
      <c r="I2322" s="960"/>
      <c r="J2322" s="960"/>
      <c r="K2322" s="960"/>
      <c r="L2322" s="960"/>
      <c r="M2322" s="960"/>
    </row>
    <row r="2323" spans="2:13">
      <c r="B2323" s="960"/>
      <c r="C2323" s="960"/>
      <c r="D2323" s="960"/>
      <c r="E2323" s="960"/>
      <c r="F2323" s="960"/>
      <c r="G2323" s="960"/>
      <c r="H2323" s="960"/>
      <c r="I2323" s="960"/>
      <c r="J2323" s="960"/>
      <c r="K2323" s="960"/>
      <c r="L2323" s="960"/>
      <c r="M2323" s="960"/>
    </row>
    <row r="2324" spans="2:13">
      <c r="B2324" s="960"/>
      <c r="C2324" s="960"/>
      <c r="D2324" s="960"/>
      <c r="E2324" s="960"/>
      <c r="F2324" s="960"/>
      <c r="G2324" s="960"/>
      <c r="H2324" s="960"/>
      <c r="I2324" s="960"/>
      <c r="J2324" s="960"/>
      <c r="K2324" s="960"/>
      <c r="L2324" s="960"/>
      <c r="M2324" s="960"/>
    </row>
    <row r="2325" spans="2:13">
      <c r="B2325" s="960"/>
      <c r="C2325" s="960"/>
      <c r="D2325" s="960"/>
      <c r="E2325" s="960"/>
      <c r="F2325" s="960"/>
      <c r="G2325" s="960"/>
      <c r="H2325" s="960"/>
      <c r="I2325" s="960"/>
      <c r="J2325" s="960"/>
      <c r="K2325" s="960"/>
      <c r="L2325" s="960"/>
      <c r="M2325" s="960"/>
    </row>
    <row r="2326" spans="2:13">
      <c r="B2326" s="960"/>
      <c r="C2326" s="960"/>
      <c r="D2326" s="960"/>
      <c r="E2326" s="960"/>
      <c r="F2326" s="960"/>
      <c r="G2326" s="960"/>
      <c r="H2326" s="960"/>
      <c r="I2326" s="960"/>
      <c r="J2326" s="960"/>
      <c r="K2326" s="960"/>
      <c r="L2326" s="960"/>
      <c r="M2326" s="960"/>
    </row>
    <row r="2327" spans="2:13">
      <c r="B2327" s="960"/>
      <c r="C2327" s="960"/>
      <c r="D2327" s="960"/>
      <c r="E2327" s="960"/>
      <c r="F2327" s="960"/>
      <c r="G2327" s="960"/>
      <c r="H2327" s="960"/>
      <c r="I2327" s="960"/>
      <c r="J2327" s="960"/>
      <c r="K2327" s="960"/>
      <c r="L2327" s="960"/>
      <c r="M2327" s="960"/>
    </row>
    <row r="2328" spans="2:13">
      <c r="B2328" s="960"/>
      <c r="C2328" s="960"/>
      <c r="D2328" s="960"/>
      <c r="E2328" s="960"/>
      <c r="F2328" s="960"/>
      <c r="G2328" s="960"/>
      <c r="H2328" s="960"/>
      <c r="I2328" s="960"/>
      <c r="J2328" s="960"/>
      <c r="K2328" s="960"/>
      <c r="L2328" s="960"/>
      <c r="M2328" s="960"/>
    </row>
    <row r="2329" spans="2:13">
      <c r="B2329" s="960"/>
      <c r="C2329" s="960"/>
      <c r="D2329" s="960"/>
      <c r="E2329" s="960"/>
      <c r="F2329" s="960"/>
      <c r="G2329" s="960"/>
      <c r="H2329" s="960"/>
      <c r="I2329" s="960"/>
      <c r="J2329" s="960"/>
      <c r="K2329" s="960"/>
      <c r="L2329" s="960"/>
      <c r="M2329" s="960"/>
    </row>
    <row r="2330" spans="2:13">
      <c r="B2330" s="960"/>
      <c r="C2330" s="960"/>
      <c r="D2330" s="960"/>
      <c r="E2330" s="960"/>
      <c r="F2330" s="960"/>
      <c r="G2330" s="960"/>
      <c r="H2330" s="960"/>
      <c r="I2330" s="960"/>
      <c r="J2330" s="960"/>
      <c r="K2330" s="960"/>
      <c r="L2330" s="960"/>
      <c r="M2330" s="960"/>
    </row>
    <row r="2331" spans="2:13">
      <c r="B2331" s="960"/>
      <c r="C2331" s="960"/>
      <c r="D2331" s="960"/>
      <c r="E2331" s="960"/>
      <c r="F2331" s="960"/>
      <c r="G2331" s="960"/>
      <c r="H2331" s="960"/>
      <c r="I2331" s="960"/>
      <c r="J2331" s="960"/>
      <c r="K2331" s="960"/>
      <c r="L2331" s="960"/>
      <c r="M2331" s="960"/>
    </row>
    <row r="2332" spans="2:13">
      <c r="B2332" s="960"/>
      <c r="C2332" s="960"/>
      <c r="D2332" s="960"/>
      <c r="E2332" s="960"/>
      <c r="F2332" s="960"/>
      <c r="G2332" s="960"/>
      <c r="H2332" s="960"/>
      <c r="I2332" s="960"/>
      <c r="J2332" s="960"/>
      <c r="K2332" s="960"/>
      <c r="L2332" s="960"/>
      <c r="M2332" s="960"/>
    </row>
    <row r="2333" spans="2:13">
      <c r="B2333" s="960"/>
      <c r="C2333" s="960"/>
      <c r="D2333" s="960"/>
      <c r="E2333" s="960"/>
      <c r="F2333" s="960"/>
      <c r="G2333" s="960"/>
      <c r="H2333" s="960"/>
      <c r="I2333" s="960"/>
      <c r="J2333" s="960"/>
      <c r="K2333" s="960"/>
      <c r="L2333" s="960"/>
      <c r="M2333" s="960"/>
    </row>
    <row r="2334" spans="2:13">
      <c r="B2334" s="960"/>
      <c r="C2334" s="960"/>
      <c r="D2334" s="960"/>
      <c r="E2334" s="960"/>
      <c r="F2334" s="960"/>
      <c r="G2334" s="960"/>
      <c r="H2334" s="960"/>
      <c r="I2334" s="960"/>
      <c r="J2334" s="960"/>
      <c r="K2334" s="960"/>
      <c r="L2334" s="960"/>
      <c r="M2334" s="960"/>
    </row>
    <row r="2335" spans="2:13">
      <c r="B2335" s="960"/>
      <c r="C2335" s="960"/>
      <c r="D2335" s="960"/>
      <c r="E2335" s="960"/>
      <c r="F2335" s="960"/>
      <c r="G2335" s="960"/>
      <c r="H2335" s="960"/>
      <c r="I2335" s="960"/>
      <c r="J2335" s="960"/>
      <c r="K2335" s="960"/>
      <c r="L2335" s="960"/>
      <c r="M2335" s="960"/>
    </row>
    <row r="2336" spans="2:13">
      <c r="B2336" s="960"/>
      <c r="C2336" s="960"/>
      <c r="D2336" s="960"/>
      <c r="E2336" s="960"/>
      <c r="F2336" s="960"/>
      <c r="G2336" s="960"/>
      <c r="H2336" s="960"/>
      <c r="I2336" s="960"/>
      <c r="J2336" s="960"/>
      <c r="K2336" s="960"/>
      <c r="L2336" s="960"/>
      <c r="M2336" s="960"/>
    </row>
    <row r="2337" spans="2:13">
      <c r="B2337" s="960"/>
      <c r="C2337" s="960"/>
      <c r="D2337" s="960"/>
      <c r="E2337" s="960"/>
      <c r="F2337" s="960"/>
      <c r="G2337" s="960"/>
      <c r="H2337" s="960"/>
      <c r="I2337" s="960"/>
      <c r="J2337" s="960"/>
      <c r="K2337" s="960"/>
      <c r="L2337" s="960"/>
      <c r="M2337" s="960"/>
    </row>
    <row r="2338" spans="2:13">
      <c r="B2338" s="960"/>
      <c r="C2338" s="960"/>
      <c r="D2338" s="960"/>
      <c r="E2338" s="960"/>
      <c r="F2338" s="960"/>
      <c r="G2338" s="960"/>
      <c r="H2338" s="960"/>
      <c r="I2338" s="960"/>
      <c r="J2338" s="960"/>
      <c r="K2338" s="960"/>
      <c r="L2338" s="960"/>
      <c r="M2338" s="960"/>
    </row>
    <row r="2339" spans="2:13">
      <c r="B2339" s="960"/>
      <c r="C2339" s="960"/>
      <c r="D2339" s="960"/>
      <c r="E2339" s="960"/>
      <c r="F2339" s="960"/>
      <c r="G2339" s="960"/>
      <c r="H2339" s="960"/>
      <c r="I2339" s="960"/>
      <c r="J2339" s="960"/>
      <c r="K2339" s="960"/>
      <c r="L2339" s="960"/>
      <c r="M2339" s="960"/>
    </row>
    <row r="2340" spans="2:13">
      <c r="B2340" s="960"/>
      <c r="C2340" s="960"/>
      <c r="D2340" s="960"/>
      <c r="E2340" s="960"/>
      <c r="F2340" s="960"/>
      <c r="G2340" s="960"/>
      <c r="H2340" s="960"/>
      <c r="I2340" s="960"/>
      <c r="J2340" s="960"/>
      <c r="K2340" s="960"/>
      <c r="L2340" s="960"/>
      <c r="M2340" s="960"/>
    </row>
    <row r="2341" spans="2:13">
      <c r="B2341" s="960"/>
      <c r="C2341" s="960"/>
      <c r="D2341" s="960"/>
      <c r="E2341" s="960"/>
      <c r="F2341" s="960"/>
      <c r="G2341" s="960"/>
      <c r="H2341" s="960"/>
      <c r="I2341" s="960"/>
      <c r="J2341" s="960"/>
      <c r="K2341" s="960"/>
      <c r="L2341" s="960"/>
      <c r="M2341" s="960"/>
    </row>
    <row r="2342" spans="2:13">
      <c r="B2342" s="960"/>
      <c r="C2342" s="960"/>
      <c r="D2342" s="960"/>
      <c r="E2342" s="960"/>
      <c r="F2342" s="960"/>
      <c r="G2342" s="960"/>
      <c r="H2342" s="960"/>
      <c r="I2342" s="960"/>
      <c r="J2342" s="960"/>
      <c r="K2342" s="960"/>
      <c r="L2342" s="960"/>
      <c r="M2342" s="960"/>
    </row>
    <row r="2343" spans="2:13">
      <c r="B2343" s="960"/>
      <c r="C2343" s="960"/>
      <c r="D2343" s="960"/>
      <c r="E2343" s="960"/>
      <c r="F2343" s="960"/>
      <c r="G2343" s="960"/>
      <c r="H2343" s="960"/>
      <c r="I2343" s="960"/>
      <c r="J2343" s="960"/>
      <c r="K2343" s="960"/>
      <c r="L2343" s="960"/>
      <c r="M2343" s="960"/>
    </row>
    <row r="2344" spans="2:13">
      <c r="B2344" s="960"/>
      <c r="C2344" s="960"/>
      <c r="D2344" s="960"/>
      <c r="E2344" s="960"/>
      <c r="F2344" s="960"/>
      <c r="G2344" s="960"/>
      <c r="H2344" s="960"/>
      <c r="I2344" s="960"/>
      <c r="J2344" s="960"/>
      <c r="K2344" s="960"/>
      <c r="L2344" s="960"/>
      <c r="M2344" s="960"/>
    </row>
    <row r="2345" spans="2:13">
      <c r="B2345" s="960"/>
      <c r="C2345" s="960"/>
      <c r="D2345" s="960"/>
      <c r="E2345" s="960"/>
      <c r="F2345" s="960"/>
      <c r="G2345" s="960"/>
      <c r="H2345" s="960"/>
      <c r="I2345" s="960"/>
      <c r="J2345" s="960"/>
      <c r="K2345" s="960"/>
      <c r="L2345" s="960"/>
      <c r="M2345" s="960"/>
    </row>
    <row r="2346" spans="2:13">
      <c r="B2346" s="960"/>
      <c r="C2346" s="960"/>
      <c r="D2346" s="960"/>
      <c r="E2346" s="960"/>
      <c r="F2346" s="960"/>
      <c r="G2346" s="960"/>
      <c r="H2346" s="960"/>
      <c r="I2346" s="960"/>
      <c r="J2346" s="960"/>
      <c r="K2346" s="960"/>
      <c r="L2346" s="960"/>
      <c r="M2346" s="960"/>
    </row>
    <row r="2347" spans="2:13">
      <c r="B2347" s="960"/>
      <c r="C2347" s="960"/>
      <c r="D2347" s="960"/>
      <c r="E2347" s="960"/>
      <c r="F2347" s="960"/>
      <c r="G2347" s="960"/>
      <c r="H2347" s="960"/>
      <c r="I2347" s="960"/>
      <c r="J2347" s="960"/>
      <c r="K2347" s="960"/>
      <c r="L2347" s="960"/>
      <c r="M2347" s="960"/>
    </row>
    <row r="2348" spans="2:13">
      <c r="B2348" s="960"/>
      <c r="C2348" s="960"/>
      <c r="D2348" s="960"/>
      <c r="E2348" s="960"/>
      <c r="F2348" s="960"/>
      <c r="G2348" s="960"/>
      <c r="H2348" s="960"/>
      <c r="I2348" s="960"/>
      <c r="J2348" s="960"/>
      <c r="K2348" s="960"/>
      <c r="L2348" s="960"/>
      <c r="M2348" s="960"/>
    </row>
    <row r="2349" spans="2:13">
      <c r="B2349" s="960"/>
      <c r="C2349" s="960"/>
      <c r="D2349" s="960"/>
      <c r="E2349" s="960"/>
      <c r="F2349" s="960"/>
      <c r="G2349" s="960"/>
      <c r="H2349" s="960"/>
      <c r="I2349" s="960"/>
      <c r="J2349" s="960"/>
      <c r="K2349" s="960"/>
      <c r="L2349" s="960"/>
      <c r="M2349" s="960"/>
    </row>
    <row r="2350" spans="2:13">
      <c r="B2350" s="960"/>
      <c r="C2350" s="960"/>
      <c r="D2350" s="960"/>
      <c r="E2350" s="960"/>
      <c r="F2350" s="960"/>
      <c r="G2350" s="960"/>
      <c r="H2350" s="960"/>
      <c r="I2350" s="960"/>
      <c r="J2350" s="960"/>
      <c r="K2350" s="960"/>
      <c r="L2350" s="960"/>
      <c r="M2350" s="960"/>
    </row>
    <row r="2351" spans="2:13">
      <c r="B2351" s="960"/>
      <c r="C2351" s="960"/>
      <c r="D2351" s="960"/>
      <c r="E2351" s="960"/>
      <c r="F2351" s="960"/>
      <c r="G2351" s="960"/>
      <c r="H2351" s="960"/>
      <c r="I2351" s="960"/>
      <c r="J2351" s="960"/>
      <c r="K2351" s="960"/>
      <c r="L2351" s="960"/>
      <c r="M2351" s="960"/>
    </row>
    <row r="2352" spans="2:13">
      <c r="B2352" s="960"/>
      <c r="C2352" s="960"/>
      <c r="D2352" s="960"/>
      <c r="E2352" s="960"/>
      <c r="F2352" s="960"/>
      <c r="G2352" s="960"/>
      <c r="H2352" s="960"/>
      <c r="I2352" s="960"/>
      <c r="J2352" s="960"/>
      <c r="K2352" s="960"/>
      <c r="L2352" s="960"/>
      <c r="M2352" s="960"/>
    </row>
    <row r="2353" spans="2:13">
      <c r="B2353" s="960"/>
      <c r="C2353" s="960"/>
      <c r="D2353" s="960"/>
      <c r="E2353" s="960"/>
      <c r="F2353" s="960"/>
      <c r="G2353" s="960"/>
      <c r="H2353" s="960"/>
      <c r="I2353" s="960"/>
      <c r="J2353" s="960"/>
      <c r="K2353" s="960"/>
      <c r="L2353" s="960"/>
      <c r="M2353" s="960"/>
    </row>
    <row r="2354" spans="2:13">
      <c r="B2354" s="960"/>
      <c r="C2354" s="960"/>
      <c r="D2354" s="960"/>
      <c r="E2354" s="960"/>
      <c r="F2354" s="960"/>
      <c r="G2354" s="960"/>
      <c r="H2354" s="960"/>
      <c r="I2354" s="960"/>
      <c r="J2354" s="960"/>
      <c r="K2354" s="960"/>
      <c r="L2354" s="960"/>
      <c r="M2354" s="960"/>
    </row>
    <row r="2355" spans="2:13">
      <c r="B2355" s="960"/>
      <c r="C2355" s="960"/>
      <c r="D2355" s="960"/>
      <c r="E2355" s="960"/>
      <c r="F2355" s="960"/>
      <c r="G2355" s="960"/>
      <c r="H2355" s="960"/>
      <c r="I2355" s="960"/>
      <c r="J2355" s="960"/>
      <c r="K2355" s="960"/>
      <c r="L2355" s="960"/>
      <c r="M2355" s="960"/>
    </row>
    <row r="2356" spans="2:13">
      <c r="B2356" s="960"/>
      <c r="C2356" s="960"/>
      <c r="D2356" s="960"/>
      <c r="E2356" s="960"/>
      <c r="F2356" s="960"/>
      <c r="G2356" s="960"/>
      <c r="H2356" s="960"/>
      <c r="I2356" s="960"/>
      <c r="J2356" s="960"/>
      <c r="K2356" s="960"/>
      <c r="L2356" s="960"/>
      <c r="M2356" s="960"/>
    </row>
    <row r="2357" spans="2:13">
      <c r="B2357" s="960"/>
      <c r="C2357" s="960"/>
      <c r="D2357" s="960"/>
      <c r="E2357" s="960"/>
      <c r="F2357" s="960"/>
      <c r="G2357" s="960"/>
      <c r="H2357" s="960"/>
      <c r="I2357" s="960"/>
      <c r="J2357" s="960"/>
      <c r="K2357" s="960"/>
      <c r="L2357" s="960"/>
      <c r="M2357" s="960"/>
    </row>
    <row r="2358" spans="2:13">
      <c r="B2358" s="960"/>
      <c r="C2358" s="960"/>
      <c r="D2358" s="960"/>
      <c r="E2358" s="960"/>
      <c r="F2358" s="960"/>
      <c r="G2358" s="960"/>
      <c r="H2358" s="960"/>
      <c r="I2358" s="960"/>
      <c r="J2358" s="960"/>
      <c r="K2358" s="960"/>
      <c r="L2358" s="960"/>
      <c r="M2358" s="960"/>
    </row>
    <row r="2359" spans="2:13">
      <c r="B2359" s="960"/>
      <c r="C2359" s="960"/>
      <c r="D2359" s="960"/>
      <c r="E2359" s="960"/>
      <c r="F2359" s="960"/>
      <c r="G2359" s="960"/>
      <c r="H2359" s="960"/>
      <c r="I2359" s="960"/>
      <c r="J2359" s="960"/>
      <c r="K2359" s="960"/>
      <c r="L2359" s="960"/>
      <c r="M2359" s="960"/>
    </row>
    <row r="2360" spans="2:13">
      <c r="B2360" s="960"/>
      <c r="C2360" s="960"/>
      <c r="D2360" s="960"/>
      <c r="E2360" s="960"/>
      <c r="F2360" s="960"/>
      <c r="G2360" s="960"/>
      <c r="H2360" s="960"/>
      <c r="I2360" s="960"/>
      <c r="J2360" s="960"/>
      <c r="K2360" s="960"/>
      <c r="L2360" s="960"/>
      <c r="M2360" s="960"/>
    </row>
    <row r="2361" spans="2:13">
      <c r="B2361" s="960"/>
      <c r="C2361" s="960"/>
      <c r="D2361" s="960"/>
      <c r="E2361" s="960"/>
      <c r="F2361" s="960"/>
      <c r="G2361" s="960"/>
      <c r="H2361" s="960"/>
      <c r="I2361" s="960"/>
      <c r="J2361" s="960"/>
      <c r="K2361" s="960"/>
      <c r="L2361" s="960"/>
      <c r="M2361" s="960"/>
    </row>
    <row r="2362" spans="2:13">
      <c r="B2362" s="960"/>
      <c r="C2362" s="960"/>
      <c r="D2362" s="960"/>
      <c r="E2362" s="960"/>
      <c r="F2362" s="960"/>
      <c r="G2362" s="960"/>
      <c r="H2362" s="960"/>
      <c r="I2362" s="960"/>
      <c r="J2362" s="960"/>
      <c r="K2362" s="960"/>
      <c r="L2362" s="960"/>
      <c r="M2362" s="960"/>
    </row>
    <row r="2363" spans="2:13">
      <c r="B2363" s="960"/>
      <c r="C2363" s="960"/>
      <c r="D2363" s="960"/>
      <c r="E2363" s="960"/>
      <c r="F2363" s="960"/>
      <c r="G2363" s="960"/>
      <c r="H2363" s="960"/>
      <c r="I2363" s="960"/>
      <c r="J2363" s="960"/>
      <c r="K2363" s="960"/>
      <c r="L2363" s="960"/>
      <c r="M2363" s="960"/>
    </row>
    <row r="2364" spans="2:13">
      <c r="B2364" s="960"/>
      <c r="C2364" s="960"/>
      <c r="D2364" s="960"/>
      <c r="E2364" s="960"/>
      <c r="F2364" s="960"/>
      <c r="G2364" s="960"/>
      <c r="H2364" s="960"/>
      <c r="I2364" s="960"/>
      <c r="J2364" s="960"/>
      <c r="K2364" s="960"/>
      <c r="L2364" s="960"/>
      <c r="M2364" s="960"/>
    </row>
    <row r="2365" spans="2:13">
      <c r="B2365" s="960"/>
      <c r="C2365" s="960"/>
      <c r="D2365" s="960"/>
      <c r="E2365" s="960"/>
      <c r="F2365" s="960"/>
      <c r="G2365" s="960"/>
      <c r="H2365" s="960"/>
      <c r="I2365" s="960"/>
      <c r="J2365" s="960"/>
      <c r="K2365" s="960"/>
      <c r="L2365" s="960"/>
      <c r="M2365" s="960"/>
    </row>
    <row r="2366" spans="2:13">
      <c r="B2366" s="960"/>
      <c r="C2366" s="960"/>
      <c r="D2366" s="960"/>
      <c r="E2366" s="960"/>
      <c r="F2366" s="960"/>
      <c r="G2366" s="960"/>
      <c r="H2366" s="960"/>
      <c r="I2366" s="960"/>
      <c r="J2366" s="960"/>
      <c r="K2366" s="960"/>
      <c r="L2366" s="960"/>
      <c r="M2366" s="960"/>
    </row>
    <row r="2367" spans="2:13">
      <c r="B2367" s="960"/>
      <c r="C2367" s="960"/>
      <c r="D2367" s="960"/>
      <c r="E2367" s="960"/>
      <c r="F2367" s="960"/>
      <c r="G2367" s="960"/>
      <c r="H2367" s="960"/>
      <c r="I2367" s="960"/>
      <c r="J2367" s="960"/>
      <c r="K2367" s="960"/>
      <c r="L2367" s="960"/>
      <c r="M2367" s="960"/>
    </row>
    <row r="2368" spans="2:13">
      <c r="B2368" s="960"/>
      <c r="C2368" s="960"/>
      <c r="D2368" s="960"/>
      <c r="E2368" s="960"/>
      <c r="F2368" s="960"/>
      <c r="G2368" s="960"/>
      <c r="H2368" s="960"/>
      <c r="I2368" s="960"/>
      <c r="J2368" s="960"/>
      <c r="K2368" s="960"/>
      <c r="L2368" s="960"/>
      <c r="M2368" s="960"/>
    </row>
    <row r="2369" spans="2:13">
      <c r="B2369" s="960"/>
      <c r="C2369" s="960"/>
      <c r="D2369" s="960"/>
      <c r="E2369" s="960"/>
      <c r="F2369" s="960"/>
      <c r="G2369" s="960"/>
      <c r="H2369" s="960"/>
      <c r="I2369" s="960"/>
      <c r="J2369" s="960"/>
      <c r="K2369" s="960"/>
      <c r="L2369" s="960"/>
      <c r="M2369" s="960"/>
    </row>
    <row r="2370" spans="2:13">
      <c r="B2370" s="960"/>
      <c r="C2370" s="960"/>
      <c r="D2370" s="960"/>
      <c r="E2370" s="960"/>
      <c r="F2370" s="960"/>
      <c r="G2370" s="960"/>
      <c r="H2370" s="960"/>
      <c r="I2370" s="960"/>
      <c r="J2370" s="960"/>
      <c r="K2370" s="960"/>
      <c r="L2370" s="960"/>
      <c r="M2370" s="960"/>
    </row>
    <row r="2371" spans="2:13">
      <c r="B2371" s="960"/>
      <c r="C2371" s="960"/>
      <c r="D2371" s="960"/>
      <c r="E2371" s="960"/>
      <c r="F2371" s="960"/>
      <c r="G2371" s="960"/>
      <c r="H2371" s="960"/>
      <c r="I2371" s="960"/>
      <c r="J2371" s="960"/>
      <c r="K2371" s="960"/>
      <c r="L2371" s="960"/>
      <c r="M2371" s="960"/>
    </row>
    <row r="2372" spans="2:13">
      <c r="B2372" s="960"/>
      <c r="C2372" s="960"/>
      <c r="D2372" s="960"/>
      <c r="E2372" s="960"/>
      <c r="F2372" s="960"/>
      <c r="G2372" s="960"/>
      <c r="H2372" s="960"/>
      <c r="I2372" s="960"/>
      <c r="J2372" s="960"/>
      <c r="K2372" s="960"/>
      <c r="L2372" s="960"/>
      <c r="M2372" s="960"/>
    </row>
    <row r="2373" spans="2:13">
      <c r="B2373" s="960"/>
      <c r="C2373" s="960"/>
      <c r="D2373" s="960"/>
      <c r="E2373" s="960"/>
      <c r="F2373" s="960"/>
      <c r="G2373" s="960"/>
      <c r="H2373" s="960"/>
      <c r="I2373" s="960"/>
      <c r="J2373" s="960"/>
      <c r="K2373" s="960"/>
      <c r="L2373" s="960"/>
      <c r="M2373" s="960"/>
    </row>
    <row r="2374" spans="2:13">
      <c r="B2374" s="960"/>
      <c r="C2374" s="960"/>
      <c r="D2374" s="960"/>
      <c r="E2374" s="960"/>
      <c r="F2374" s="960"/>
      <c r="G2374" s="960"/>
      <c r="H2374" s="960"/>
      <c r="I2374" s="960"/>
      <c r="J2374" s="960"/>
      <c r="K2374" s="960"/>
      <c r="L2374" s="960"/>
      <c r="M2374" s="960"/>
    </row>
    <row r="2375" spans="2:13">
      <c r="B2375" s="960"/>
      <c r="C2375" s="960"/>
      <c r="D2375" s="960"/>
      <c r="E2375" s="960"/>
      <c r="F2375" s="960"/>
      <c r="G2375" s="960"/>
      <c r="H2375" s="960"/>
      <c r="I2375" s="960"/>
      <c r="J2375" s="960"/>
      <c r="K2375" s="960"/>
      <c r="L2375" s="960"/>
      <c r="M2375" s="960"/>
    </row>
    <row r="2376" spans="2:13">
      <c r="B2376" s="960"/>
      <c r="C2376" s="960"/>
      <c r="D2376" s="960"/>
      <c r="E2376" s="960"/>
      <c r="F2376" s="960"/>
      <c r="G2376" s="960"/>
      <c r="H2376" s="960"/>
      <c r="I2376" s="960"/>
      <c r="J2376" s="960"/>
      <c r="K2376" s="960"/>
      <c r="L2376" s="960"/>
      <c r="M2376" s="960"/>
    </row>
    <row r="2377" spans="2:13">
      <c r="B2377" s="960"/>
      <c r="C2377" s="960"/>
      <c r="D2377" s="960"/>
      <c r="E2377" s="960"/>
      <c r="F2377" s="960"/>
      <c r="G2377" s="960"/>
      <c r="H2377" s="960"/>
      <c r="I2377" s="960"/>
      <c r="J2377" s="960"/>
      <c r="K2377" s="960"/>
      <c r="L2377" s="960"/>
      <c r="M2377" s="960"/>
    </row>
    <row r="2378" spans="2:13">
      <c r="B2378" s="960"/>
      <c r="C2378" s="960"/>
      <c r="D2378" s="960"/>
      <c r="E2378" s="960"/>
      <c r="F2378" s="960"/>
      <c r="G2378" s="960"/>
      <c r="H2378" s="960"/>
      <c r="I2378" s="960"/>
      <c r="J2378" s="960"/>
      <c r="K2378" s="960"/>
      <c r="L2378" s="960"/>
      <c r="M2378" s="960"/>
    </row>
    <row r="2379" spans="2:13">
      <c r="B2379" s="960"/>
      <c r="C2379" s="960"/>
      <c r="D2379" s="960"/>
      <c r="E2379" s="960"/>
      <c r="F2379" s="960"/>
      <c r="G2379" s="960"/>
      <c r="H2379" s="960"/>
      <c r="I2379" s="960"/>
      <c r="J2379" s="960"/>
      <c r="K2379" s="960"/>
      <c r="L2379" s="960"/>
      <c r="M2379" s="960"/>
    </row>
    <row r="2380" spans="2:13">
      <c r="B2380" s="960"/>
      <c r="C2380" s="960"/>
      <c r="D2380" s="960"/>
      <c r="E2380" s="960"/>
      <c r="F2380" s="960"/>
      <c r="G2380" s="960"/>
      <c r="H2380" s="960"/>
      <c r="I2380" s="960"/>
      <c r="J2380" s="960"/>
      <c r="K2380" s="960"/>
      <c r="L2380" s="960"/>
      <c r="M2380" s="960"/>
    </row>
    <row r="2381" spans="2:13">
      <c r="B2381" s="960"/>
      <c r="C2381" s="960"/>
      <c r="D2381" s="960"/>
      <c r="E2381" s="960"/>
      <c r="F2381" s="960"/>
      <c r="G2381" s="960"/>
      <c r="H2381" s="960"/>
      <c r="I2381" s="960"/>
      <c r="J2381" s="960"/>
      <c r="K2381" s="960"/>
      <c r="L2381" s="960"/>
      <c r="M2381" s="960"/>
    </row>
    <row r="2382" spans="2:13">
      <c r="B2382" s="960"/>
      <c r="C2382" s="960"/>
      <c r="D2382" s="960"/>
      <c r="E2382" s="960"/>
      <c r="F2382" s="960"/>
      <c r="G2382" s="960"/>
      <c r="H2382" s="960"/>
      <c r="I2382" s="960"/>
      <c r="J2382" s="960"/>
      <c r="K2382" s="960"/>
      <c r="L2382" s="960"/>
      <c r="M2382" s="960"/>
    </row>
    <row r="2383" spans="2:13">
      <c r="B2383" s="960"/>
      <c r="C2383" s="960"/>
      <c r="D2383" s="960"/>
      <c r="E2383" s="960"/>
      <c r="F2383" s="960"/>
      <c r="G2383" s="960"/>
      <c r="H2383" s="960"/>
      <c r="I2383" s="960"/>
      <c r="J2383" s="960"/>
      <c r="K2383" s="960"/>
      <c r="L2383" s="960"/>
      <c r="M2383" s="960"/>
    </row>
    <row r="2384" spans="2:13">
      <c r="B2384" s="960"/>
      <c r="C2384" s="960"/>
      <c r="D2384" s="960"/>
      <c r="E2384" s="960"/>
      <c r="F2384" s="960"/>
      <c r="G2384" s="960"/>
      <c r="H2384" s="960"/>
      <c r="I2384" s="960"/>
      <c r="J2384" s="960"/>
      <c r="K2384" s="960"/>
      <c r="L2384" s="960"/>
      <c r="M2384" s="960"/>
    </row>
    <row r="2385" spans="2:13">
      <c r="B2385" s="960"/>
      <c r="C2385" s="960"/>
      <c r="D2385" s="960"/>
      <c r="E2385" s="960"/>
      <c r="F2385" s="960"/>
      <c r="G2385" s="960"/>
      <c r="H2385" s="960"/>
      <c r="I2385" s="960"/>
      <c r="J2385" s="960"/>
      <c r="K2385" s="960"/>
      <c r="L2385" s="960"/>
      <c r="M2385" s="960"/>
    </row>
    <row r="2386" spans="2:13">
      <c r="B2386" s="960"/>
      <c r="C2386" s="960"/>
      <c r="D2386" s="960"/>
      <c r="E2386" s="960"/>
      <c r="F2386" s="960"/>
      <c r="G2386" s="960"/>
      <c r="H2386" s="960"/>
      <c r="I2386" s="960"/>
      <c r="J2386" s="960"/>
      <c r="K2386" s="960"/>
      <c r="L2386" s="960"/>
      <c r="M2386" s="960"/>
    </row>
    <row r="2387" spans="2:13">
      <c r="B2387" s="960"/>
      <c r="C2387" s="960"/>
      <c r="D2387" s="960"/>
      <c r="E2387" s="960"/>
      <c r="F2387" s="960"/>
      <c r="G2387" s="960"/>
      <c r="H2387" s="960"/>
      <c r="I2387" s="960"/>
      <c r="J2387" s="960"/>
      <c r="K2387" s="960"/>
      <c r="L2387" s="960"/>
      <c r="M2387" s="960"/>
    </row>
    <row r="2388" spans="2:13">
      <c r="B2388" s="960"/>
      <c r="C2388" s="960"/>
      <c r="D2388" s="960"/>
      <c r="E2388" s="960"/>
      <c r="F2388" s="960"/>
      <c r="G2388" s="960"/>
      <c r="H2388" s="960"/>
      <c r="I2388" s="960"/>
      <c r="J2388" s="960"/>
      <c r="K2388" s="960"/>
      <c r="L2388" s="960"/>
      <c r="M2388" s="960"/>
    </row>
    <row r="2389" spans="2:13">
      <c r="B2389" s="960"/>
      <c r="C2389" s="960"/>
      <c r="D2389" s="960"/>
      <c r="E2389" s="960"/>
      <c r="F2389" s="960"/>
      <c r="G2389" s="960"/>
      <c r="H2389" s="960"/>
      <c r="I2389" s="960"/>
      <c r="J2389" s="960"/>
      <c r="K2389" s="960"/>
      <c r="L2389" s="960"/>
      <c r="M2389" s="960"/>
    </row>
    <row r="2390" spans="2:13">
      <c r="B2390" s="960"/>
      <c r="C2390" s="960"/>
      <c r="D2390" s="960"/>
      <c r="E2390" s="960"/>
      <c r="F2390" s="960"/>
      <c r="G2390" s="960"/>
      <c r="H2390" s="960"/>
      <c r="I2390" s="960"/>
      <c r="J2390" s="960"/>
      <c r="K2390" s="960"/>
      <c r="L2390" s="960"/>
      <c r="M2390" s="960"/>
    </row>
    <row r="2391" spans="2:13">
      <c r="B2391" s="960"/>
      <c r="C2391" s="960"/>
      <c r="D2391" s="960"/>
      <c r="E2391" s="960"/>
      <c r="F2391" s="960"/>
      <c r="G2391" s="960"/>
      <c r="H2391" s="960"/>
      <c r="I2391" s="960"/>
      <c r="J2391" s="960"/>
      <c r="K2391" s="960"/>
      <c r="L2391" s="960"/>
      <c r="M2391" s="960"/>
    </row>
    <row r="2392" spans="2:13">
      <c r="B2392" s="960"/>
      <c r="C2392" s="960"/>
      <c r="D2392" s="960"/>
      <c r="E2392" s="960"/>
      <c r="F2392" s="960"/>
      <c r="G2392" s="960"/>
      <c r="H2392" s="960"/>
      <c r="I2392" s="960"/>
      <c r="J2392" s="960"/>
      <c r="K2392" s="960"/>
      <c r="L2392" s="960"/>
      <c r="M2392" s="960"/>
    </row>
    <row r="2393" spans="2:13">
      <c r="B2393" s="960"/>
      <c r="C2393" s="960"/>
      <c r="D2393" s="960"/>
      <c r="E2393" s="960"/>
      <c r="F2393" s="960"/>
      <c r="G2393" s="960"/>
      <c r="H2393" s="960"/>
      <c r="I2393" s="960"/>
      <c r="J2393" s="960"/>
      <c r="K2393" s="960"/>
      <c r="L2393" s="960"/>
      <c r="M2393" s="960"/>
    </row>
    <row r="2394" spans="2:13">
      <c r="B2394" s="960"/>
      <c r="C2394" s="960"/>
      <c r="D2394" s="960"/>
      <c r="E2394" s="960"/>
      <c r="F2394" s="960"/>
      <c r="G2394" s="960"/>
      <c r="H2394" s="960"/>
      <c r="I2394" s="960"/>
      <c r="J2394" s="960"/>
      <c r="K2394" s="960"/>
      <c r="L2394" s="960"/>
      <c r="M2394" s="960"/>
    </row>
    <row r="2395" spans="2:13">
      <c r="B2395" s="960"/>
      <c r="C2395" s="960"/>
      <c r="D2395" s="960"/>
      <c r="E2395" s="960"/>
      <c r="F2395" s="960"/>
      <c r="G2395" s="960"/>
      <c r="H2395" s="960"/>
      <c r="I2395" s="960"/>
      <c r="J2395" s="960"/>
      <c r="K2395" s="960"/>
      <c r="L2395" s="960"/>
      <c r="M2395" s="960"/>
    </row>
    <row r="2396" spans="2:13">
      <c r="B2396" s="960"/>
      <c r="C2396" s="960"/>
      <c r="D2396" s="960"/>
      <c r="E2396" s="960"/>
      <c r="F2396" s="960"/>
      <c r="G2396" s="960"/>
      <c r="H2396" s="960"/>
      <c r="I2396" s="960"/>
      <c r="J2396" s="960"/>
      <c r="K2396" s="960"/>
      <c r="L2396" s="960"/>
      <c r="M2396" s="960"/>
    </row>
    <row r="2397" spans="2:13">
      <c r="B2397" s="960"/>
      <c r="C2397" s="960"/>
      <c r="D2397" s="960"/>
      <c r="E2397" s="960"/>
      <c r="F2397" s="960"/>
      <c r="G2397" s="960"/>
      <c r="H2397" s="960"/>
      <c r="I2397" s="960"/>
      <c r="J2397" s="960"/>
      <c r="K2397" s="960"/>
      <c r="L2397" s="960"/>
      <c r="M2397" s="960"/>
    </row>
    <row r="2398" spans="2:13">
      <c r="B2398" s="960"/>
      <c r="C2398" s="960"/>
      <c r="D2398" s="960"/>
      <c r="E2398" s="960"/>
      <c r="F2398" s="960"/>
      <c r="G2398" s="960"/>
      <c r="H2398" s="960"/>
      <c r="I2398" s="960"/>
      <c r="J2398" s="960"/>
      <c r="K2398" s="960"/>
      <c r="L2398" s="960"/>
      <c r="M2398" s="960"/>
    </row>
    <row r="2399" spans="2:13">
      <c r="B2399" s="960"/>
      <c r="C2399" s="960"/>
      <c r="D2399" s="960"/>
      <c r="E2399" s="960"/>
      <c r="F2399" s="960"/>
      <c r="G2399" s="960"/>
      <c r="H2399" s="960"/>
      <c r="I2399" s="960"/>
      <c r="J2399" s="960"/>
      <c r="K2399" s="960"/>
      <c r="L2399" s="960"/>
      <c r="M2399" s="960"/>
    </row>
    <row r="2400" spans="2:13">
      <c r="B2400" s="960"/>
      <c r="C2400" s="960"/>
      <c r="D2400" s="960"/>
      <c r="E2400" s="960"/>
      <c r="F2400" s="960"/>
      <c r="G2400" s="960"/>
      <c r="H2400" s="960"/>
      <c r="I2400" s="960"/>
      <c r="J2400" s="960"/>
      <c r="K2400" s="960"/>
      <c r="L2400" s="960"/>
      <c r="M2400" s="960"/>
    </row>
    <row r="2401" spans="2:13">
      <c r="B2401" s="960"/>
      <c r="C2401" s="960"/>
      <c r="D2401" s="960"/>
      <c r="E2401" s="960"/>
      <c r="F2401" s="960"/>
      <c r="G2401" s="960"/>
      <c r="H2401" s="960"/>
      <c r="I2401" s="960"/>
      <c r="J2401" s="960"/>
      <c r="K2401" s="960"/>
      <c r="L2401" s="960"/>
      <c r="M2401" s="960"/>
    </row>
    <row r="2402" spans="2:13">
      <c r="B2402" s="960"/>
      <c r="C2402" s="960"/>
      <c r="D2402" s="960"/>
      <c r="E2402" s="960"/>
      <c r="F2402" s="960"/>
      <c r="G2402" s="960"/>
      <c r="H2402" s="960"/>
      <c r="I2402" s="960"/>
      <c r="J2402" s="960"/>
      <c r="K2402" s="960"/>
      <c r="L2402" s="960"/>
      <c r="M2402" s="960"/>
    </row>
    <row r="2403" spans="2:13">
      <c r="B2403" s="960"/>
      <c r="C2403" s="960"/>
      <c r="D2403" s="960"/>
      <c r="E2403" s="960"/>
      <c r="F2403" s="960"/>
      <c r="G2403" s="960"/>
      <c r="H2403" s="960"/>
      <c r="I2403" s="960"/>
      <c r="J2403" s="960"/>
      <c r="K2403" s="960"/>
      <c r="L2403" s="960"/>
      <c r="M2403" s="960"/>
    </row>
    <row r="2404" spans="2:13">
      <c r="B2404" s="960"/>
      <c r="C2404" s="960"/>
      <c r="D2404" s="960"/>
      <c r="E2404" s="960"/>
      <c r="F2404" s="960"/>
      <c r="G2404" s="960"/>
      <c r="H2404" s="960"/>
      <c r="I2404" s="960"/>
      <c r="J2404" s="960"/>
      <c r="K2404" s="960"/>
      <c r="L2404" s="960"/>
      <c r="M2404" s="960"/>
    </row>
    <row r="2405" spans="2:13">
      <c r="B2405" s="960"/>
      <c r="C2405" s="960"/>
      <c r="D2405" s="960"/>
      <c r="E2405" s="960"/>
      <c r="F2405" s="960"/>
      <c r="G2405" s="960"/>
      <c r="H2405" s="960"/>
      <c r="I2405" s="960"/>
      <c r="J2405" s="960"/>
      <c r="K2405" s="960"/>
      <c r="L2405" s="960"/>
      <c r="M2405" s="960"/>
    </row>
    <row r="2406" spans="2:13">
      <c r="B2406" s="960"/>
      <c r="C2406" s="960"/>
      <c r="D2406" s="960"/>
      <c r="E2406" s="960"/>
      <c r="F2406" s="960"/>
      <c r="G2406" s="960"/>
      <c r="H2406" s="960"/>
      <c r="I2406" s="960"/>
      <c r="J2406" s="960"/>
      <c r="K2406" s="960"/>
      <c r="L2406" s="960"/>
      <c r="M2406" s="960"/>
    </row>
    <row r="2407" spans="2:13">
      <c r="B2407" s="960"/>
      <c r="C2407" s="960"/>
      <c r="D2407" s="960"/>
      <c r="E2407" s="960"/>
      <c r="F2407" s="960"/>
      <c r="G2407" s="960"/>
      <c r="H2407" s="960"/>
      <c r="I2407" s="960"/>
      <c r="J2407" s="960"/>
      <c r="K2407" s="960"/>
      <c r="L2407" s="960"/>
      <c r="M2407" s="960"/>
    </row>
    <row r="2408" spans="2:13">
      <c r="B2408" s="960"/>
      <c r="C2408" s="960"/>
      <c r="D2408" s="960"/>
      <c r="E2408" s="960"/>
      <c r="F2408" s="960"/>
      <c r="G2408" s="960"/>
      <c r="H2408" s="960"/>
      <c r="I2408" s="960"/>
      <c r="J2408" s="960"/>
      <c r="K2408" s="960"/>
      <c r="L2408" s="960"/>
      <c r="M2408" s="960"/>
    </row>
    <row r="2409" spans="2:13">
      <c r="B2409" s="960"/>
      <c r="C2409" s="960"/>
      <c r="D2409" s="960"/>
      <c r="E2409" s="960"/>
      <c r="F2409" s="960"/>
      <c r="G2409" s="960"/>
      <c r="H2409" s="960"/>
      <c r="I2409" s="960"/>
      <c r="J2409" s="960"/>
      <c r="K2409" s="960"/>
      <c r="L2409" s="960"/>
      <c r="M2409" s="960"/>
    </row>
    <row r="2410" spans="2:13">
      <c r="B2410" s="960"/>
      <c r="C2410" s="960"/>
      <c r="D2410" s="960"/>
      <c r="E2410" s="960"/>
      <c r="F2410" s="960"/>
      <c r="G2410" s="960"/>
      <c r="H2410" s="960"/>
      <c r="I2410" s="960"/>
      <c r="J2410" s="960"/>
      <c r="K2410" s="960"/>
      <c r="L2410" s="960"/>
      <c r="M2410" s="960"/>
    </row>
    <row r="2411" spans="2:13">
      <c r="B2411" s="960"/>
      <c r="C2411" s="960"/>
      <c r="D2411" s="960"/>
      <c r="E2411" s="960"/>
      <c r="F2411" s="960"/>
      <c r="G2411" s="960"/>
      <c r="H2411" s="960"/>
      <c r="I2411" s="960"/>
      <c r="J2411" s="960"/>
      <c r="K2411" s="960"/>
      <c r="L2411" s="960"/>
      <c r="M2411" s="960"/>
    </row>
    <row r="2412" spans="2:13">
      <c r="B2412" s="960"/>
      <c r="C2412" s="960"/>
      <c r="D2412" s="960"/>
      <c r="E2412" s="960"/>
      <c r="F2412" s="960"/>
      <c r="G2412" s="960"/>
      <c r="H2412" s="960"/>
      <c r="I2412" s="960"/>
      <c r="J2412" s="960"/>
      <c r="K2412" s="960"/>
      <c r="L2412" s="960"/>
      <c r="M2412" s="960"/>
    </row>
    <row r="2413" spans="2:13">
      <c r="B2413" s="960"/>
      <c r="C2413" s="960"/>
      <c r="D2413" s="960"/>
      <c r="E2413" s="960"/>
      <c r="F2413" s="960"/>
      <c r="G2413" s="960"/>
      <c r="H2413" s="960"/>
      <c r="I2413" s="960"/>
      <c r="J2413" s="960"/>
      <c r="K2413" s="960"/>
      <c r="L2413" s="960"/>
      <c r="M2413" s="960"/>
    </row>
    <row r="2414" spans="2:13">
      <c r="B2414" s="960"/>
      <c r="C2414" s="960"/>
      <c r="D2414" s="960"/>
      <c r="E2414" s="960"/>
      <c r="F2414" s="960"/>
      <c r="G2414" s="960"/>
      <c r="H2414" s="960"/>
      <c r="I2414" s="960"/>
      <c r="J2414" s="960"/>
      <c r="K2414" s="960"/>
      <c r="L2414" s="960"/>
      <c r="M2414" s="960"/>
    </row>
    <row r="2415" spans="2:13">
      <c r="B2415" s="960"/>
      <c r="C2415" s="960"/>
      <c r="D2415" s="960"/>
      <c r="E2415" s="960"/>
      <c r="F2415" s="960"/>
      <c r="G2415" s="960"/>
      <c r="H2415" s="960"/>
      <c r="I2415" s="960"/>
      <c r="J2415" s="960"/>
      <c r="K2415" s="960"/>
      <c r="L2415" s="960"/>
      <c r="M2415" s="960"/>
    </row>
    <row r="2416" spans="2:13">
      <c r="B2416" s="960"/>
      <c r="C2416" s="960"/>
      <c r="D2416" s="960"/>
      <c r="E2416" s="960"/>
      <c r="F2416" s="960"/>
      <c r="G2416" s="960"/>
      <c r="H2416" s="960"/>
      <c r="I2416" s="960"/>
      <c r="J2416" s="960"/>
      <c r="K2416" s="960"/>
      <c r="L2416" s="960"/>
      <c r="M2416" s="960"/>
    </row>
    <row r="2417" spans="2:13">
      <c r="B2417" s="960"/>
      <c r="C2417" s="960"/>
      <c r="D2417" s="960"/>
      <c r="E2417" s="960"/>
      <c r="F2417" s="960"/>
      <c r="G2417" s="960"/>
      <c r="H2417" s="960"/>
      <c r="I2417" s="960"/>
      <c r="J2417" s="960"/>
      <c r="K2417" s="960"/>
      <c r="L2417" s="960"/>
      <c r="M2417" s="960"/>
    </row>
    <row r="2418" spans="2:13">
      <c r="B2418" s="960"/>
      <c r="C2418" s="960"/>
      <c r="D2418" s="960"/>
      <c r="E2418" s="960"/>
      <c r="F2418" s="960"/>
      <c r="G2418" s="960"/>
      <c r="H2418" s="960"/>
      <c r="I2418" s="960"/>
      <c r="J2418" s="960"/>
      <c r="K2418" s="960"/>
      <c r="L2418" s="960"/>
      <c r="M2418" s="960"/>
    </row>
    <row r="2419" spans="2:13">
      <c r="B2419" s="960"/>
      <c r="C2419" s="960"/>
      <c r="D2419" s="960"/>
      <c r="E2419" s="960"/>
      <c r="F2419" s="960"/>
      <c r="G2419" s="960"/>
      <c r="H2419" s="960"/>
      <c r="I2419" s="960"/>
      <c r="J2419" s="960"/>
      <c r="K2419" s="960"/>
      <c r="L2419" s="960"/>
      <c r="M2419" s="960"/>
    </row>
    <row r="2420" spans="2:13">
      <c r="B2420" s="960"/>
      <c r="C2420" s="960"/>
      <c r="D2420" s="960"/>
      <c r="E2420" s="960"/>
      <c r="F2420" s="960"/>
      <c r="G2420" s="960"/>
      <c r="H2420" s="960"/>
      <c r="I2420" s="960"/>
      <c r="J2420" s="960"/>
      <c r="K2420" s="960"/>
      <c r="L2420" s="960"/>
      <c r="M2420" s="960"/>
    </row>
    <row r="2421" spans="2:13">
      <c r="B2421" s="960"/>
      <c r="C2421" s="960"/>
      <c r="D2421" s="960"/>
      <c r="E2421" s="960"/>
      <c r="F2421" s="960"/>
      <c r="G2421" s="960"/>
      <c r="H2421" s="960"/>
      <c r="I2421" s="960"/>
      <c r="J2421" s="960"/>
      <c r="K2421" s="960"/>
      <c r="L2421" s="960"/>
      <c r="M2421" s="960"/>
    </row>
    <row r="2422" spans="2:13">
      <c r="B2422" s="960"/>
      <c r="C2422" s="960"/>
      <c r="D2422" s="960"/>
      <c r="E2422" s="960"/>
      <c r="F2422" s="960"/>
      <c r="G2422" s="960"/>
      <c r="H2422" s="960"/>
      <c r="I2422" s="960"/>
      <c r="J2422" s="960"/>
      <c r="K2422" s="960"/>
      <c r="L2422" s="960"/>
      <c r="M2422" s="960"/>
    </row>
    <row r="2423" spans="2:13">
      <c r="B2423" s="960"/>
      <c r="C2423" s="960"/>
      <c r="D2423" s="960"/>
      <c r="E2423" s="960"/>
      <c r="F2423" s="960"/>
      <c r="G2423" s="960"/>
      <c r="H2423" s="960"/>
      <c r="I2423" s="960"/>
      <c r="J2423" s="960"/>
      <c r="K2423" s="960"/>
      <c r="L2423" s="960"/>
      <c r="M2423" s="960"/>
    </row>
    <row r="2424" spans="2:13">
      <c r="B2424" s="960"/>
      <c r="C2424" s="960"/>
      <c r="D2424" s="960"/>
      <c r="E2424" s="960"/>
      <c r="F2424" s="960"/>
      <c r="G2424" s="960"/>
      <c r="H2424" s="960"/>
      <c r="I2424" s="960"/>
      <c r="J2424" s="960"/>
      <c r="K2424" s="960"/>
      <c r="L2424" s="960"/>
      <c r="M2424" s="960"/>
    </row>
    <row r="2425" spans="2:13">
      <c r="B2425" s="960"/>
      <c r="C2425" s="960"/>
      <c r="D2425" s="960"/>
      <c r="E2425" s="960"/>
      <c r="F2425" s="960"/>
      <c r="G2425" s="960"/>
      <c r="H2425" s="960"/>
      <c r="I2425" s="960"/>
      <c r="J2425" s="960"/>
      <c r="K2425" s="960"/>
      <c r="L2425" s="960"/>
      <c r="M2425" s="960"/>
    </row>
    <row r="2426" spans="2:13">
      <c r="B2426" s="960"/>
      <c r="C2426" s="960"/>
      <c r="D2426" s="960"/>
      <c r="E2426" s="960"/>
      <c r="F2426" s="960"/>
      <c r="G2426" s="960"/>
      <c r="H2426" s="960"/>
      <c r="I2426" s="960"/>
      <c r="J2426" s="960"/>
      <c r="K2426" s="960"/>
      <c r="L2426" s="960"/>
      <c r="M2426" s="960"/>
    </row>
    <row r="2427" spans="2:13">
      <c r="B2427" s="960"/>
      <c r="C2427" s="960"/>
      <c r="D2427" s="960"/>
      <c r="E2427" s="960"/>
      <c r="F2427" s="960"/>
      <c r="G2427" s="960"/>
      <c r="H2427" s="960"/>
      <c r="I2427" s="960"/>
      <c r="J2427" s="960"/>
      <c r="K2427" s="960"/>
      <c r="L2427" s="960"/>
      <c r="M2427" s="960"/>
    </row>
    <row r="2428" spans="2:13">
      <c r="B2428" s="960"/>
      <c r="C2428" s="960"/>
      <c r="D2428" s="960"/>
      <c r="E2428" s="960"/>
      <c r="F2428" s="960"/>
      <c r="G2428" s="960"/>
      <c r="H2428" s="960"/>
      <c r="I2428" s="960"/>
      <c r="J2428" s="960"/>
      <c r="K2428" s="960"/>
      <c r="L2428" s="960"/>
      <c r="M2428" s="960"/>
    </row>
    <row r="2429" spans="2:13">
      <c r="B2429" s="960"/>
      <c r="C2429" s="960"/>
      <c r="D2429" s="960"/>
      <c r="E2429" s="960"/>
      <c r="F2429" s="960"/>
      <c r="G2429" s="960"/>
      <c r="H2429" s="960"/>
      <c r="I2429" s="960"/>
      <c r="J2429" s="960"/>
      <c r="K2429" s="960"/>
      <c r="L2429" s="960"/>
      <c r="M2429" s="960"/>
    </row>
    <row r="2430" spans="2:13">
      <c r="B2430" s="960"/>
      <c r="C2430" s="960"/>
      <c r="D2430" s="960"/>
      <c r="E2430" s="960"/>
      <c r="F2430" s="960"/>
      <c r="G2430" s="960"/>
      <c r="H2430" s="960"/>
      <c r="I2430" s="960"/>
      <c r="J2430" s="960"/>
      <c r="K2430" s="960"/>
      <c r="L2430" s="960"/>
      <c r="M2430" s="960"/>
    </row>
    <row r="2431" spans="2:13">
      <c r="B2431" s="960"/>
      <c r="C2431" s="960"/>
      <c r="D2431" s="960"/>
      <c r="E2431" s="960"/>
      <c r="F2431" s="960"/>
      <c r="G2431" s="960"/>
      <c r="H2431" s="960"/>
      <c r="I2431" s="960"/>
      <c r="J2431" s="960"/>
      <c r="K2431" s="960"/>
      <c r="L2431" s="960"/>
      <c r="M2431" s="960"/>
    </row>
    <row r="2432" spans="2:13">
      <c r="B2432" s="960"/>
      <c r="C2432" s="960"/>
      <c r="D2432" s="960"/>
      <c r="E2432" s="960"/>
      <c r="F2432" s="960"/>
      <c r="G2432" s="960"/>
      <c r="H2432" s="960"/>
      <c r="I2432" s="960"/>
      <c r="J2432" s="960"/>
      <c r="K2432" s="960"/>
      <c r="L2432" s="960"/>
      <c r="M2432" s="960"/>
    </row>
    <row r="2433" spans="2:13">
      <c r="B2433" s="960"/>
      <c r="C2433" s="960"/>
      <c r="D2433" s="960"/>
      <c r="E2433" s="960"/>
      <c r="F2433" s="960"/>
      <c r="G2433" s="960"/>
      <c r="H2433" s="960"/>
      <c r="I2433" s="960"/>
      <c r="J2433" s="960"/>
      <c r="K2433" s="960"/>
      <c r="L2433" s="960"/>
      <c r="M2433" s="960"/>
    </row>
    <row r="2434" spans="2:13">
      <c r="B2434" s="960"/>
      <c r="C2434" s="960"/>
      <c r="D2434" s="960"/>
      <c r="E2434" s="960"/>
      <c r="F2434" s="960"/>
      <c r="G2434" s="960"/>
      <c r="H2434" s="960"/>
      <c r="I2434" s="960"/>
      <c r="J2434" s="960"/>
      <c r="K2434" s="960"/>
      <c r="L2434" s="960"/>
      <c r="M2434" s="960"/>
    </row>
    <row r="2435" spans="2:13">
      <c r="B2435" s="960"/>
      <c r="C2435" s="960"/>
      <c r="D2435" s="960"/>
      <c r="E2435" s="960"/>
      <c r="F2435" s="960"/>
      <c r="G2435" s="960"/>
      <c r="H2435" s="960"/>
      <c r="I2435" s="960"/>
      <c r="J2435" s="960"/>
      <c r="K2435" s="960"/>
      <c r="L2435" s="960"/>
      <c r="M2435" s="960"/>
    </row>
    <row r="2436" spans="2:13">
      <c r="B2436" s="960"/>
      <c r="C2436" s="960"/>
      <c r="D2436" s="960"/>
      <c r="E2436" s="960"/>
      <c r="F2436" s="960"/>
      <c r="G2436" s="960"/>
      <c r="H2436" s="960"/>
      <c r="I2436" s="960"/>
      <c r="J2436" s="960"/>
      <c r="K2436" s="960"/>
      <c r="L2436" s="960"/>
      <c r="M2436" s="960"/>
    </row>
    <row r="2437" spans="2:13">
      <c r="B2437" s="960"/>
      <c r="C2437" s="960"/>
      <c r="D2437" s="960"/>
      <c r="E2437" s="960"/>
      <c r="F2437" s="960"/>
      <c r="G2437" s="960"/>
      <c r="H2437" s="960"/>
      <c r="I2437" s="960"/>
      <c r="J2437" s="960"/>
      <c r="K2437" s="960"/>
      <c r="L2437" s="960"/>
      <c r="M2437" s="960"/>
    </row>
    <row r="2438" spans="2:13">
      <c r="B2438" s="960"/>
      <c r="C2438" s="960"/>
      <c r="D2438" s="960"/>
      <c r="E2438" s="960"/>
      <c r="F2438" s="960"/>
      <c r="G2438" s="960"/>
      <c r="H2438" s="960"/>
      <c r="I2438" s="960"/>
      <c r="J2438" s="960"/>
      <c r="K2438" s="960"/>
      <c r="L2438" s="960"/>
      <c r="M2438" s="960"/>
    </row>
    <row r="2439" spans="2:13">
      <c r="B2439" s="960"/>
      <c r="C2439" s="960"/>
      <c r="D2439" s="960"/>
      <c r="E2439" s="960"/>
      <c r="F2439" s="960"/>
      <c r="G2439" s="960"/>
      <c r="H2439" s="960"/>
      <c r="I2439" s="960"/>
      <c r="J2439" s="960"/>
      <c r="K2439" s="960"/>
      <c r="L2439" s="960"/>
      <c r="M2439" s="960"/>
    </row>
    <row r="2440" spans="2:13">
      <c r="B2440" s="960"/>
      <c r="C2440" s="960"/>
      <c r="D2440" s="960"/>
      <c r="E2440" s="960"/>
      <c r="F2440" s="960"/>
      <c r="G2440" s="960"/>
      <c r="H2440" s="960"/>
      <c r="I2440" s="960"/>
      <c r="J2440" s="960"/>
      <c r="K2440" s="960"/>
      <c r="L2440" s="960"/>
      <c r="M2440" s="960"/>
    </row>
    <row r="2441" spans="2:13">
      <c r="B2441" s="960"/>
      <c r="C2441" s="960"/>
      <c r="D2441" s="960"/>
      <c r="E2441" s="960"/>
      <c r="F2441" s="960"/>
      <c r="G2441" s="960"/>
      <c r="H2441" s="960"/>
      <c r="I2441" s="960"/>
      <c r="J2441" s="960"/>
      <c r="K2441" s="960"/>
      <c r="L2441" s="960"/>
      <c r="M2441" s="960"/>
    </row>
    <row r="2442" spans="2:13">
      <c r="B2442" s="960"/>
      <c r="C2442" s="960"/>
      <c r="D2442" s="960"/>
      <c r="E2442" s="960"/>
      <c r="F2442" s="960"/>
      <c r="G2442" s="960"/>
      <c r="H2442" s="960"/>
      <c r="I2442" s="960"/>
      <c r="J2442" s="960"/>
      <c r="K2442" s="960"/>
      <c r="L2442" s="960"/>
      <c r="M2442" s="960"/>
    </row>
    <row r="2443" spans="2:13">
      <c r="B2443" s="960"/>
      <c r="C2443" s="960"/>
      <c r="D2443" s="960"/>
      <c r="E2443" s="960"/>
      <c r="F2443" s="960"/>
      <c r="G2443" s="960"/>
      <c r="H2443" s="960"/>
      <c r="I2443" s="960"/>
      <c r="J2443" s="960"/>
      <c r="K2443" s="960"/>
      <c r="L2443" s="960"/>
      <c r="M2443" s="960"/>
    </row>
    <row r="2444" spans="2:13">
      <c r="B2444" s="960"/>
      <c r="C2444" s="960"/>
      <c r="D2444" s="960"/>
      <c r="E2444" s="960"/>
      <c r="F2444" s="960"/>
      <c r="G2444" s="960"/>
      <c r="H2444" s="960"/>
      <c r="I2444" s="960"/>
      <c r="J2444" s="960"/>
      <c r="K2444" s="960"/>
      <c r="L2444" s="960"/>
      <c r="M2444" s="960"/>
    </row>
    <row r="2445" spans="2:13">
      <c r="B2445" s="960"/>
      <c r="C2445" s="960"/>
      <c r="D2445" s="960"/>
      <c r="E2445" s="960"/>
      <c r="F2445" s="960"/>
      <c r="G2445" s="960"/>
      <c r="H2445" s="960"/>
      <c r="I2445" s="960"/>
      <c r="J2445" s="960"/>
      <c r="K2445" s="960"/>
      <c r="L2445" s="960"/>
      <c r="M2445" s="960"/>
    </row>
    <row r="2446" spans="2:13">
      <c r="B2446" s="960"/>
      <c r="C2446" s="960"/>
      <c r="D2446" s="960"/>
      <c r="E2446" s="960"/>
      <c r="F2446" s="960"/>
      <c r="G2446" s="960"/>
      <c r="H2446" s="960"/>
      <c r="I2446" s="960"/>
      <c r="J2446" s="960"/>
      <c r="K2446" s="960"/>
      <c r="L2446" s="960"/>
      <c r="M2446" s="960"/>
    </row>
    <row r="2447" spans="2:13">
      <c r="B2447" s="960"/>
      <c r="C2447" s="960"/>
      <c r="D2447" s="960"/>
      <c r="E2447" s="960"/>
      <c r="F2447" s="960"/>
      <c r="G2447" s="960"/>
      <c r="H2447" s="960"/>
      <c r="I2447" s="960"/>
      <c r="J2447" s="960"/>
      <c r="K2447" s="960"/>
      <c r="L2447" s="960"/>
      <c r="M2447" s="960"/>
    </row>
    <row r="2448" spans="2:13">
      <c r="B2448" s="960"/>
      <c r="C2448" s="960"/>
      <c r="D2448" s="960"/>
      <c r="E2448" s="960"/>
      <c r="F2448" s="960"/>
      <c r="G2448" s="960"/>
      <c r="H2448" s="960"/>
      <c r="I2448" s="960"/>
      <c r="J2448" s="960"/>
      <c r="K2448" s="960"/>
      <c r="L2448" s="960"/>
      <c r="M2448" s="960"/>
    </row>
    <row r="2449" spans="2:13">
      <c r="B2449" s="960"/>
      <c r="C2449" s="960"/>
      <c r="D2449" s="960"/>
      <c r="E2449" s="960"/>
      <c r="F2449" s="960"/>
      <c r="G2449" s="960"/>
      <c r="H2449" s="960"/>
      <c r="I2449" s="960"/>
      <c r="J2449" s="960"/>
      <c r="K2449" s="960"/>
      <c r="L2449" s="960"/>
      <c r="M2449" s="960"/>
    </row>
    <row r="2450" spans="2:13">
      <c r="B2450" s="960"/>
      <c r="C2450" s="960"/>
      <c r="D2450" s="960"/>
      <c r="E2450" s="960"/>
      <c r="F2450" s="960"/>
      <c r="G2450" s="960"/>
      <c r="H2450" s="960"/>
      <c r="I2450" s="960"/>
      <c r="J2450" s="960"/>
      <c r="K2450" s="960"/>
      <c r="L2450" s="960"/>
      <c r="M2450" s="960"/>
    </row>
    <row r="2451" spans="2:13">
      <c r="B2451" s="960"/>
      <c r="C2451" s="960"/>
      <c r="D2451" s="960"/>
      <c r="E2451" s="960"/>
      <c r="F2451" s="960"/>
      <c r="G2451" s="960"/>
      <c r="H2451" s="960"/>
      <c r="I2451" s="960"/>
      <c r="J2451" s="960"/>
      <c r="K2451" s="960"/>
      <c r="L2451" s="960"/>
      <c r="M2451" s="960"/>
    </row>
    <row r="2452" spans="2:13">
      <c r="B2452" s="960"/>
      <c r="C2452" s="960"/>
      <c r="D2452" s="960"/>
      <c r="E2452" s="960"/>
      <c r="F2452" s="960"/>
      <c r="G2452" s="960"/>
      <c r="H2452" s="960"/>
      <c r="I2452" s="960"/>
      <c r="J2452" s="960"/>
      <c r="K2452" s="960"/>
      <c r="L2452" s="960"/>
      <c r="M2452" s="960"/>
    </row>
    <row r="2453" spans="2:13">
      <c r="B2453" s="960"/>
      <c r="C2453" s="960"/>
      <c r="D2453" s="960"/>
      <c r="E2453" s="960"/>
      <c r="F2453" s="960"/>
      <c r="G2453" s="960"/>
      <c r="H2453" s="960"/>
      <c r="I2453" s="960"/>
      <c r="J2453" s="960"/>
      <c r="K2453" s="960"/>
      <c r="L2453" s="960"/>
      <c r="M2453" s="960"/>
    </row>
    <row r="2454" spans="2:13">
      <c r="B2454" s="960"/>
      <c r="C2454" s="960"/>
      <c r="D2454" s="960"/>
      <c r="E2454" s="960"/>
      <c r="F2454" s="960"/>
      <c r="G2454" s="960"/>
      <c r="H2454" s="960"/>
      <c r="I2454" s="960"/>
      <c r="J2454" s="960"/>
      <c r="K2454" s="960"/>
      <c r="L2454" s="960"/>
      <c r="M2454" s="960"/>
    </row>
    <row r="2455" spans="2:13">
      <c r="B2455" s="960"/>
      <c r="C2455" s="960"/>
      <c r="D2455" s="960"/>
      <c r="E2455" s="960"/>
      <c r="F2455" s="960"/>
      <c r="G2455" s="960"/>
      <c r="H2455" s="960"/>
      <c r="I2455" s="960"/>
      <c r="J2455" s="960"/>
      <c r="K2455" s="960"/>
      <c r="L2455" s="960"/>
      <c r="M2455" s="960"/>
    </row>
    <row r="2456" spans="2:13">
      <c r="B2456" s="960"/>
      <c r="C2456" s="960"/>
      <c r="D2456" s="960"/>
      <c r="E2456" s="960"/>
      <c r="F2456" s="960"/>
      <c r="G2456" s="960"/>
      <c r="H2456" s="960"/>
      <c r="I2456" s="960"/>
      <c r="J2456" s="960"/>
      <c r="K2456" s="960"/>
      <c r="L2456" s="960"/>
      <c r="M2456" s="960"/>
    </row>
    <row r="2457" spans="2:13">
      <c r="B2457" s="960"/>
      <c r="C2457" s="960"/>
      <c r="D2457" s="960"/>
      <c r="E2457" s="960"/>
      <c r="F2457" s="960"/>
      <c r="G2457" s="960"/>
      <c r="H2457" s="960"/>
      <c r="I2457" s="960"/>
      <c r="J2457" s="960"/>
      <c r="K2457" s="960"/>
      <c r="L2457" s="960"/>
      <c r="M2457" s="960"/>
    </row>
    <row r="2458" spans="2:13">
      <c r="B2458" s="960"/>
      <c r="C2458" s="960"/>
      <c r="D2458" s="960"/>
      <c r="E2458" s="960"/>
      <c r="F2458" s="960"/>
      <c r="G2458" s="960"/>
      <c r="H2458" s="960"/>
      <c r="I2458" s="960"/>
      <c r="J2458" s="960"/>
      <c r="K2458" s="960"/>
      <c r="L2458" s="960"/>
      <c r="M2458" s="960"/>
    </row>
    <row r="2459" spans="2:13">
      <c r="B2459" s="960"/>
      <c r="C2459" s="960"/>
      <c r="D2459" s="960"/>
      <c r="E2459" s="960"/>
      <c r="F2459" s="960"/>
      <c r="G2459" s="960"/>
      <c r="H2459" s="960"/>
      <c r="I2459" s="960"/>
      <c r="J2459" s="960"/>
      <c r="K2459" s="960"/>
      <c r="L2459" s="960"/>
      <c r="M2459" s="960"/>
    </row>
    <row r="2460" spans="2:13">
      <c r="B2460" s="960"/>
      <c r="C2460" s="960"/>
      <c r="D2460" s="960"/>
      <c r="E2460" s="960"/>
      <c r="F2460" s="960"/>
      <c r="G2460" s="960"/>
      <c r="H2460" s="960"/>
      <c r="I2460" s="960"/>
      <c r="J2460" s="960"/>
      <c r="K2460" s="960"/>
      <c r="L2460" s="960"/>
      <c r="M2460" s="960"/>
    </row>
    <row r="2461" spans="2:13">
      <c r="B2461" s="960"/>
      <c r="C2461" s="960"/>
      <c r="D2461" s="960"/>
      <c r="E2461" s="960"/>
      <c r="F2461" s="960"/>
      <c r="G2461" s="960"/>
      <c r="H2461" s="960"/>
      <c r="I2461" s="960"/>
      <c r="J2461" s="960"/>
      <c r="K2461" s="960"/>
      <c r="L2461" s="960"/>
      <c r="M2461" s="960"/>
    </row>
    <row r="2462" spans="2:13">
      <c r="B2462" s="960"/>
      <c r="C2462" s="960"/>
      <c r="D2462" s="960"/>
      <c r="E2462" s="960"/>
      <c r="F2462" s="960"/>
      <c r="G2462" s="960"/>
      <c r="H2462" s="960"/>
      <c r="I2462" s="960"/>
      <c r="J2462" s="960"/>
      <c r="K2462" s="960"/>
      <c r="L2462" s="960"/>
      <c r="M2462" s="960"/>
    </row>
    <row r="2463" spans="2:13">
      <c r="B2463" s="960"/>
      <c r="C2463" s="960"/>
      <c r="D2463" s="960"/>
      <c r="E2463" s="960"/>
      <c r="F2463" s="960"/>
      <c r="G2463" s="960"/>
      <c r="H2463" s="960"/>
      <c r="I2463" s="960"/>
      <c r="J2463" s="960"/>
      <c r="K2463" s="960"/>
      <c r="L2463" s="960"/>
      <c r="M2463" s="960"/>
    </row>
    <row r="2464" spans="2:13">
      <c r="B2464" s="960"/>
      <c r="C2464" s="960"/>
      <c r="D2464" s="960"/>
      <c r="E2464" s="960"/>
      <c r="F2464" s="960"/>
      <c r="G2464" s="960"/>
      <c r="H2464" s="960"/>
      <c r="I2464" s="960"/>
      <c r="J2464" s="960"/>
      <c r="K2464" s="960"/>
      <c r="L2464" s="960"/>
      <c r="M2464" s="960"/>
    </row>
    <row r="2465" spans="2:13">
      <c r="B2465" s="960"/>
      <c r="C2465" s="960"/>
      <c r="D2465" s="960"/>
      <c r="E2465" s="960"/>
      <c r="F2465" s="960"/>
      <c r="G2465" s="960"/>
      <c r="H2465" s="960"/>
      <c r="I2465" s="960"/>
      <c r="J2465" s="960"/>
      <c r="K2465" s="960"/>
      <c r="L2465" s="960"/>
      <c r="M2465" s="960"/>
    </row>
    <row r="2466" spans="2:13">
      <c r="B2466" s="960"/>
      <c r="C2466" s="960"/>
      <c r="D2466" s="960"/>
      <c r="E2466" s="960"/>
      <c r="F2466" s="960"/>
      <c r="G2466" s="960"/>
      <c r="H2466" s="960"/>
      <c r="I2466" s="960"/>
      <c r="J2466" s="960"/>
      <c r="K2466" s="960"/>
      <c r="L2466" s="960"/>
      <c r="M2466" s="960"/>
    </row>
    <row r="2467" spans="2:13">
      <c r="B2467" s="960"/>
      <c r="C2467" s="960"/>
      <c r="D2467" s="960"/>
      <c r="E2467" s="960"/>
      <c r="F2467" s="960"/>
      <c r="G2467" s="960"/>
      <c r="H2467" s="960"/>
      <c r="I2467" s="960"/>
      <c r="J2467" s="960"/>
      <c r="K2467" s="960"/>
      <c r="L2467" s="960"/>
      <c r="M2467" s="960"/>
    </row>
    <row r="2468" spans="2:13">
      <c r="B2468" s="960"/>
      <c r="C2468" s="960"/>
      <c r="D2468" s="960"/>
      <c r="E2468" s="960"/>
      <c r="F2468" s="960"/>
      <c r="G2468" s="960"/>
      <c r="H2468" s="960"/>
      <c r="I2468" s="960"/>
      <c r="J2468" s="960"/>
      <c r="K2468" s="960"/>
      <c r="L2468" s="960"/>
      <c r="M2468" s="960"/>
    </row>
    <row r="2469" spans="2:13">
      <c r="B2469" s="960"/>
      <c r="C2469" s="960"/>
      <c r="D2469" s="960"/>
      <c r="E2469" s="960"/>
      <c r="F2469" s="960"/>
      <c r="G2469" s="960"/>
      <c r="H2469" s="960"/>
      <c r="I2469" s="960"/>
      <c r="J2469" s="960"/>
      <c r="K2469" s="960"/>
      <c r="L2469" s="960"/>
      <c r="M2469" s="960"/>
    </row>
    <row r="2470" spans="2:13">
      <c r="B2470" s="960"/>
      <c r="C2470" s="960"/>
      <c r="D2470" s="960"/>
      <c r="E2470" s="960"/>
      <c r="F2470" s="960"/>
      <c r="G2470" s="960"/>
      <c r="H2470" s="960"/>
      <c r="I2470" s="960"/>
      <c r="J2470" s="960"/>
      <c r="K2470" s="960"/>
      <c r="L2470" s="960"/>
      <c r="M2470" s="960"/>
    </row>
    <row r="2471" spans="2:13">
      <c r="B2471" s="960"/>
      <c r="C2471" s="960"/>
      <c r="D2471" s="960"/>
      <c r="E2471" s="960"/>
      <c r="F2471" s="960"/>
      <c r="G2471" s="960"/>
      <c r="H2471" s="960"/>
      <c r="I2471" s="960"/>
      <c r="J2471" s="960"/>
      <c r="K2471" s="960"/>
      <c r="L2471" s="960"/>
      <c r="M2471" s="960"/>
    </row>
    <row r="2472" spans="2:13">
      <c r="B2472" s="960"/>
      <c r="C2472" s="960"/>
      <c r="D2472" s="960"/>
      <c r="E2472" s="960"/>
      <c r="F2472" s="960"/>
      <c r="G2472" s="960"/>
      <c r="H2472" s="960"/>
      <c r="I2472" s="960"/>
      <c r="J2472" s="960"/>
      <c r="K2472" s="960"/>
      <c r="L2472" s="960"/>
      <c r="M2472" s="960"/>
    </row>
    <row r="2473" spans="2:13">
      <c r="B2473" s="960"/>
      <c r="C2473" s="960"/>
      <c r="D2473" s="960"/>
      <c r="E2473" s="960"/>
      <c r="F2473" s="960"/>
      <c r="G2473" s="960"/>
      <c r="H2473" s="960"/>
      <c r="I2473" s="960"/>
      <c r="J2473" s="960"/>
      <c r="K2473" s="960"/>
      <c r="L2473" s="960"/>
      <c r="M2473" s="960"/>
    </row>
    <row r="2474" spans="2:13">
      <c r="B2474" s="960"/>
      <c r="C2474" s="960"/>
      <c r="D2474" s="960"/>
      <c r="E2474" s="960"/>
      <c r="F2474" s="960"/>
      <c r="G2474" s="960"/>
      <c r="H2474" s="960"/>
      <c r="I2474" s="960"/>
      <c r="J2474" s="960"/>
      <c r="K2474" s="960"/>
      <c r="L2474" s="960"/>
      <c r="M2474" s="960"/>
    </row>
    <row r="2475" spans="2:13">
      <c r="B2475" s="960"/>
      <c r="C2475" s="960"/>
      <c r="D2475" s="960"/>
      <c r="E2475" s="960"/>
      <c r="F2475" s="960"/>
      <c r="G2475" s="960"/>
      <c r="H2475" s="960"/>
      <c r="I2475" s="960"/>
      <c r="J2475" s="960"/>
      <c r="K2475" s="960"/>
      <c r="L2475" s="960"/>
      <c r="M2475" s="960"/>
    </row>
    <row r="2476" spans="2:13">
      <c r="B2476" s="960"/>
      <c r="C2476" s="960"/>
      <c r="D2476" s="960"/>
      <c r="E2476" s="960"/>
      <c r="F2476" s="960"/>
      <c r="G2476" s="960"/>
      <c r="H2476" s="960"/>
      <c r="I2476" s="960"/>
      <c r="J2476" s="960"/>
      <c r="K2476" s="960"/>
      <c r="L2476" s="960"/>
      <c r="M2476" s="960"/>
    </row>
    <row r="2477" spans="2:13">
      <c r="B2477" s="960"/>
      <c r="C2477" s="960"/>
      <c r="D2477" s="960"/>
      <c r="E2477" s="960"/>
      <c r="F2477" s="960"/>
      <c r="G2477" s="960"/>
      <c r="H2477" s="960"/>
      <c r="I2477" s="960"/>
      <c r="J2477" s="960"/>
      <c r="K2477" s="960"/>
      <c r="L2477" s="960"/>
      <c r="M2477" s="960"/>
    </row>
    <row r="2478" spans="2:13">
      <c r="B2478" s="960"/>
      <c r="C2478" s="960"/>
      <c r="D2478" s="960"/>
      <c r="E2478" s="960"/>
      <c r="F2478" s="960"/>
      <c r="G2478" s="960"/>
      <c r="H2478" s="960"/>
      <c r="I2478" s="960"/>
      <c r="J2478" s="960"/>
      <c r="K2478" s="960"/>
      <c r="L2478" s="960"/>
      <c r="M2478" s="960"/>
    </row>
    <row r="2479" spans="2:13">
      <c r="B2479" s="960"/>
      <c r="C2479" s="960"/>
      <c r="D2479" s="960"/>
      <c r="E2479" s="960"/>
      <c r="F2479" s="960"/>
      <c r="G2479" s="960"/>
      <c r="H2479" s="960"/>
      <c r="I2479" s="960"/>
      <c r="J2479" s="960"/>
      <c r="K2479" s="960"/>
      <c r="L2479" s="960"/>
      <c r="M2479" s="960"/>
    </row>
    <row r="2480" spans="2:13">
      <c r="B2480" s="960"/>
      <c r="C2480" s="960"/>
      <c r="D2480" s="960"/>
      <c r="E2480" s="960"/>
      <c r="F2480" s="960"/>
      <c r="G2480" s="960"/>
      <c r="H2480" s="960"/>
      <c r="I2480" s="960"/>
      <c r="J2480" s="960"/>
      <c r="K2480" s="960"/>
      <c r="L2480" s="960"/>
      <c r="M2480" s="960"/>
    </row>
    <row r="2481" spans="2:13">
      <c r="B2481" s="960"/>
      <c r="C2481" s="960"/>
      <c r="D2481" s="960"/>
      <c r="E2481" s="960"/>
      <c r="F2481" s="960"/>
      <c r="G2481" s="960"/>
      <c r="H2481" s="960"/>
      <c r="I2481" s="960"/>
      <c r="J2481" s="960"/>
      <c r="K2481" s="960"/>
      <c r="L2481" s="960"/>
      <c r="M2481" s="960"/>
    </row>
    <row r="2482" spans="2:13">
      <c r="B2482" s="960"/>
      <c r="C2482" s="960"/>
      <c r="D2482" s="960"/>
      <c r="E2482" s="960"/>
      <c r="F2482" s="960"/>
      <c r="G2482" s="960"/>
      <c r="H2482" s="960"/>
      <c r="I2482" s="960"/>
      <c r="J2482" s="960"/>
      <c r="K2482" s="960"/>
      <c r="L2482" s="960"/>
      <c r="M2482" s="960"/>
    </row>
    <row r="2483" spans="2:13">
      <c r="B2483" s="960"/>
      <c r="C2483" s="960"/>
      <c r="D2483" s="960"/>
      <c r="E2483" s="960"/>
      <c r="F2483" s="960"/>
      <c r="G2483" s="960"/>
      <c r="H2483" s="960"/>
      <c r="I2483" s="960"/>
      <c r="J2483" s="960"/>
      <c r="K2483" s="960"/>
      <c r="L2483" s="960"/>
      <c r="M2483" s="960"/>
    </row>
    <row r="2484" spans="2:13">
      <c r="B2484" s="960"/>
      <c r="C2484" s="960"/>
      <c r="D2484" s="960"/>
      <c r="E2484" s="960"/>
      <c r="F2484" s="960"/>
      <c r="G2484" s="960"/>
      <c r="H2484" s="960"/>
      <c r="I2484" s="960"/>
      <c r="J2484" s="960"/>
      <c r="K2484" s="960"/>
      <c r="L2484" s="960"/>
      <c r="M2484" s="960"/>
    </row>
    <row r="2485" spans="2:13">
      <c r="B2485" s="960"/>
      <c r="C2485" s="960"/>
      <c r="D2485" s="960"/>
      <c r="E2485" s="960"/>
      <c r="F2485" s="960"/>
      <c r="G2485" s="960"/>
      <c r="H2485" s="960"/>
      <c r="I2485" s="960"/>
      <c r="J2485" s="960"/>
      <c r="K2485" s="960"/>
      <c r="L2485" s="960"/>
      <c r="M2485" s="960"/>
    </row>
    <row r="2486" spans="2:13">
      <c r="B2486" s="960"/>
      <c r="C2486" s="960"/>
      <c r="D2486" s="960"/>
      <c r="E2486" s="960"/>
      <c r="F2486" s="960"/>
      <c r="G2486" s="960"/>
      <c r="H2486" s="960"/>
      <c r="I2486" s="960"/>
      <c r="J2486" s="960"/>
      <c r="K2486" s="960"/>
      <c r="L2486" s="960"/>
      <c r="M2486" s="960"/>
    </row>
    <row r="2487" spans="2:13">
      <c r="B2487" s="960"/>
      <c r="C2487" s="960"/>
      <c r="D2487" s="960"/>
      <c r="E2487" s="960"/>
      <c r="F2487" s="960"/>
      <c r="G2487" s="960"/>
      <c r="H2487" s="960"/>
      <c r="I2487" s="960"/>
      <c r="J2487" s="960"/>
      <c r="K2487" s="960"/>
      <c r="L2487" s="960"/>
      <c r="M2487" s="960"/>
    </row>
    <row r="2488" spans="2:13">
      <c r="B2488" s="960"/>
      <c r="C2488" s="960"/>
      <c r="D2488" s="960"/>
      <c r="E2488" s="960"/>
      <c r="F2488" s="960"/>
      <c r="G2488" s="960"/>
      <c r="H2488" s="960"/>
      <c r="I2488" s="960"/>
      <c r="J2488" s="960"/>
      <c r="K2488" s="960"/>
      <c r="L2488" s="960"/>
      <c r="M2488" s="960"/>
    </row>
    <row r="2489" spans="2:13">
      <c r="B2489" s="960"/>
      <c r="C2489" s="960"/>
      <c r="D2489" s="960"/>
      <c r="E2489" s="960"/>
      <c r="F2489" s="960"/>
      <c r="G2489" s="960"/>
      <c r="H2489" s="960"/>
      <c r="I2489" s="960"/>
      <c r="J2489" s="960"/>
      <c r="K2489" s="960"/>
      <c r="L2489" s="960"/>
      <c r="M2489" s="960"/>
    </row>
    <row r="2490" spans="2:13">
      <c r="B2490" s="960"/>
      <c r="C2490" s="960"/>
      <c r="D2490" s="960"/>
      <c r="E2490" s="960"/>
      <c r="F2490" s="960"/>
      <c r="G2490" s="960"/>
      <c r="H2490" s="960"/>
      <c r="I2490" s="960"/>
      <c r="J2490" s="960"/>
      <c r="K2490" s="960"/>
      <c r="L2490" s="960"/>
      <c r="M2490" s="960"/>
    </row>
    <row r="2491" spans="2:13">
      <c r="B2491" s="960"/>
      <c r="C2491" s="960"/>
      <c r="D2491" s="960"/>
      <c r="E2491" s="960"/>
      <c r="F2491" s="960"/>
      <c r="G2491" s="960"/>
      <c r="H2491" s="960"/>
      <c r="I2491" s="960"/>
      <c r="J2491" s="960"/>
      <c r="K2491" s="960"/>
      <c r="L2491" s="960"/>
      <c r="M2491" s="960"/>
    </row>
    <row r="2492" spans="2:13">
      <c r="B2492" s="960"/>
      <c r="C2492" s="960"/>
      <c r="D2492" s="960"/>
      <c r="E2492" s="960"/>
      <c r="F2492" s="960"/>
      <c r="G2492" s="960"/>
      <c r="H2492" s="960"/>
      <c r="I2492" s="960"/>
      <c r="J2492" s="960"/>
      <c r="K2492" s="960"/>
      <c r="L2492" s="960"/>
      <c r="M2492" s="960"/>
    </row>
    <row r="2493" spans="2:13">
      <c r="B2493" s="960"/>
      <c r="C2493" s="960"/>
      <c r="D2493" s="960"/>
      <c r="E2493" s="960"/>
      <c r="F2493" s="960"/>
      <c r="G2493" s="960"/>
      <c r="H2493" s="960"/>
      <c r="I2493" s="960"/>
      <c r="J2493" s="960"/>
      <c r="K2493" s="960"/>
      <c r="L2493" s="960"/>
      <c r="M2493" s="960"/>
    </row>
    <row r="2494" spans="2:13">
      <c r="B2494" s="960"/>
      <c r="C2494" s="960"/>
      <c r="D2494" s="960"/>
      <c r="E2494" s="960"/>
      <c r="F2494" s="960"/>
      <c r="G2494" s="960"/>
      <c r="H2494" s="960"/>
      <c r="I2494" s="960"/>
      <c r="J2494" s="960"/>
      <c r="K2494" s="960"/>
      <c r="L2494" s="960"/>
      <c r="M2494" s="960"/>
    </row>
    <row r="2495" spans="2:13">
      <c r="B2495" s="960"/>
      <c r="C2495" s="960"/>
      <c r="D2495" s="960"/>
      <c r="E2495" s="960"/>
      <c r="F2495" s="960"/>
      <c r="G2495" s="960"/>
      <c r="H2495" s="960"/>
      <c r="I2495" s="960"/>
      <c r="J2495" s="960"/>
      <c r="K2495" s="960"/>
      <c r="L2495" s="960"/>
      <c r="M2495" s="960"/>
    </row>
    <row r="2496" spans="2:13">
      <c r="B2496" s="960"/>
      <c r="C2496" s="960"/>
      <c r="D2496" s="960"/>
      <c r="E2496" s="960"/>
      <c r="F2496" s="960"/>
      <c r="G2496" s="960"/>
      <c r="H2496" s="960"/>
      <c r="I2496" s="960"/>
      <c r="J2496" s="960"/>
      <c r="K2496" s="960"/>
      <c r="L2496" s="960"/>
      <c r="M2496" s="960"/>
    </row>
    <row r="2497" spans="2:13">
      <c r="B2497" s="960"/>
      <c r="C2497" s="960"/>
      <c r="D2497" s="960"/>
      <c r="E2497" s="960"/>
      <c r="F2497" s="960"/>
      <c r="G2497" s="960"/>
      <c r="H2497" s="960"/>
      <c r="I2497" s="960"/>
      <c r="J2497" s="960"/>
      <c r="K2497" s="960"/>
      <c r="L2497" s="960"/>
      <c r="M2497" s="960"/>
    </row>
    <row r="2498" spans="2:13">
      <c r="B2498" s="960"/>
      <c r="C2498" s="960"/>
      <c r="D2498" s="960"/>
      <c r="E2498" s="960"/>
      <c r="F2498" s="960"/>
      <c r="G2498" s="960"/>
      <c r="H2498" s="960"/>
      <c r="I2498" s="960"/>
      <c r="J2498" s="960"/>
      <c r="K2498" s="960"/>
      <c r="L2498" s="960"/>
      <c r="M2498" s="960"/>
    </row>
    <row r="2499" spans="2:13">
      <c r="B2499" s="960"/>
      <c r="C2499" s="960"/>
      <c r="D2499" s="960"/>
      <c r="E2499" s="960"/>
      <c r="F2499" s="960"/>
      <c r="G2499" s="960"/>
      <c r="H2499" s="960"/>
      <c r="I2499" s="960"/>
      <c r="J2499" s="960"/>
      <c r="K2499" s="960"/>
      <c r="L2499" s="960"/>
      <c r="M2499" s="960"/>
    </row>
    <row r="2500" spans="2:13">
      <c r="B2500" s="960"/>
      <c r="C2500" s="960"/>
      <c r="D2500" s="960"/>
      <c r="E2500" s="960"/>
      <c r="F2500" s="960"/>
      <c r="G2500" s="960"/>
      <c r="H2500" s="960"/>
      <c r="I2500" s="960"/>
      <c r="J2500" s="960"/>
      <c r="K2500" s="960"/>
      <c r="L2500" s="960"/>
      <c r="M2500" s="960"/>
    </row>
    <row r="2501" spans="2:13">
      <c r="B2501" s="960"/>
      <c r="C2501" s="960"/>
      <c r="D2501" s="960"/>
      <c r="E2501" s="960"/>
      <c r="F2501" s="960"/>
      <c r="G2501" s="960"/>
      <c r="H2501" s="960"/>
      <c r="I2501" s="960"/>
      <c r="J2501" s="960"/>
      <c r="K2501" s="960"/>
      <c r="L2501" s="960"/>
      <c r="M2501" s="960"/>
    </row>
    <row r="2502" spans="2:13">
      <c r="B2502" s="960"/>
      <c r="C2502" s="960"/>
      <c r="D2502" s="960"/>
      <c r="E2502" s="960"/>
      <c r="F2502" s="960"/>
      <c r="G2502" s="960"/>
      <c r="H2502" s="960"/>
      <c r="I2502" s="960"/>
      <c r="J2502" s="960"/>
      <c r="K2502" s="960"/>
      <c r="L2502" s="960"/>
      <c r="M2502" s="960"/>
    </row>
    <row r="2503" spans="2:13">
      <c r="B2503" s="960"/>
      <c r="C2503" s="960"/>
      <c r="D2503" s="960"/>
      <c r="E2503" s="960"/>
      <c r="F2503" s="960"/>
      <c r="G2503" s="960"/>
      <c r="H2503" s="960"/>
      <c r="I2503" s="960"/>
      <c r="J2503" s="960"/>
      <c r="K2503" s="960"/>
      <c r="L2503" s="960"/>
      <c r="M2503" s="960"/>
    </row>
    <row r="2504" spans="2:13">
      <c r="B2504" s="960"/>
      <c r="C2504" s="960"/>
      <c r="D2504" s="960"/>
      <c r="E2504" s="960"/>
      <c r="F2504" s="960"/>
      <c r="G2504" s="960"/>
      <c r="H2504" s="960"/>
      <c r="I2504" s="960"/>
      <c r="J2504" s="960"/>
      <c r="K2504" s="960"/>
      <c r="L2504" s="960"/>
      <c r="M2504" s="960"/>
    </row>
    <row r="2505" spans="2:13">
      <c r="B2505" s="960"/>
      <c r="C2505" s="960"/>
      <c r="D2505" s="960"/>
      <c r="E2505" s="960"/>
      <c r="F2505" s="960"/>
      <c r="G2505" s="960"/>
      <c r="H2505" s="960"/>
      <c r="I2505" s="960"/>
      <c r="J2505" s="960"/>
      <c r="K2505" s="960"/>
      <c r="L2505" s="960"/>
      <c r="M2505" s="960"/>
    </row>
    <row r="2506" spans="2:13">
      <c r="B2506" s="960"/>
      <c r="C2506" s="960"/>
      <c r="D2506" s="960"/>
      <c r="E2506" s="960"/>
      <c r="F2506" s="960"/>
      <c r="G2506" s="960"/>
      <c r="H2506" s="960"/>
      <c r="I2506" s="960"/>
      <c r="J2506" s="960"/>
      <c r="K2506" s="960"/>
      <c r="L2506" s="960"/>
      <c r="M2506" s="960"/>
    </row>
    <row r="2507" spans="2:13">
      <c r="B2507" s="960"/>
      <c r="C2507" s="960"/>
      <c r="D2507" s="960"/>
      <c r="E2507" s="960"/>
      <c r="F2507" s="960"/>
      <c r="G2507" s="960"/>
      <c r="H2507" s="960"/>
      <c r="I2507" s="960"/>
      <c r="J2507" s="960"/>
      <c r="K2507" s="960"/>
      <c r="L2507" s="960"/>
      <c r="M2507" s="960"/>
    </row>
    <row r="2508" spans="2:13">
      <c r="B2508" s="960"/>
      <c r="C2508" s="960"/>
      <c r="D2508" s="960"/>
      <c r="E2508" s="960"/>
      <c r="F2508" s="960"/>
      <c r="G2508" s="960"/>
      <c r="H2508" s="960"/>
      <c r="I2508" s="960"/>
      <c r="J2508" s="960"/>
      <c r="K2508" s="960"/>
      <c r="L2508" s="960"/>
      <c r="M2508" s="960"/>
    </row>
    <row r="2509" spans="2:13">
      <c r="B2509" s="960"/>
      <c r="C2509" s="960"/>
      <c r="D2509" s="960"/>
      <c r="E2509" s="960"/>
      <c r="F2509" s="960"/>
      <c r="G2509" s="960"/>
      <c r="H2509" s="960"/>
      <c r="I2509" s="960"/>
      <c r="J2509" s="960"/>
      <c r="K2509" s="960"/>
      <c r="L2509" s="960"/>
      <c r="M2509" s="960"/>
    </row>
    <row r="2510" spans="2:13">
      <c r="B2510" s="960"/>
      <c r="C2510" s="960"/>
      <c r="D2510" s="960"/>
      <c r="E2510" s="960"/>
      <c r="F2510" s="960"/>
      <c r="G2510" s="960"/>
      <c r="H2510" s="960"/>
      <c r="I2510" s="960"/>
      <c r="J2510" s="960"/>
      <c r="K2510" s="960"/>
      <c r="L2510" s="960"/>
      <c r="M2510" s="960"/>
    </row>
    <row r="2511" spans="2:13">
      <c r="B2511" s="960"/>
      <c r="C2511" s="960"/>
      <c r="D2511" s="960"/>
      <c r="E2511" s="960"/>
      <c r="F2511" s="960"/>
      <c r="G2511" s="960"/>
      <c r="H2511" s="960"/>
      <c r="I2511" s="960"/>
      <c r="J2511" s="960"/>
      <c r="K2511" s="960"/>
      <c r="L2511" s="960"/>
      <c r="M2511" s="960"/>
    </row>
    <row r="2512" spans="2:13">
      <c r="B2512" s="960"/>
      <c r="C2512" s="960"/>
      <c r="D2512" s="960"/>
      <c r="E2512" s="960"/>
      <c r="F2512" s="960"/>
      <c r="G2512" s="960"/>
      <c r="H2512" s="960"/>
      <c r="I2512" s="960"/>
      <c r="J2512" s="960"/>
      <c r="K2512" s="960"/>
      <c r="L2512" s="960"/>
      <c r="M2512" s="960"/>
    </row>
    <row r="2513" spans="2:13">
      <c r="B2513" s="960"/>
      <c r="C2513" s="960"/>
      <c r="D2513" s="960"/>
      <c r="E2513" s="960"/>
      <c r="F2513" s="960"/>
      <c r="G2513" s="960"/>
      <c r="H2513" s="960"/>
      <c r="I2513" s="960"/>
      <c r="J2513" s="960"/>
      <c r="K2513" s="960"/>
      <c r="L2513" s="960"/>
      <c r="M2513" s="960"/>
    </row>
    <row r="2514" spans="2:13">
      <c r="B2514" s="960"/>
      <c r="C2514" s="960"/>
      <c r="D2514" s="960"/>
      <c r="E2514" s="960"/>
      <c r="F2514" s="960"/>
      <c r="G2514" s="960"/>
      <c r="H2514" s="960"/>
      <c r="I2514" s="960"/>
      <c r="J2514" s="960"/>
      <c r="K2514" s="960"/>
      <c r="L2514" s="960"/>
      <c r="M2514" s="960"/>
    </row>
    <row r="2515" spans="2:13">
      <c r="B2515" s="960"/>
      <c r="C2515" s="960"/>
      <c r="D2515" s="960"/>
      <c r="E2515" s="960"/>
      <c r="F2515" s="960"/>
      <c r="G2515" s="960"/>
      <c r="H2515" s="960"/>
      <c r="I2515" s="960"/>
      <c r="J2515" s="960"/>
      <c r="K2515" s="960"/>
      <c r="L2515" s="960"/>
      <c r="M2515" s="960"/>
    </row>
    <row r="2516" spans="2:13">
      <c r="B2516" s="960"/>
      <c r="C2516" s="960"/>
      <c r="D2516" s="960"/>
      <c r="E2516" s="960"/>
      <c r="F2516" s="960"/>
      <c r="G2516" s="960"/>
      <c r="H2516" s="960"/>
      <c r="I2516" s="960"/>
      <c r="J2516" s="960"/>
      <c r="K2516" s="960"/>
      <c r="L2516" s="960"/>
      <c r="M2516" s="960"/>
    </row>
    <row r="2517" spans="2:13">
      <c r="B2517" s="960"/>
      <c r="C2517" s="960"/>
      <c r="D2517" s="960"/>
      <c r="E2517" s="960"/>
      <c r="F2517" s="960"/>
      <c r="G2517" s="960"/>
      <c r="H2517" s="960"/>
      <c r="I2517" s="960"/>
      <c r="J2517" s="960"/>
      <c r="K2517" s="960"/>
      <c r="L2517" s="960"/>
      <c r="M2517" s="960"/>
    </row>
    <row r="2518" spans="2:13">
      <c r="B2518" s="960"/>
      <c r="C2518" s="960"/>
      <c r="D2518" s="960"/>
      <c r="E2518" s="960"/>
      <c r="F2518" s="960"/>
      <c r="G2518" s="960"/>
      <c r="H2518" s="960"/>
      <c r="I2518" s="960"/>
      <c r="J2518" s="960"/>
      <c r="K2518" s="960"/>
      <c r="L2518" s="960"/>
      <c r="M2518" s="960"/>
    </row>
    <row r="2519" spans="2:13">
      <c r="B2519" s="960"/>
      <c r="C2519" s="960"/>
      <c r="D2519" s="960"/>
      <c r="E2519" s="960"/>
      <c r="F2519" s="960"/>
      <c r="G2519" s="960"/>
      <c r="H2519" s="960"/>
      <c r="I2519" s="960"/>
      <c r="J2519" s="960"/>
      <c r="K2519" s="960"/>
      <c r="L2519" s="960"/>
      <c r="M2519" s="960"/>
    </row>
    <row r="2520" spans="2:13">
      <c r="B2520" s="960"/>
      <c r="C2520" s="960"/>
      <c r="D2520" s="960"/>
      <c r="E2520" s="960"/>
      <c r="F2520" s="960"/>
      <c r="G2520" s="960"/>
      <c r="H2520" s="960"/>
      <c r="I2520" s="960"/>
      <c r="J2520" s="960"/>
      <c r="K2520" s="960"/>
      <c r="L2520" s="960"/>
      <c r="M2520" s="960"/>
    </row>
    <row r="2521" spans="2:13">
      <c r="B2521" s="960"/>
      <c r="C2521" s="960"/>
      <c r="D2521" s="960"/>
      <c r="E2521" s="960"/>
      <c r="F2521" s="960"/>
      <c r="G2521" s="960"/>
      <c r="H2521" s="960"/>
      <c r="I2521" s="960"/>
      <c r="J2521" s="960"/>
      <c r="K2521" s="960"/>
      <c r="L2521" s="960"/>
      <c r="M2521" s="960"/>
    </row>
    <row r="2522" spans="2:13">
      <c r="B2522" s="960"/>
      <c r="C2522" s="960"/>
      <c r="D2522" s="960"/>
      <c r="E2522" s="960"/>
      <c r="F2522" s="960"/>
      <c r="G2522" s="960"/>
      <c r="H2522" s="960"/>
      <c r="I2522" s="960"/>
      <c r="J2522" s="960"/>
      <c r="K2522" s="960"/>
      <c r="L2522" s="960"/>
      <c r="M2522" s="960"/>
    </row>
    <row r="2523" spans="2:13">
      <c r="B2523" s="960"/>
      <c r="C2523" s="960"/>
      <c r="D2523" s="960"/>
      <c r="E2523" s="960"/>
      <c r="F2523" s="960"/>
      <c r="G2523" s="960"/>
      <c r="H2523" s="960"/>
      <c r="I2523" s="960"/>
      <c r="J2523" s="960"/>
      <c r="K2523" s="960"/>
      <c r="L2523" s="960"/>
      <c r="M2523" s="960"/>
    </row>
    <row r="2524" spans="2:13">
      <c r="B2524" s="960"/>
      <c r="C2524" s="960"/>
      <c r="D2524" s="960"/>
      <c r="E2524" s="960"/>
      <c r="F2524" s="960"/>
      <c r="G2524" s="960"/>
      <c r="H2524" s="960"/>
      <c r="I2524" s="960"/>
      <c r="J2524" s="960"/>
      <c r="K2524" s="960"/>
      <c r="L2524" s="960"/>
      <c r="M2524" s="960"/>
    </row>
    <row r="2525" spans="2:13">
      <c r="B2525" s="960"/>
      <c r="C2525" s="960"/>
      <c r="D2525" s="960"/>
      <c r="E2525" s="960"/>
      <c r="F2525" s="960"/>
      <c r="G2525" s="960"/>
      <c r="H2525" s="960"/>
      <c r="I2525" s="960"/>
      <c r="J2525" s="960"/>
      <c r="K2525" s="960"/>
      <c r="L2525" s="960"/>
      <c r="M2525" s="960"/>
    </row>
    <row r="2526" spans="2:13">
      <c r="B2526" s="960"/>
      <c r="C2526" s="960"/>
      <c r="D2526" s="960"/>
      <c r="E2526" s="960"/>
      <c r="F2526" s="960"/>
      <c r="G2526" s="960"/>
      <c r="H2526" s="960"/>
      <c r="I2526" s="960"/>
      <c r="J2526" s="960"/>
      <c r="K2526" s="960"/>
      <c r="L2526" s="960"/>
      <c r="M2526" s="960"/>
    </row>
    <row r="2527" spans="2:13">
      <c r="B2527" s="960"/>
      <c r="C2527" s="960"/>
      <c r="D2527" s="960"/>
      <c r="E2527" s="960"/>
      <c r="F2527" s="960"/>
      <c r="G2527" s="960"/>
      <c r="H2527" s="960"/>
      <c r="I2527" s="960"/>
      <c r="J2527" s="960"/>
      <c r="K2527" s="960"/>
      <c r="L2527" s="960"/>
      <c r="M2527" s="960"/>
    </row>
    <row r="2528" spans="2:13">
      <c r="B2528" s="960"/>
      <c r="C2528" s="960"/>
      <c r="D2528" s="960"/>
      <c r="E2528" s="960"/>
      <c r="F2528" s="960"/>
      <c r="G2528" s="960"/>
      <c r="H2528" s="960"/>
      <c r="I2528" s="960"/>
      <c r="J2528" s="960"/>
      <c r="K2528" s="960"/>
      <c r="L2528" s="960"/>
      <c r="M2528" s="960"/>
    </row>
    <row r="2529" spans="2:13">
      <c r="B2529" s="960"/>
      <c r="C2529" s="960"/>
      <c r="D2529" s="960"/>
      <c r="E2529" s="960"/>
      <c r="F2529" s="960"/>
      <c r="G2529" s="960"/>
      <c r="H2529" s="960"/>
      <c r="I2529" s="960"/>
      <c r="J2529" s="960"/>
      <c r="K2529" s="960"/>
      <c r="L2529" s="960"/>
      <c r="M2529" s="960"/>
    </row>
    <row r="2530" spans="2:13">
      <c r="B2530" s="960"/>
      <c r="C2530" s="960"/>
      <c r="D2530" s="960"/>
      <c r="E2530" s="960"/>
      <c r="F2530" s="960"/>
      <c r="G2530" s="960"/>
      <c r="H2530" s="960"/>
      <c r="I2530" s="960"/>
      <c r="J2530" s="960"/>
      <c r="K2530" s="960"/>
      <c r="L2530" s="960"/>
      <c r="M2530" s="960"/>
    </row>
    <row r="2531" spans="2:13">
      <c r="B2531" s="960"/>
      <c r="C2531" s="960"/>
      <c r="D2531" s="960"/>
      <c r="E2531" s="960"/>
      <c r="F2531" s="960"/>
      <c r="G2531" s="960"/>
      <c r="H2531" s="960"/>
      <c r="I2531" s="960"/>
      <c r="J2531" s="960"/>
      <c r="K2531" s="960"/>
      <c r="L2531" s="960"/>
      <c r="M2531" s="960"/>
    </row>
    <row r="2532" spans="2:13">
      <c r="B2532" s="960"/>
      <c r="C2532" s="960"/>
      <c r="D2532" s="960"/>
      <c r="E2532" s="960"/>
      <c r="F2532" s="960"/>
      <c r="G2532" s="960"/>
      <c r="H2532" s="960"/>
      <c r="I2532" s="960"/>
      <c r="J2532" s="960"/>
      <c r="K2532" s="960"/>
      <c r="L2532" s="960"/>
      <c r="M2532" s="960"/>
    </row>
    <row r="2533" spans="2:13">
      <c r="B2533" s="960"/>
      <c r="C2533" s="960"/>
      <c r="D2533" s="960"/>
      <c r="E2533" s="960"/>
      <c r="F2533" s="960"/>
      <c r="G2533" s="960"/>
      <c r="H2533" s="960"/>
      <c r="I2533" s="960"/>
      <c r="J2533" s="960"/>
      <c r="K2533" s="960"/>
      <c r="L2533" s="960"/>
      <c r="M2533" s="960"/>
    </row>
    <row r="2534" spans="2:13">
      <c r="B2534" s="960"/>
      <c r="C2534" s="960"/>
      <c r="D2534" s="960"/>
      <c r="E2534" s="960"/>
      <c r="F2534" s="960"/>
      <c r="G2534" s="960"/>
      <c r="H2534" s="960"/>
      <c r="I2534" s="960"/>
      <c r="J2534" s="960"/>
      <c r="K2534" s="960"/>
      <c r="L2534" s="960"/>
      <c r="M2534" s="960"/>
    </row>
    <row r="2535" spans="2:13">
      <c r="B2535" s="960"/>
      <c r="C2535" s="960"/>
      <c r="D2535" s="960"/>
      <c r="E2535" s="960"/>
      <c r="F2535" s="960"/>
      <c r="G2535" s="960"/>
      <c r="H2535" s="960"/>
      <c r="I2535" s="960"/>
      <c r="J2535" s="960"/>
      <c r="K2535" s="960"/>
      <c r="L2535" s="960"/>
      <c r="M2535" s="960"/>
    </row>
    <row r="2536" spans="2:13">
      <c r="B2536" s="960"/>
      <c r="C2536" s="960"/>
      <c r="D2536" s="960"/>
      <c r="E2536" s="960"/>
      <c r="F2536" s="960"/>
      <c r="G2536" s="960"/>
      <c r="H2536" s="960"/>
      <c r="I2536" s="960"/>
      <c r="J2536" s="960"/>
      <c r="K2536" s="960"/>
      <c r="L2536" s="960"/>
      <c r="M2536" s="960"/>
    </row>
    <row r="2537" spans="2:13">
      <c r="B2537" s="960"/>
      <c r="C2537" s="960"/>
      <c r="D2537" s="960"/>
      <c r="E2537" s="960"/>
      <c r="F2537" s="960"/>
      <c r="G2537" s="960"/>
      <c r="H2537" s="960"/>
      <c r="I2537" s="960"/>
      <c r="J2537" s="960"/>
      <c r="K2537" s="960"/>
      <c r="L2537" s="960"/>
      <c r="M2537" s="960"/>
    </row>
    <row r="2538" spans="2:13">
      <c r="B2538" s="960"/>
      <c r="C2538" s="960"/>
      <c r="D2538" s="960"/>
      <c r="E2538" s="960"/>
      <c r="F2538" s="960"/>
      <c r="G2538" s="960"/>
      <c r="H2538" s="960"/>
      <c r="I2538" s="960"/>
      <c r="J2538" s="960"/>
      <c r="K2538" s="960"/>
      <c r="L2538" s="960"/>
      <c r="M2538" s="960"/>
    </row>
    <row r="2539" spans="2:13">
      <c r="B2539" s="960"/>
      <c r="C2539" s="960"/>
      <c r="D2539" s="960"/>
      <c r="E2539" s="960"/>
      <c r="F2539" s="960"/>
      <c r="G2539" s="960"/>
      <c r="H2539" s="960"/>
      <c r="I2539" s="960"/>
      <c r="J2539" s="960"/>
      <c r="K2539" s="960"/>
      <c r="L2539" s="960"/>
      <c r="M2539" s="960"/>
    </row>
    <row r="2540" spans="2:13">
      <c r="B2540" s="960"/>
      <c r="C2540" s="960"/>
      <c r="D2540" s="960"/>
      <c r="E2540" s="960"/>
      <c r="F2540" s="960"/>
      <c r="G2540" s="960"/>
      <c r="H2540" s="960"/>
      <c r="I2540" s="960"/>
      <c r="J2540" s="960"/>
      <c r="K2540" s="960"/>
      <c r="L2540" s="960"/>
      <c r="M2540" s="960"/>
    </row>
    <row r="2541" spans="2:13">
      <c r="B2541" s="960"/>
      <c r="C2541" s="960"/>
      <c r="D2541" s="960"/>
      <c r="E2541" s="960"/>
      <c r="F2541" s="960"/>
      <c r="G2541" s="960"/>
      <c r="H2541" s="960"/>
      <c r="I2541" s="960"/>
      <c r="J2541" s="960"/>
      <c r="K2541" s="960"/>
      <c r="L2541" s="960"/>
      <c r="M2541" s="960"/>
    </row>
    <row r="2542" spans="2:13">
      <c r="B2542" s="960"/>
      <c r="C2542" s="960"/>
      <c r="D2542" s="960"/>
      <c r="E2542" s="960"/>
      <c r="F2542" s="960"/>
      <c r="G2542" s="960"/>
      <c r="H2542" s="960"/>
      <c r="I2542" s="960"/>
      <c r="J2542" s="960"/>
      <c r="K2542" s="960"/>
      <c r="L2542" s="960"/>
      <c r="M2542" s="960"/>
    </row>
    <row r="2543" spans="2:13">
      <c r="B2543" s="960"/>
      <c r="C2543" s="960"/>
      <c r="D2543" s="960"/>
      <c r="E2543" s="960"/>
      <c r="F2543" s="960"/>
      <c r="G2543" s="960"/>
      <c r="H2543" s="960"/>
      <c r="I2543" s="960"/>
      <c r="J2543" s="960"/>
      <c r="K2543" s="960"/>
      <c r="L2543" s="960"/>
      <c r="M2543" s="960"/>
    </row>
    <row r="2544" spans="2:13">
      <c r="B2544" s="960"/>
      <c r="C2544" s="960"/>
      <c r="D2544" s="960"/>
      <c r="E2544" s="960"/>
      <c r="F2544" s="960"/>
      <c r="G2544" s="960"/>
      <c r="H2544" s="960"/>
      <c r="I2544" s="960"/>
      <c r="J2544" s="960"/>
      <c r="K2544" s="960"/>
      <c r="L2544" s="960"/>
      <c r="M2544" s="960"/>
    </row>
    <row r="2545" spans="2:13">
      <c r="B2545" s="960"/>
      <c r="C2545" s="960"/>
      <c r="D2545" s="960"/>
      <c r="E2545" s="960"/>
      <c r="F2545" s="960"/>
      <c r="G2545" s="960"/>
      <c r="H2545" s="960"/>
      <c r="I2545" s="960"/>
      <c r="J2545" s="960"/>
      <c r="K2545" s="960"/>
      <c r="L2545" s="960"/>
      <c r="M2545" s="960"/>
    </row>
    <row r="2546" spans="2:13">
      <c r="B2546" s="960"/>
      <c r="C2546" s="960"/>
      <c r="D2546" s="960"/>
      <c r="E2546" s="960"/>
      <c r="F2546" s="960"/>
      <c r="G2546" s="960"/>
      <c r="H2546" s="960"/>
      <c r="I2546" s="960"/>
      <c r="J2546" s="960"/>
      <c r="K2546" s="960"/>
      <c r="L2546" s="960"/>
      <c r="M2546" s="960"/>
    </row>
    <row r="2547" spans="2:13">
      <c r="B2547" s="960"/>
      <c r="C2547" s="960"/>
      <c r="D2547" s="960"/>
      <c r="E2547" s="960"/>
      <c r="F2547" s="960"/>
      <c r="G2547" s="960"/>
      <c r="H2547" s="960"/>
      <c r="I2547" s="960"/>
      <c r="J2547" s="960"/>
      <c r="K2547" s="960"/>
      <c r="L2547" s="960"/>
      <c r="M2547" s="960"/>
    </row>
    <row r="2548" spans="2:13">
      <c r="B2548" s="960"/>
      <c r="C2548" s="960"/>
      <c r="D2548" s="960"/>
      <c r="E2548" s="960"/>
      <c r="F2548" s="960"/>
      <c r="G2548" s="960"/>
      <c r="H2548" s="960"/>
      <c r="I2548" s="960"/>
      <c r="J2548" s="960"/>
      <c r="K2548" s="960"/>
      <c r="L2548" s="960"/>
      <c r="M2548" s="960"/>
    </row>
    <row r="2549" spans="2:13">
      <c r="B2549" s="960"/>
      <c r="C2549" s="960"/>
      <c r="D2549" s="960"/>
      <c r="E2549" s="960"/>
      <c r="F2549" s="960"/>
      <c r="G2549" s="960"/>
      <c r="H2549" s="960"/>
      <c r="I2549" s="960"/>
      <c r="J2549" s="960"/>
      <c r="K2549" s="960"/>
      <c r="L2549" s="960"/>
      <c r="M2549" s="960"/>
    </row>
    <row r="2550" spans="2:13">
      <c r="B2550" s="960"/>
      <c r="C2550" s="960"/>
      <c r="D2550" s="960"/>
      <c r="E2550" s="960"/>
      <c r="F2550" s="960"/>
      <c r="G2550" s="960"/>
      <c r="H2550" s="960"/>
      <c r="I2550" s="960"/>
      <c r="J2550" s="960"/>
      <c r="K2550" s="960"/>
      <c r="L2550" s="960"/>
      <c r="M2550" s="960"/>
    </row>
    <row r="2551" spans="2:13">
      <c r="B2551" s="960"/>
      <c r="C2551" s="960"/>
      <c r="D2551" s="960"/>
      <c r="E2551" s="960"/>
      <c r="F2551" s="960"/>
      <c r="G2551" s="960"/>
      <c r="H2551" s="960"/>
      <c r="I2551" s="960"/>
      <c r="J2551" s="960"/>
      <c r="K2551" s="960"/>
      <c r="L2551" s="960"/>
      <c r="M2551" s="960"/>
    </row>
    <row r="2552" spans="2:13">
      <c r="B2552" s="960"/>
      <c r="C2552" s="960"/>
      <c r="D2552" s="960"/>
      <c r="E2552" s="960"/>
      <c r="F2552" s="960"/>
      <c r="G2552" s="960"/>
      <c r="H2552" s="960"/>
      <c r="I2552" s="960"/>
      <c r="J2552" s="960"/>
      <c r="K2552" s="960"/>
      <c r="L2552" s="960"/>
      <c r="M2552" s="960"/>
    </row>
    <row r="2553" spans="2:13">
      <c r="B2553" s="960"/>
      <c r="C2553" s="960"/>
      <c r="D2553" s="960"/>
      <c r="E2553" s="960"/>
      <c r="F2553" s="960"/>
      <c r="G2553" s="960"/>
      <c r="H2553" s="960"/>
      <c r="I2553" s="960"/>
      <c r="J2553" s="960"/>
      <c r="K2553" s="960"/>
      <c r="L2553" s="960"/>
      <c r="M2553" s="960"/>
    </row>
    <row r="2554" spans="2:13">
      <c r="B2554" s="960"/>
      <c r="C2554" s="960"/>
      <c r="D2554" s="960"/>
      <c r="E2554" s="960"/>
      <c r="F2554" s="960"/>
      <c r="G2554" s="960"/>
      <c r="H2554" s="960"/>
      <c r="I2554" s="960"/>
      <c r="J2554" s="960"/>
      <c r="K2554" s="960"/>
      <c r="L2554" s="960"/>
      <c r="M2554" s="960"/>
    </row>
    <row r="2555" spans="2:13">
      <c r="B2555" s="960"/>
      <c r="C2555" s="960"/>
      <c r="D2555" s="960"/>
      <c r="E2555" s="960"/>
      <c r="F2555" s="960"/>
      <c r="G2555" s="960"/>
      <c r="H2555" s="960"/>
      <c r="I2555" s="960"/>
      <c r="J2555" s="960"/>
      <c r="K2555" s="960"/>
      <c r="L2555" s="960"/>
      <c r="M2555" s="960"/>
    </row>
    <row r="2556" spans="2:13">
      <c r="B2556" s="960"/>
      <c r="C2556" s="960"/>
      <c r="D2556" s="960"/>
      <c r="E2556" s="960"/>
      <c r="F2556" s="960"/>
      <c r="G2556" s="960"/>
      <c r="H2556" s="960"/>
      <c r="I2556" s="960"/>
      <c r="J2556" s="960"/>
      <c r="K2556" s="960"/>
      <c r="L2556" s="960"/>
      <c r="M2556" s="960"/>
    </row>
    <row r="2557" spans="2:13">
      <c r="B2557" s="960"/>
      <c r="C2557" s="960"/>
      <c r="D2557" s="960"/>
      <c r="E2557" s="960"/>
      <c r="F2557" s="960"/>
      <c r="G2557" s="960"/>
      <c r="H2557" s="960"/>
      <c r="I2557" s="960"/>
      <c r="J2557" s="960"/>
      <c r="K2557" s="960"/>
      <c r="L2557" s="960"/>
      <c r="M2557" s="960"/>
    </row>
    <row r="2558" spans="2:13">
      <c r="B2558" s="960"/>
      <c r="C2558" s="960"/>
      <c r="D2558" s="960"/>
      <c r="E2558" s="960"/>
      <c r="F2558" s="960"/>
      <c r="G2558" s="960"/>
      <c r="H2558" s="960"/>
      <c r="I2558" s="960"/>
      <c r="J2558" s="960"/>
      <c r="K2558" s="960"/>
      <c r="L2558" s="960"/>
      <c r="M2558" s="960"/>
    </row>
    <row r="2559" spans="2:13">
      <c r="B2559" s="960"/>
      <c r="C2559" s="960"/>
      <c r="D2559" s="960"/>
      <c r="E2559" s="960"/>
      <c r="F2559" s="960"/>
      <c r="G2559" s="960"/>
      <c r="H2559" s="960"/>
      <c r="I2559" s="960"/>
      <c r="J2559" s="960"/>
      <c r="K2559" s="960"/>
      <c r="L2559" s="960"/>
      <c r="M2559" s="960"/>
    </row>
    <row r="2560" spans="2:13">
      <c r="B2560" s="960"/>
      <c r="C2560" s="960"/>
      <c r="D2560" s="960"/>
      <c r="E2560" s="960"/>
      <c r="F2560" s="960"/>
      <c r="G2560" s="960"/>
      <c r="H2560" s="960"/>
      <c r="I2560" s="960"/>
      <c r="J2560" s="960"/>
      <c r="K2560" s="960"/>
      <c r="L2560" s="960"/>
      <c r="M2560" s="960"/>
    </row>
    <row r="2561" spans="2:13">
      <c r="B2561" s="960"/>
      <c r="C2561" s="960"/>
      <c r="D2561" s="960"/>
      <c r="E2561" s="960"/>
      <c r="F2561" s="960"/>
      <c r="G2561" s="960"/>
      <c r="H2561" s="960"/>
      <c r="I2561" s="960"/>
      <c r="J2561" s="960"/>
      <c r="K2561" s="960"/>
      <c r="L2561" s="960"/>
      <c r="M2561" s="960"/>
    </row>
    <row r="2562" spans="2:13">
      <c r="B2562" s="960"/>
      <c r="C2562" s="960"/>
      <c r="D2562" s="960"/>
      <c r="E2562" s="960"/>
      <c r="F2562" s="960"/>
      <c r="G2562" s="960"/>
      <c r="H2562" s="960"/>
      <c r="I2562" s="960"/>
      <c r="J2562" s="960"/>
      <c r="K2562" s="960"/>
      <c r="L2562" s="960"/>
      <c r="M2562" s="960"/>
    </row>
    <row r="2563" spans="2:13">
      <c r="B2563" s="960"/>
      <c r="C2563" s="960"/>
      <c r="D2563" s="960"/>
      <c r="E2563" s="960"/>
      <c r="F2563" s="960"/>
      <c r="G2563" s="960"/>
      <c r="H2563" s="960"/>
      <c r="I2563" s="960"/>
      <c r="J2563" s="960"/>
      <c r="K2563" s="960"/>
      <c r="L2563" s="960"/>
      <c r="M2563" s="960"/>
    </row>
    <row r="2564" spans="2:13">
      <c r="B2564" s="960"/>
      <c r="C2564" s="960"/>
      <c r="D2564" s="960"/>
      <c r="E2564" s="960"/>
      <c r="F2564" s="960"/>
      <c r="G2564" s="960"/>
      <c r="H2564" s="960"/>
      <c r="I2564" s="960"/>
      <c r="J2564" s="960"/>
      <c r="K2564" s="960"/>
      <c r="L2564" s="960"/>
      <c r="M2564" s="960"/>
    </row>
    <row r="2565" spans="2:13">
      <c r="B2565" s="960"/>
      <c r="C2565" s="960"/>
      <c r="D2565" s="960"/>
      <c r="E2565" s="960"/>
      <c r="F2565" s="960"/>
      <c r="G2565" s="960"/>
      <c r="H2565" s="960"/>
      <c r="I2565" s="960"/>
      <c r="J2565" s="960"/>
      <c r="K2565" s="960"/>
      <c r="L2565" s="960"/>
      <c r="M2565" s="960"/>
    </row>
    <row r="2566" spans="2:13">
      <c r="B2566" s="960"/>
      <c r="C2566" s="960"/>
      <c r="D2566" s="960"/>
      <c r="E2566" s="960"/>
      <c r="F2566" s="960"/>
      <c r="G2566" s="960"/>
      <c r="H2566" s="960"/>
      <c r="I2566" s="960"/>
      <c r="J2566" s="960"/>
      <c r="K2566" s="960"/>
      <c r="L2566" s="960"/>
      <c r="M2566" s="960"/>
    </row>
    <row r="2567" spans="2:13">
      <c r="B2567" s="960"/>
      <c r="C2567" s="960"/>
      <c r="D2567" s="960"/>
      <c r="E2567" s="960"/>
      <c r="F2567" s="960"/>
      <c r="G2567" s="960"/>
      <c r="H2567" s="960"/>
      <c r="I2567" s="960"/>
      <c r="J2567" s="960"/>
      <c r="K2567" s="960"/>
      <c r="L2567" s="960"/>
      <c r="M2567" s="960"/>
    </row>
    <row r="2568" spans="2:13">
      <c r="B2568" s="960"/>
      <c r="C2568" s="960"/>
      <c r="D2568" s="960"/>
      <c r="E2568" s="960"/>
      <c r="F2568" s="960"/>
      <c r="G2568" s="960"/>
      <c r="H2568" s="960"/>
      <c r="I2568" s="960"/>
      <c r="J2568" s="960"/>
      <c r="K2568" s="960"/>
      <c r="L2568" s="960"/>
      <c r="M2568" s="960"/>
    </row>
    <row r="2569" spans="2:13">
      <c r="B2569" s="960"/>
      <c r="C2569" s="960"/>
      <c r="D2569" s="960"/>
      <c r="E2569" s="960"/>
      <c r="F2569" s="960"/>
      <c r="G2569" s="960"/>
      <c r="H2569" s="960"/>
      <c r="I2569" s="960"/>
      <c r="J2569" s="960"/>
      <c r="K2569" s="960"/>
      <c r="L2569" s="960"/>
      <c r="M2569" s="960"/>
    </row>
    <row r="2570" spans="2:13">
      <c r="B2570" s="960"/>
      <c r="C2570" s="960"/>
      <c r="D2570" s="960"/>
      <c r="E2570" s="960"/>
      <c r="F2570" s="960"/>
      <c r="G2570" s="960"/>
      <c r="H2570" s="960"/>
      <c r="I2570" s="960"/>
      <c r="J2570" s="960"/>
      <c r="K2570" s="960"/>
      <c r="L2570" s="960"/>
      <c r="M2570" s="960"/>
    </row>
    <row r="2571" spans="2:13">
      <c r="B2571" s="960"/>
      <c r="C2571" s="960"/>
      <c r="D2571" s="960"/>
      <c r="E2571" s="960"/>
      <c r="F2571" s="960"/>
      <c r="G2571" s="960"/>
      <c r="H2571" s="960"/>
      <c r="I2571" s="960"/>
      <c r="J2571" s="960"/>
      <c r="K2571" s="960"/>
      <c r="L2571" s="960"/>
      <c r="M2571" s="960"/>
    </row>
    <row r="2572" spans="2:13">
      <c r="B2572" s="960"/>
      <c r="C2572" s="960"/>
      <c r="D2572" s="960"/>
      <c r="E2572" s="960"/>
      <c r="F2572" s="960"/>
      <c r="G2572" s="960"/>
      <c r="H2572" s="960"/>
      <c r="I2572" s="960"/>
      <c r="J2572" s="960"/>
      <c r="K2572" s="960"/>
      <c r="L2572" s="960"/>
      <c r="M2572" s="960"/>
    </row>
    <row r="2573" spans="2:13">
      <c r="B2573" s="960"/>
      <c r="C2573" s="960"/>
      <c r="D2573" s="960"/>
      <c r="E2573" s="960"/>
      <c r="F2573" s="960"/>
      <c r="G2573" s="960"/>
      <c r="H2573" s="960"/>
      <c r="I2573" s="960"/>
      <c r="J2573" s="960"/>
      <c r="K2573" s="960"/>
      <c r="L2573" s="960"/>
      <c r="M2573" s="960"/>
    </row>
    <row r="2574" spans="2:13">
      <c r="B2574" s="960"/>
      <c r="C2574" s="960"/>
      <c r="D2574" s="960"/>
      <c r="E2574" s="960"/>
      <c r="F2574" s="960"/>
      <c r="G2574" s="960"/>
      <c r="H2574" s="960"/>
      <c r="I2574" s="960"/>
      <c r="J2574" s="960"/>
      <c r="K2574" s="960"/>
      <c r="L2574" s="960"/>
      <c r="M2574" s="960"/>
    </row>
    <row r="2575" spans="2:13">
      <c r="B2575" s="960"/>
      <c r="C2575" s="960"/>
      <c r="D2575" s="960"/>
      <c r="E2575" s="960"/>
      <c r="F2575" s="960"/>
      <c r="G2575" s="960"/>
      <c r="H2575" s="960"/>
      <c r="I2575" s="960"/>
      <c r="J2575" s="960"/>
      <c r="K2575" s="960"/>
      <c r="L2575" s="960"/>
      <c r="M2575" s="960"/>
    </row>
    <row r="2576" spans="2:13">
      <c r="B2576" s="960"/>
      <c r="C2576" s="960"/>
      <c r="D2576" s="960"/>
      <c r="E2576" s="960"/>
      <c r="F2576" s="960"/>
      <c r="G2576" s="960"/>
      <c r="H2576" s="960"/>
      <c r="I2576" s="960"/>
      <c r="J2576" s="960"/>
      <c r="K2576" s="960"/>
      <c r="L2576" s="960"/>
      <c r="M2576" s="960"/>
    </row>
    <row r="2577" spans="2:13">
      <c r="B2577" s="960"/>
      <c r="C2577" s="960"/>
      <c r="D2577" s="960"/>
      <c r="E2577" s="960"/>
      <c r="F2577" s="960"/>
      <c r="G2577" s="960"/>
      <c r="H2577" s="960"/>
      <c r="I2577" s="960"/>
      <c r="J2577" s="960"/>
      <c r="K2577" s="960"/>
      <c r="L2577" s="960"/>
      <c r="M2577" s="960"/>
    </row>
    <row r="2578" spans="2:13">
      <c r="B2578" s="960"/>
      <c r="C2578" s="960"/>
      <c r="D2578" s="960"/>
      <c r="E2578" s="960"/>
      <c r="F2578" s="960"/>
      <c r="G2578" s="960"/>
      <c r="H2578" s="960"/>
      <c r="I2578" s="960"/>
      <c r="J2578" s="960"/>
      <c r="K2578" s="960"/>
      <c r="L2578" s="960"/>
      <c r="M2578" s="960"/>
    </row>
    <row r="2579" spans="2:13">
      <c r="B2579" s="960"/>
      <c r="C2579" s="960"/>
      <c r="D2579" s="960"/>
      <c r="E2579" s="960"/>
      <c r="F2579" s="960"/>
      <c r="G2579" s="960"/>
      <c r="H2579" s="960"/>
      <c r="I2579" s="960"/>
      <c r="J2579" s="960"/>
      <c r="K2579" s="960"/>
      <c r="L2579" s="960"/>
      <c r="M2579" s="960"/>
    </row>
    <row r="2580" spans="2:13">
      <c r="B2580" s="960"/>
      <c r="C2580" s="960"/>
      <c r="D2580" s="960"/>
      <c r="E2580" s="960"/>
      <c r="F2580" s="960"/>
      <c r="G2580" s="960"/>
      <c r="H2580" s="960"/>
      <c r="I2580" s="960"/>
      <c r="J2580" s="960"/>
      <c r="K2580" s="960"/>
      <c r="L2580" s="960"/>
      <c r="M2580" s="960"/>
    </row>
    <row r="2581" spans="2:13">
      <c r="B2581" s="960"/>
      <c r="C2581" s="960"/>
      <c r="D2581" s="960"/>
      <c r="E2581" s="960"/>
      <c r="F2581" s="960"/>
      <c r="G2581" s="960"/>
      <c r="H2581" s="960"/>
      <c r="I2581" s="960"/>
      <c r="J2581" s="960"/>
      <c r="K2581" s="960"/>
      <c r="L2581" s="960"/>
      <c r="M2581" s="960"/>
    </row>
    <row r="2582" spans="2:13">
      <c r="B2582" s="960"/>
      <c r="C2582" s="960"/>
      <c r="D2582" s="960"/>
      <c r="E2582" s="960"/>
      <c r="F2582" s="960"/>
      <c r="G2582" s="960"/>
      <c r="H2582" s="960"/>
      <c r="I2582" s="960"/>
      <c r="J2582" s="960"/>
      <c r="K2582" s="960"/>
      <c r="L2582" s="960"/>
      <c r="M2582" s="960"/>
    </row>
    <row r="2583" spans="2:13">
      <c r="B2583" s="960"/>
      <c r="C2583" s="960"/>
      <c r="D2583" s="960"/>
      <c r="E2583" s="960"/>
      <c r="F2583" s="960"/>
      <c r="G2583" s="960"/>
      <c r="H2583" s="960"/>
      <c r="I2583" s="960"/>
      <c r="J2583" s="960"/>
      <c r="K2583" s="960"/>
      <c r="L2583" s="960"/>
      <c r="M2583" s="960"/>
    </row>
    <row r="2584" spans="2:13">
      <c r="B2584" s="960"/>
      <c r="C2584" s="960"/>
      <c r="D2584" s="960"/>
      <c r="E2584" s="960"/>
      <c r="F2584" s="960"/>
      <c r="G2584" s="960"/>
      <c r="H2584" s="960"/>
      <c r="I2584" s="960"/>
      <c r="J2584" s="960"/>
      <c r="K2584" s="960"/>
      <c r="L2584" s="960"/>
      <c r="M2584" s="960"/>
    </row>
    <row r="2585" spans="2:13">
      <c r="B2585" s="960"/>
      <c r="C2585" s="960"/>
      <c r="D2585" s="960"/>
      <c r="E2585" s="960"/>
      <c r="F2585" s="960"/>
      <c r="G2585" s="960"/>
      <c r="H2585" s="960"/>
      <c r="I2585" s="960"/>
      <c r="J2585" s="960"/>
      <c r="K2585" s="960"/>
      <c r="L2585" s="960"/>
      <c r="M2585" s="960"/>
    </row>
    <row r="2586" spans="2:13">
      <c r="B2586" s="960"/>
      <c r="C2586" s="960"/>
      <c r="D2586" s="960"/>
      <c r="E2586" s="960"/>
      <c r="F2586" s="960"/>
      <c r="G2586" s="960"/>
      <c r="H2586" s="960"/>
      <c r="I2586" s="960"/>
      <c r="J2586" s="960"/>
      <c r="K2586" s="960"/>
      <c r="L2586" s="960"/>
      <c r="M2586" s="960"/>
    </row>
    <row r="2587" spans="2:13">
      <c r="B2587" s="960"/>
      <c r="C2587" s="960"/>
      <c r="D2587" s="960"/>
      <c r="E2587" s="960"/>
      <c r="F2587" s="960"/>
      <c r="G2587" s="960"/>
      <c r="H2587" s="960"/>
      <c r="I2587" s="960"/>
      <c r="J2587" s="960"/>
      <c r="K2587" s="960"/>
      <c r="L2587" s="960"/>
      <c r="M2587" s="960"/>
    </row>
    <row r="2588" spans="2:13">
      <c r="B2588" s="960"/>
      <c r="C2588" s="960"/>
      <c r="D2588" s="960"/>
      <c r="E2588" s="960"/>
      <c r="F2588" s="960"/>
      <c r="G2588" s="960"/>
      <c r="H2588" s="960"/>
      <c r="I2588" s="960"/>
      <c r="J2588" s="960"/>
      <c r="K2588" s="960"/>
      <c r="L2588" s="960"/>
      <c r="M2588" s="960"/>
    </row>
    <row r="2589" spans="2:13">
      <c r="B2589" s="960"/>
      <c r="C2589" s="960"/>
      <c r="D2589" s="960"/>
      <c r="E2589" s="960"/>
      <c r="F2589" s="960"/>
      <c r="G2589" s="960"/>
      <c r="H2589" s="960"/>
      <c r="I2589" s="960"/>
      <c r="J2589" s="960"/>
      <c r="K2589" s="960"/>
      <c r="L2589" s="960"/>
      <c r="M2589" s="960"/>
    </row>
    <row r="2590" spans="2:13">
      <c r="B2590" s="960"/>
      <c r="C2590" s="960"/>
      <c r="D2590" s="960"/>
      <c r="E2590" s="960"/>
      <c r="F2590" s="960"/>
      <c r="G2590" s="960"/>
      <c r="H2590" s="960"/>
      <c r="I2590" s="960"/>
      <c r="J2590" s="960"/>
      <c r="K2590" s="960"/>
      <c r="L2590" s="960"/>
      <c r="M2590" s="960"/>
    </row>
    <row r="2591" spans="2:13">
      <c r="B2591" s="960"/>
      <c r="C2591" s="960"/>
      <c r="D2591" s="960"/>
      <c r="E2591" s="960"/>
      <c r="F2591" s="960"/>
      <c r="G2591" s="960"/>
      <c r="H2591" s="960"/>
      <c r="I2591" s="960"/>
      <c r="J2591" s="960"/>
      <c r="K2591" s="960"/>
      <c r="L2591" s="960"/>
      <c r="M2591" s="960"/>
    </row>
    <row r="2592" spans="2:13">
      <c r="B2592" s="960"/>
      <c r="C2592" s="960"/>
      <c r="D2592" s="960"/>
      <c r="E2592" s="960"/>
      <c r="F2592" s="960"/>
      <c r="G2592" s="960"/>
      <c r="H2592" s="960"/>
      <c r="I2592" s="960"/>
      <c r="J2592" s="960"/>
      <c r="K2592" s="960"/>
      <c r="L2592" s="960"/>
      <c r="M2592" s="960"/>
    </row>
    <row r="2593" spans="2:13">
      <c r="B2593" s="960"/>
      <c r="C2593" s="960"/>
      <c r="D2593" s="960"/>
      <c r="E2593" s="960"/>
      <c r="F2593" s="960"/>
      <c r="G2593" s="960"/>
      <c r="H2593" s="960"/>
      <c r="I2593" s="960"/>
      <c r="J2593" s="960"/>
      <c r="K2593" s="960"/>
      <c r="L2593" s="960"/>
      <c r="M2593" s="960"/>
    </row>
    <row r="2594" spans="2:13">
      <c r="B2594" s="960"/>
      <c r="C2594" s="960"/>
      <c r="D2594" s="960"/>
      <c r="E2594" s="960"/>
      <c r="F2594" s="960"/>
      <c r="G2594" s="960"/>
      <c r="H2594" s="960"/>
      <c r="I2594" s="960"/>
      <c r="J2594" s="960"/>
      <c r="K2594" s="960"/>
      <c r="L2594" s="960"/>
      <c r="M2594" s="960"/>
    </row>
    <row r="2595" spans="2:13">
      <c r="B2595" s="960"/>
      <c r="C2595" s="960"/>
      <c r="D2595" s="960"/>
      <c r="E2595" s="960"/>
      <c r="F2595" s="960"/>
      <c r="G2595" s="960"/>
      <c r="H2595" s="960"/>
      <c r="I2595" s="960"/>
      <c r="J2595" s="960"/>
      <c r="K2595" s="960"/>
      <c r="L2595" s="960"/>
      <c r="M2595" s="960"/>
    </row>
    <row r="2596" spans="2:13">
      <c r="B2596" s="960"/>
      <c r="C2596" s="960"/>
      <c r="D2596" s="960"/>
      <c r="E2596" s="960"/>
      <c r="F2596" s="960"/>
      <c r="G2596" s="960"/>
      <c r="H2596" s="960"/>
      <c r="I2596" s="960"/>
      <c r="J2596" s="960"/>
      <c r="K2596" s="960"/>
      <c r="L2596" s="960"/>
      <c r="M2596" s="960"/>
    </row>
    <row r="2597" spans="2:13">
      <c r="B2597" s="960"/>
      <c r="C2597" s="960"/>
      <c r="D2597" s="960"/>
      <c r="E2597" s="960"/>
      <c r="F2597" s="960"/>
      <c r="G2597" s="960"/>
      <c r="H2597" s="960"/>
      <c r="I2597" s="960"/>
      <c r="J2597" s="960"/>
      <c r="K2597" s="960"/>
      <c r="L2597" s="960"/>
      <c r="M2597" s="960"/>
    </row>
    <row r="2598" spans="2:13">
      <c r="B2598" s="960"/>
      <c r="C2598" s="960"/>
      <c r="D2598" s="960"/>
      <c r="E2598" s="960"/>
      <c r="F2598" s="960"/>
      <c r="G2598" s="960"/>
      <c r="H2598" s="960"/>
      <c r="I2598" s="960"/>
      <c r="J2598" s="960"/>
      <c r="K2598" s="960"/>
      <c r="L2598" s="960"/>
      <c r="M2598" s="960"/>
    </row>
    <row r="2599" spans="2:13">
      <c r="B2599" s="960"/>
      <c r="C2599" s="960"/>
      <c r="D2599" s="960"/>
      <c r="E2599" s="960"/>
      <c r="F2599" s="960"/>
      <c r="G2599" s="960"/>
      <c r="H2599" s="960"/>
      <c r="I2599" s="960"/>
      <c r="J2599" s="960"/>
      <c r="K2599" s="960"/>
      <c r="L2599" s="960"/>
      <c r="M2599" s="960"/>
    </row>
    <row r="2600" spans="2:13">
      <c r="B2600" s="960"/>
      <c r="C2600" s="960"/>
      <c r="D2600" s="960"/>
      <c r="E2600" s="960"/>
      <c r="F2600" s="960"/>
      <c r="G2600" s="960"/>
      <c r="H2600" s="960"/>
      <c r="I2600" s="960"/>
      <c r="J2600" s="960"/>
      <c r="K2600" s="960"/>
      <c r="L2600" s="960"/>
      <c r="M2600" s="960"/>
    </row>
    <row r="2601" spans="2:13">
      <c r="B2601" s="960"/>
      <c r="C2601" s="960"/>
      <c r="D2601" s="960"/>
      <c r="E2601" s="960"/>
      <c r="F2601" s="960"/>
      <c r="G2601" s="960"/>
      <c r="H2601" s="960"/>
      <c r="I2601" s="960"/>
      <c r="J2601" s="960"/>
      <c r="K2601" s="960"/>
      <c r="L2601" s="960"/>
      <c r="M2601" s="960"/>
    </row>
    <row r="2602" spans="2:13">
      <c r="B2602" s="960"/>
      <c r="C2602" s="960"/>
      <c r="D2602" s="960"/>
      <c r="E2602" s="960"/>
      <c r="F2602" s="960"/>
      <c r="G2602" s="960"/>
      <c r="H2602" s="960"/>
      <c r="I2602" s="960"/>
      <c r="J2602" s="960"/>
      <c r="K2602" s="960"/>
      <c r="L2602" s="960"/>
      <c r="M2602" s="960"/>
    </row>
    <row r="2603" spans="2:13">
      <c r="B2603" s="960"/>
      <c r="C2603" s="960"/>
      <c r="D2603" s="960"/>
      <c r="E2603" s="960"/>
      <c r="F2603" s="960"/>
      <c r="G2603" s="960"/>
      <c r="H2603" s="960"/>
      <c r="I2603" s="960"/>
      <c r="J2603" s="960"/>
      <c r="K2603" s="960"/>
      <c r="L2603" s="960"/>
      <c r="M2603" s="960"/>
    </row>
    <row r="2604" spans="2:13">
      <c r="B2604" s="960"/>
      <c r="C2604" s="960"/>
      <c r="D2604" s="960"/>
      <c r="E2604" s="960"/>
      <c r="F2604" s="960"/>
      <c r="G2604" s="960"/>
      <c r="H2604" s="960"/>
      <c r="I2604" s="960"/>
      <c r="J2604" s="960"/>
      <c r="K2604" s="960"/>
      <c r="L2604" s="960"/>
      <c r="M2604" s="960"/>
    </row>
    <row r="2605" spans="2:13">
      <c r="B2605" s="960"/>
      <c r="C2605" s="960"/>
      <c r="D2605" s="960"/>
      <c r="E2605" s="960"/>
      <c r="F2605" s="960"/>
      <c r="G2605" s="960"/>
      <c r="H2605" s="960"/>
      <c r="I2605" s="960"/>
      <c r="J2605" s="960"/>
      <c r="K2605" s="960"/>
      <c r="L2605" s="960"/>
      <c r="M2605" s="960"/>
    </row>
    <row r="2606" spans="2:13">
      <c r="B2606" s="960"/>
      <c r="C2606" s="960"/>
      <c r="D2606" s="960"/>
      <c r="E2606" s="960"/>
      <c r="F2606" s="960"/>
      <c r="G2606" s="960"/>
      <c r="H2606" s="960"/>
      <c r="I2606" s="960"/>
      <c r="J2606" s="960"/>
      <c r="K2606" s="960"/>
      <c r="L2606" s="960"/>
      <c r="M2606" s="960"/>
    </row>
    <row r="2607" spans="2:13">
      <c r="B2607" s="960"/>
      <c r="C2607" s="960"/>
      <c r="D2607" s="960"/>
      <c r="E2607" s="960"/>
      <c r="F2607" s="960"/>
      <c r="G2607" s="960"/>
      <c r="H2607" s="960"/>
      <c r="I2607" s="960"/>
      <c r="J2607" s="960"/>
      <c r="K2607" s="960"/>
      <c r="L2607" s="960"/>
      <c r="M2607" s="960"/>
    </row>
    <row r="2608" spans="2:13">
      <c r="B2608" s="960"/>
      <c r="C2608" s="960"/>
      <c r="D2608" s="960"/>
      <c r="E2608" s="960"/>
      <c r="F2608" s="960"/>
      <c r="G2608" s="960"/>
      <c r="H2608" s="960"/>
      <c r="I2608" s="960"/>
      <c r="J2608" s="960"/>
      <c r="K2608" s="960"/>
      <c r="L2608" s="960"/>
      <c r="M2608" s="960"/>
    </row>
    <row r="2609" spans="2:13">
      <c r="B2609" s="960"/>
      <c r="C2609" s="960"/>
      <c r="D2609" s="960"/>
      <c r="E2609" s="960"/>
      <c r="F2609" s="960"/>
      <c r="G2609" s="960"/>
      <c r="H2609" s="960"/>
      <c r="I2609" s="960"/>
      <c r="J2609" s="960"/>
      <c r="K2609" s="960"/>
      <c r="L2609" s="960"/>
      <c r="M2609" s="960"/>
    </row>
    <row r="2610" spans="2:13">
      <c r="B2610" s="960"/>
      <c r="C2610" s="960"/>
      <c r="D2610" s="960"/>
      <c r="E2610" s="960"/>
      <c r="F2610" s="960"/>
      <c r="G2610" s="960"/>
      <c r="H2610" s="960"/>
      <c r="I2610" s="960"/>
      <c r="J2610" s="960"/>
      <c r="K2610" s="960"/>
      <c r="L2610" s="960"/>
      <c r="M2610" s="960"/>
    </row>
    <row r="2611" spans="2:13">
      <c r="B2611" s="960"/>
      <c r="C2611" s="960"/>
      <c r="D2611" s="960"/>
      <c r="E2611" s="960"/>
      <c r="F2611" s="960"/>
      <c r="G2611" s="960"/>
      <c r="H2611" s="960"/>
      <c r="I2611" s="960"/>
      <c r="J2611" s="960"/>
      <c r="K2611" s="960"/>
      <c r="L2611" s="960"/>
      <c r="M2611" s="960"/>
    </row>
    <row r="2612" spans="2:13">
      <c r="B2612" s="960"/>
      <c r="C2612" s="960"/>
      <c r="D2612" s="960"/>
      <c r="E2612" s="960"/>
      <c r="F2612" s="960"/>
      <c r="G2612" s="960"/>
      <c r="H2612" s="960"/>
      <c r="I2612" s="960"/>
      <c r="J2612" s="960"/>
      <c r="K2612" s="960"/>
      <c r="L2612" s="960"/>
      <c r="M2612" s="960"/>
    </row>
    <row r="2613" spans="2:13">
      <c r="B2613" s="960"/>
      <c r="C2613" s="960"/>
      <c r="D2613" s="960"/>
      <c r="E2613" s="960"/>
      <c r="F2613" s="960"/>
      <c r="G2613" s="960"/>
      <c r="H2613" s="960"/>
      <c r="I2613" s="960"/>
      <c r="J2613" s="960"/>
      <c r="K2613" s="960"/>
      <c r="L2613" s="960"/>
      <c r="M2613" s="960"/>
    </row>
    <row r="2614" spans="2:13">
      <c r="B2614" s="960"/>
      <c r="C2614" s="960"/>
      <c r="D2614" s="960"/>
      <c r="E2614" s="960"/>
      <c r="F2614" s="960"/>
      <c r="G2614" s="960"/>
      <c r="H2614" s="960"/>
      <c r="I2614" s="960"/>
      <c r="J2614" s="960"/>
      <c r="K2614" s="960"/>
      <c r="L2614" s="960"/>
      <c r="M2614" s="960"/>
    </row>
    <row r="2615" spans="2:13">
      <c r="B2615" s="960"/>
      <c r="C2615" s="960"/>
      <c r="D2615" s="960"/>
      <c r="E2615" s="960"/>
      <c r="F2615" s="960"/>
      <c r="G2615" s="960"/>
      <c r="H2615" s="960"/>
      <c r="I2615" s="960"/>
      <c r="J2615" s="960"/>
      <c r="K2615" s="960"/>
      <c r="L2615" s="960"/>
      <c r="M2615" s="960"/>
    </row>
    <row r="2616" spans="2:13">
      <c r="B2616" s="960"/>
      <c r="C2616" s="960"/>
      <c r="D2616" s="960"/>
      <c r="E2616" s="960"/>
      <c r="F2616" s="960"/>
      <c r="G2616" s="960"/>
      <c r="H2616" s="960"/>
      <c r="I2616" s="960"/>
      <c r="J2616" s="960"/>
      <c r="K2616" s="960"/>
      <c r="L2616" s="960"/>
      <c r="M2616" s="960"/>
    </row>
    <row r="2617" spans="2:13">
      <c r="B2617" s="960"/>
      <c r="C2617" s="960"/>
      <c r="D2617" s="960"/>
      <c r="E2617" s="960"/>
      <c r="F2617" s="960"/>
      <c r="G2617" s="960"/>
      <c r="H2617" s="960"/>
      <c r="I2617" s="960"/>
      <c r="J2617" s="960"/>
      <c r="K2617" s="960"/>
      <c r="L2617" s="960"/>
      <c r="M2617" s="960"/>
    </row>
    <row r="2618" spans="2:13">
      <c r="B2618" s="960"/>
      <c r="C2618" s="960"/>
      <c r="D2618" s="960"/>
      <c r="E2618" s="960"/>
      <c r="F2618" s="960"/>
      <c r="G2618" s="960"/>
      <c r="H2618" s="960"/>
      <c r="I2618" s="960"/>
      <c r="J2618" s="960"/>
      <c r="K2618" s="960"/>
      <c r="L2618" s="960"/>
      <c r="M2618" s="960"/>
    </row>
    <row r="2619" spans="2:13">
      <c r="B2619" s="960"/>
      <c r="C2619" s="960"/>
      <c r="D2619" s="960"/>
      <c r="E2619" s="960"/>
      <c r="F2619" s="960"/>
      <c r="G2619" s="960"/>
      <c r="H2619" s="960"/>
      <c r="I2619" s="960"/>
      <c r="J2619" s="960"/>
      <c r="K2619" s="960"/>
      <c r="L2619" s="960"/>
      <c r="M2619" s="960"/>
    </row>
    <row r="2620" spans="2:13">
      <c r="B2620" s="960"/>
      <c r="C2620" s="960"/>
      <c r="D2620" s="960"/>
      <c r="E2620" s="960"/>
      <c r="F2620" s="960"/>
      <c r="G2620" s="960"/>
      <c r="H2620" s="960"/>
      <c r="I2620" s="960"/>
      <c r="J2620" s="960"/>
      <c r="K2620" s="960"/>
      <c r="L2620" s="960"/>
      <c r="M2620" s="960"/>
    </row>
    <row r="2621" spans="2:13">
      <c r="B2621" s="960"/>
      <c r="C2621" s="960"/>
      <c r="D2621" s="960"/>
      <c r="E2621" s="960"/>
      <c r="F2621" s="960"/>
      <c r="G2621" s="960"/>
      <c r="H2621" s="960"/>
      <c r="I2621" s="960"/>
      <c r="J2621" s="960"/>
      <c r="K2621" s="960"/>
      <c r="L2621" s="960"/>
      <c r="M2621" s="960"/>
    </row>
    <row r="2622" spans="2:13">
      <c r="B2622" s="960"/>
      <c r="C2622" s="960"/>
      <c r="D2622" s="960"/>
      <c r="E2622" s="960"/>
      <c r="F2622" s="960"/>
      <c r="G2622" s="960"/>
      <c r="H2622" s="960"/>
      <c r="I2622" s="960"/>
      <c r="J2622" s="960"/>
      <c r="K2622" s="960"/>
      <c r="L2622" s="960"/>
      <c r="M2622" s="960"/>
    </row>
    <row r="2623" spans="2:13">
      <c r="B2623" s="960"/>
      <c r="C2623" s="960"/>
      <c r="D2623" s="960"/>
      <c r="E2623" s="960"/>
      <c r="F2623" s="960"/>
      <c r="G2623" s="960"/>
      <c r="H2623" s="960"/>
      <c r="I2623" s="960"/>
      <c r="J2623" s="960"/>
      <c r="K2623" s="960"/>
      <c r="L2623" s="960"/>
      <c r="M2623" s="960"/>
    </row>
    <row r="2624" spans="2:13">
      <c r="B2624" s="960"/>
      <c r="C2624" s="960"/>
      <c r="D2624" s="960"/>
      <c r="E2624" s="960"/>
      <c r="F2624" s="960"/>
      <c r="G2624" s="960"/>
      <c r="H2624" s="960"/>
      <c r="I2624" s="960"/>
      <c r="J2624" s="960"/>
      <c r="K2624" s="960"/>
      <c r="L2624" s="960"/>
      <c r="M2624" s="960"/>
    </row>
    <row r="2625" spans="2:13">
      <c r="B2625" s="960"/>
      <c r="C2625" s="960"/>
      <c r="D2625" s="960"/>
      <c r="E2625" s="960"/>
      <c r="F2625" s="960"/>
      <c r="G2625" s="960"/>
      <c r="H2625" s="960"/>
      <c r="I2625" s="960"/>
      <c r="J2625" s="960"/>
      <c r="K2625" s="960"/>
      <c r="L2625" s="960"/>
      <c r="M2625" s="960"/>
    </row>
    <row r="2626" spans="2:13">
      <c r="B2626" s="960"/>
      <c r="C2626" s="960"/>
      <c r="D2626" s="960"/>
      <c r="E2626" s="960"/>
      <c r="F2626" s="960"/>
      <c r="G2626" s="960"/>
      <c r="H2626" s="960"/>
      <c r="I2626" s="960"/>
      <c r="J2626" s="960"/>
      <c r="K2626" s="960"/>
      <c r="L2626" s="960"/>
      <c r="M2626" s="960"/>
    </row>
    <row r="2627" spans="2:13">
      <c r="B2627" s="960"/>
      <c r="C2627" s="960"/>
      <c r="D2627" s="960"/>
      <c r="E2627" s="960"/>
      <c r="F2627" s="960"/>
      <c r="G2627" s="960"/>
      <c r="H2627" s="960"/>
      <c r="I2627" s="960"/>
      <c r="J2627" s="960"/>
      <c r="K2627" s="960"/>
      <c r="L2627" s="960"/>
      <c r="M2627" s="960"/>
    </row>
    <row r="2628" spans="2:13">
      <c r="B2628" s="960"/>
      <c r="C2628" s="960"/>
      <c r="D2628" s="960"/>
      <c r="E2628" s="960"/>
      <c r="F2628" s="960"/>
      <c r="G2628" s="960"/>
      <c r="H2628" s="960"/>
      <c r="I2628" s="960"/>
      <c r="J2628" s="960"/>
      <c r="K2628" s="960"/>
      <c r="L2628" s="960"/>
      <c r="M2628" s="960"/>
    </row>
    <row r="2629" spans="2:13">
      <c r="B2629" s="960"/>
      <c r="C2629" s="960"/>
      <c r="D2629" s="960"/>
      <c r="E2629" s="960"/>
      <c r="F2629" s="960"/>
      <c r="G2629" s="960"/>
      <c r="H2629" s="960"/>
      <c r="I2629" s="960"/>
      <c r="J2629" s="960"/>
      <c r="K2629" s="960"/>
      <c r="L2629" s="960"/>
      <c r="M2629" s="960"/>
    </row>
    <row r="2630" spans="2:13">
      <c r="B2630" s="960"/>
      <c r="C2630" s="960"/>
      <c r="D2630" s="960"/>
      <c r="E2630" s="960"/>
      <c r="F2630" s="960"/>
      <c r="G2630" s="960"/>
      <c r="H2630" s="960"/>
      <c r="I2630" s="960"/>
      <c r="J2630" s="960"/>
      <c r="K2630" s="960"/>
      <c r="L2630" s="960"/>
      <c r="M2630" s="960"/>
    </row>
    <row r="2631" spans="2:13">
      <c r="B2631" s="960"/>
      <c r="C2631" s="960"/>
      <c r="D2631" s="960"/>
      <c r="E2631" s="960"/>
      <c r="F2631" s="960"/>
      <c r="G2631" s="960"/>
      <c r="H2631" s="960"/>
      <c r="I2631" s="960"/>
      <c r="J2631" s="960"/>
      <c r="K2631" s="960"/>
      <c r="L2631" s="960"/>
      <c r="M2631" s="960"/>
    </row>
    <row r="2632" spans="2:13">
      <c r="B2632" s="960"/>
      <c r="C2632" s="960"/>
      <c r="D2632" s="960"/>
      <c r="E2632" s="960"/>
      <c r="F2632" s="960"/>
      <c r="G2632" s="960"/>
      <c r="H2632" s="960"/>
      <c r="I2632" s="960"/>
      <c r="J2632" s="960"/>
      <c r="K2632" s="960"/>
      <c r="L2632" s="960"/>
      <c r="M2632" s="960"/>
    </row>
    <row r="2633" spans="2:13">
      <c r="B2633" s="960"/>
      <c r="C2633" s="960"/>
      <c r="D2633" s="960"/>
      <c r="E2633" s="960"/>
      <c r="F2633" s="960"/>
      <c r="G2633" s="960"/>
      <c r="H2633" s="960"/>
      <c r="I2633" s="960"/>
      <c r="J2633" s="960"/>
      <c r="K2633" s="960"/>
      <c r="L2633" s="960"/>
      <c r="M2633" s="960"/>
    </row>
    <row r="2634" spans="2:13">
      <c r="B2634" s="960"/>
      <c r="C2634" s="960"/>
      <c r="D2634" s="960"/>
      <c r="E2634" s="960"/>
      <c r="F2634" s="960"/>
      <c r="G2634" s="960"/>
      <c r="H2634" s="960"/>
      <c r="I2634" s="960"/>
      <c r="J2634" s="960"/>
      <c r="K2634" s="960"/>
      <c r="L2634" s="960"/>
      <c r="M2634" s="960"/>
    </row>
    <row r="2635" spans="2:13">
      <c r="B2635" s="960"/>
      <c r="C2635" s="960"/>
      <c r="D2635" s="960"/>
      <c r="E2635" s="960"/>
      <c r="F2635" s="960"/>
      <c r="G2635" s="960"/>
      <c r="H2635" s="960"/>
      <c r="I2635" s="960"/>
      <c r="J2635" s="960"/>
      <c r="K2635" s="960"/>
      <c r="L2635" s="960"/>
      <c r="M2635" s="960"/>
    </row>
    <row r="2636" spans="2:13">
      <c r="B2636" s="960"/>
      <c r="C2636" s="960"/>
      <c r="D2636" s="960"/>
      <c r="E2636" s="960"/>
      <c r="F2636" s="960"/>
      <c r="G2636" s="960"/>
      <c r="H2636" s="960"/>
      <c r="I2636" s="960"/>
      <c r="J2636" s="960"/>
      <c r="K2636" s="960"/>
      <c r="L2636" s="960"/>
      <c r="M2636" s="960"/>
    </row>
    <row r="2637" spans="2:13">
      <c r="B2637" s="960"/>
      <c r="C2637" s="960"/>
      <c r="D2637" s="960"/>
      <c r="E2637" s="960"/>
      <c r="F2637" s="960"/>
      <c r="G2637" s="960"/>
      <c r="H2637" s="960"/>
      <c r="I2637" s="960"/>
      <c r="J2637" s="960"/>
      <c r="K2637" s="960"/>
      <c r="L2637" s="960"/>
      <c r="M2637" s="960"/>
    </row>
    <row r="2638" spans="2:13">
      <c r="B2638" s="960"/>
      <c r="C2638" s="960"/>
      <c r="D2638" s="960"/>
      <c r="E2638" s="960"/>
      <c r="F2638" s="960"/>
      <c r="G2638" s="960"/>
      <c r="H2638" s="960"/>
      <c r="I2638" s="960"/>
      <c r="J2638" s="960"/>
      <c r="K2638" s="960"/>
      <c r="L2638" s="960"/>
      <c r="M2638" s="960"/>
    </row>
    <row r="2639" spans="2:13">
      <c r="B2639" s="960"/>
      <c r="C2639" s="960"/>
      <c r="D2639" s="960"/>
      <c r="E2639" s="960"/>
      <c r="F2639" s="960"/>
      <c r="G2639" s="960"/>
      <c r="H2639" s="960"/>
      <c r="I2639" s="960"/>
      <c r="J2639" s="960"/>
      <c r="K2639" s="960"/>
      <c r="L2639" s="960"/>
      <c r="M2639" s="960"/>
    </row>
    <row r="2640" spans="2:13">
      <c r="B2640" s="960"/>
      <c r="C2640" s="960"/>
      <c r="D2640" s="960"/>
      <c r="E2640" s="960"/>
      <c r="F2640" s="960"/>
      <c r="G2640" s="960"/>
      <c r="H2640" s="960"/>
      <c r="I2640" s="960"/>
      <c r="J2640" s="960"/>
      <c r="K2640" s="960"/>
      <c r="L2640" s="960"/>
      <c r="M2640" s="960"/>
    </row>
    <row r="2641" spans="2:13">
      <c r="B2641" s="960"/>
      <c r="C2641" s="960"/>
      <c r="D2641" s="960"/>
      <c r="E2641" s="960"/>
      <c r="F2641" s="960"/>
      <c r="G2641" s="960"/>
      <c r="H2641" s="960"/>
      <c r="I2641" s="960"/>
      <c r="J2641" s="960"/>
      <c r="K2641" s="960"/>
      <c r="L2641" s="960"/>
      <c r="M2641" s="960"/>
    </row>
    <row r="2642" spans="2:13">
      <c r="B2642" s="960"/>
      <c r="C2642" s="960"/>
      <c r="D2642" s="960"/>
      <c r="E2642" s="960"/>
      <c r="F2642" s="960"/>
      <c r="G2642" s="960"/>
      <c r="H2642" s="960"/>
      <c r="I2642" s="960"/>
      <c r="J2642" s="960"/>
      <c r="K2642" s="960"/>
      <c r="L2642" s="960"/>
      <c r="M2642" s="960"/>
    </row>
    <row r="2643" spans="2:13">
      <c r="B2643" s="960"/>
      <c r="C2643" s="960"/>
      <c r="D2643" s="960"/>
      <c r="E2643" s="960"/>
      <c r="F2643" s="960"/>
      <c r="G2643" s="960"/>
      <c r="H2643" s="960"/>
      <c r="I2643" s="960"/>
      <c r="J2643" s="960"/>
      <c r="K2643" s="960"/>
      <c r="L2643" s="960"/>
      <c r="M2643" s="960"/>
    </row>
    <row r="2644" spans="2:13">
      <c r="B2644" s="960"/>
      <c r="C2644" s="960"/>
      <c r="D2644" s="960"/>
      <c r="E2644" s="960"/>
      <c r="F2644" s="960"/>
      <c r="G2644" s="960"/>
      <c r="H2644" s="960"/>
      <c r="I2644" s="960"/>
      <c r="J2644" s="960"/>
      <c r="K2644" s="960"/>
      <c r="L2644" s="960"/>
      <c r="M2644" s="960"/>
    </row>
    <row r="2645" spans="2:13">
      <c r="B2645" s="960"/>
      <c r="C2645" s="960"/>
      <c r="D2645" s="960"/>
      <c r="E2645" s="960"/>
      <c r="F2645" s="960"/>
      <c r="G2645" s="960"/>
      <c r="H2645" s="960"/>
      <c r="I2645" s="960"/>
      <c r="J2645" s="960"/>
      <c r="K2645" s="960"/>
      <c r="L2645" s="960"/>
      <c r="M2645" s="960"/>
    </row>
    <row r="2646" spans="2:13">
      <c r="B2646" s="960"/>
      <c r="C2646" s="960"/>
      <c r="D2646" s="960"/>
      <c r="E2646" s="960"/>
      <c r="F2646" s="960"/>
      <c r="G2646" s="960"/>
      <c r="H2646" s="960"/>
      <c r="I2646" s="960"/>
      <c r="J2646" s="960"/>
      <c r="K2646" s="960"/>
      <c r="L2646" s="960"/>
      <c r="M2646" s="960"/>
    </row>
    <row r="2647" spans="2:13">
      <c r="B2647" s="960"/>
      <c r="C2647" s="960"/>
      <c r="D2647" s="960"/>
      <c r="E2647" s="960"/>
      <c r="F2647" s="960"/>
      <c r="G2647" s="960"/>
      <c r="H2647" s="960"/>
      <c r="I2647" s="960"/>
      <c r="J2647" s="960"/>
      <c r="K2647" s="960"/>
      <c r="L2647" s="960"/>
      <c r="M2647" s="960"/>
    </row>
    <row r="2648" spans="2:13">
      <c r="B2648" s="960"/>
      <c r="C2648" s="960"/>
      <c r="D2648" s="960"/>
      <c r="E2648" s="960"/>
      <c r="F2648" s="960"/>
      <c r="G2648" s="960"/>
      <c r="H2648" s="960"/>
      <c r="I2648" s="960"/>
      <c r="J2648" s="960"/>
      <c r="K2648" s="960"/>
      <c r="L2648" s="960"/>
      <c r="M2648" s="960"/>
    </row>
    <row r="2649" spans="2:13">
      <c r="B2649" s="960"/>
      <c r="C2649" s="960"/>
      <c r="D2649" s="960"/>
      <c r="E2649" s="960"/>
      <c r="F2649" s="960"/>
      <c r="G2649" s="960"/>
      <c r="H2649" s="960"/>
      <c r="I2649" s="960"/>
      <c r="J2649" s="960"/>
      <c r="K2649" s="960"/>
      <c r="L2649" s="960"/>
      <c r="M2649" s="960"/>
    </row>
    <row r="2650" spans="2:13">
      <c r="B2650" s="960"/>
      <c r="C2650" s="960"/>
      <c r="D2650" s="960"/>
      <c r="E2650" s="960"/>
      <c r="F2650" s="960"/>
      <c r="G2650" s="960"/>
      <c r="H2650" s="960"/>
      <c r="I2650" s="960"/>
      <c r="J2650" s="960"/>
      <c r="K2650" s="960"/>
      <c r="L2650" s="960"/>
      <c r="M2650" s="960"/>
    </row>
    <row r="2651" spans="2:13">
      <c r="B2651" s="960"/>
      <c r="C2651" s="960"/>
      <c r="D2651" s="960"/>
      <c r="E2651" s="960"/>
      <c r="F2651" s="960"/>
      <c r="G2651" s="960"/>
      <c r="H2651" s="960"/>
      <c r="I2651" s="960"/>
      <c r="J2651" s="960"/>
      <c r="K2651" s="960"/>
      <c r="L2651" s="960"/>
      <c r="M2651" s="960"/>
    </row>
    <row r="2652" spans="2:13">
      <c r="B2652" s="960"/>
      <c r="C2652" s="960"/>
      <c r="D2652" s="960"/>
      <c r="E2652" s="960"/>
      <c r="F2652" s="960"/>
      <c r="G2652" s="960"/>
      <c r="H2652" s="960"/>
      <c r="I2652" s="960"/>
      <c r="J2652" s="960"/>
      <c r="K2652" s="960"/>
      <c r="L2652" s="960"/>
      <c r="M2652" s="960"/>
    </row>
    <row r="2653" spans="2:13">
      <c r="B2653" s="960"/>
      <c r="C2653" s="960"/>
      <c r="D2653" s="960"/>
      <c r="E2653" s="960"/>
      <c r="F2653" s="960"/>
      <c r="G2653" s="960"/>
      <c r="H2653" s="960"/>
      <c r="I2653" s="960"/>
      <c r="J2653" s="960"/>
      <c r="K2653" s="960"/>
      <c r="L2653" s="960"/>
      <c r="M2653" s="960"/>
    </row>
    <row r="2654" spans="2:13">
      <c r="B2654" s="960"/>
      <c r="C2654" s="960"/>
      <c r="D2654" s="960"/>
      <c r="E2654" s="960"/>
      <c r="F2654" s="960"/>
      <c r="G2654" s="960"/>
      <c r="H2654" s="960"/>
      <c r="I2654" s="960"/>
      <c r="J2654" s="960"/>
      <c r="K2654" s="960"/>
      <c r="L2654" s="960"/>
      <c r="M2654" s="960"/>
    </row>
    <row r="2655" spans="2:13">
      <c r="B2655" s="960"/>
      <c r="C2655" s="960"/>
      <c r="D2655" s="960"/>
      <c r="E2655" s="960"/>
      <c r="F2655" s="960"/>
      <c r="G2655" s="960"/>
      <c r="H2655" s="960"/>
      <c r="I2655" s="960"/>
      <c r="J2655" s="960"/>
      <c r="K2655" s="960"/>
      <c r="L2655" s="960"/>
      <c r="M2655" s="960"/>
    </row>
    <row r="2656" spans="2:13">
      <c r="B2656" s="960"/>
      <c r="C2656" s="960"/>
      <c r="D2656" s="960"/>
      <c r="E2656" s="960"/>
      <c r="F2656" s="960"/>
      <c r="G2656" s="960"/>
      <c r="H2656" s="960"/>
      <c r="I2656" s="960"/>
      <c r="J2656" s="960"/>
      <c r="K2656" s="960"/>
      <c r="L2656" s="960"/>
      <c r="M2656" s="960"/>
    </row>
    <row r="2657" spans="2:13">
      <c r="B2657" s="960"/>
      <c r="C2657" s="960"/>
      <c r="D2657" s="960"/>
      <c r="E2657" s="960"/>
      <c r="F2657" s="960"/>
      <c r="G2657" s="960"/>
      <c r="H2657" s="960"/>
      <c r="I2657" s="960"/>
      <c r="J2657" s="960"/>
      <c r="K2657" s="960"/>
      <c r="L2657" s="960"/>
      <c r="M2657" s="960"/>
    </row>
    <row r="2658" spans="2:13">
      <c r="B2658" s="960"/>
      <c r="C2658" s="960"/>
      <c r="D2658" s="960"/>
      <c r="E2658" s="960"/>
      <c r="F2658" s="960"/>
      <c r="G2658" s="960"/>
      <c r="H2658" s="960"/>
      <c r="I2658" s="960"/>
      <c r="J2658" s="960"/>
      <c r="K2658" s="960"/>
      <c r="L2658" s="960"/>
      <c r="M2658" s="960"/>
    </row>
    <row r="2659" spans="2:13">
      <c r="B2659" s="960"/>
      <c r="C2659" s="960"/>
      <c r="D2659" s="960"/>
      <c r="E2659" s="960"/>
      <c r="F2659" s="960"/>
      <c r="G2659" s="960"/>
      <c r="H2659" s="960"/>
      <c r="I2659" s="960"/>
      <c r="J2659" s="960"/>
      <c r="K2659" s="960"/>
      <c r="L2659" s="960"/>
      <c r="M2659" s="960"/>
    </row>
    <row r="2660" spans="2:13">
      <c r="B2660" s="960"/>
      <c r="C2660" s="960"/>
      <c r="D2660" s="960"/>
      <c r="E2660" s="960"/>
      <c r="F2660" s="960"/>
      <c r="G2660" s="960"/>
      <c r="H2660" s="960"/>
      <c r="I2660" s="960"/>
      <c r="J2660" s="960"/>
      <c r="K2660" s="960"/>
      <c r="L2660" s="960"/>
      <c r="M2660" s="960"/>
    </row>
    <row r="2661" spans="2:13">
      <c r="B2661" s="960"/>
      <c r="C2661" s="960"/>
      <c r="D2661" s="960"/>
      <c r="E2661" s="960"/>
      <c r="F2661" s="960"/>
      <c r="G2661" s="960"/>
      <c r="H2661" s="960"/>
      <c r="I2661" s="960"/>
      <c r="J2661" s="960"/>
      <c r="K2661" s="960"/>
      <c r="L2661" s="960"/>
      <c r="M2661" s="960"/>
    </row>
    <row r="2662" spans="2:13">
      <c r="B2662" s="960"/>
      <c r="C2662" s="960"/>
      <c r="D2662" s="960"/>
      <c r="E2662" s="960"/>
      <c r="F2662" s="960"/>
      <c r="G2662" s="960"/>
      <c r="H2662" s="960"/>
      <c r="I2662" s="960"/>
      <c r="J2662" s="960"/>
      <c r="K2662" s="960"/>
      <c r="L2662" s="960"/>
      <c r="M2662" s="960"/>
    </row>
    <row r="2663" spans="2:13">
      <c r="B2663" s="960"/>
      <c r="C2663" s="960"/>
      <c r="D2663" s="960"/>
      <c r="E2663" s="960"/>
      <c r="F2663" s="960"/>
      <c r="G2663" s="960"/>
      <c r="H2663" s="960"/>
      <c r="I2663" s="960"/>
      <c r="J2663" s="960"/>
      <c r="K2663" s="960"/>
      <c r="L2663" s="960"/>
      <c r="M2663" s="960"/>
    </row>
    <row r="2664" spans="2:13">
      <c r="B2664" s="960"/>
      <c r="C2664" s="960"/>
      <c r="D2664" s="960"/>
      <c r="E2664" s="960"/>
      <c r="F2664" s="960"/>
      <c r="G2664" s="960"/>
      <c r="H2664" s="960"/>
      <c r="I2664" s="960"/>
      <c r="J2664" s="960"/>
      <c r="K2664" s="960"/>
      <c r="L2664" s="960"/>
      <c r="M2664" s="960"/>
    </row>
    <row r="2665" spans="2:13">
      <c r="B2665" s="960"/>
      <c r="C2665" s="960"/>
      <c r="D2665" s="960"/>
      <c r="E2665" s="960"/>
      <c r="F2665" s="960"/>
      <c r="G2665" s="960"/>
      <c r="H2665" s="960"/>
      <c r="I2665" s="960"/>
      <c r="J2665" s="960"/>
      <c r="K2665" s="960"/>
      <c r="L2665" s="960"/>
      <c r="M2665" s="960"/>
    </row>
    <row r="2666" spans="2:13">
      <c r="B2666" s="960"/>
      <c r="C2666" s="960"/>
      <c r="D2666" s="960"/>
      <c r="E2666" s="960"/>
      <c r="F2666" s="960"/>
      <c r="G2666" s="960"/>
      <c r="H2666" s="960"/>
      <c r="I2666" s="960"/>
      <c r="J2666" s="960"/>
      <c r="K2666" s="960"/>
      <c r="L2666" s="960"/>
      <c r="M2666" s="960"/>
    </row>
    <row r="2667" spans="2:13">
      <c r="B2667" s="960"/>
      <c r="C2667" s="960"/>
      <c r="D2667" s="960"/>
      <c r="E2667" s="960"/>
      <c r="F2667" s="960"/>
      <c r="G2667" s="960"/>
      <c r="H2667" s="960"/>
      <c r="I2667" s="960"/>
      <c r="J2667" s="960"/>
      <c r="K2667" s="960"/>
      <c r="L2667" s="960"/>
      <c r="M2667" s="960"/>
    </row>
    <row r="2668" spans="2:13">
      <c r="B2668" s="960"/>
      <c r="C2668" s="960"/>
      <c r="D2668" s="960"/>
      <c r="E2668" s="960"/>
      <c r="F2668" s="960"/>
      <c r="G2668" s="960"/>
      <c r="H2668" s="960"/>
      <c r="I2668" s="960"/>
      <c r="J2668" s="960"/>
      <c r="K2668" s="960"/>
      <c r="L2668" s="960"/>
      <c r="M2668" s="960"/>
    </row>
    <row r="2669" spans="2:13">
      <c r="B2669" s="960"/>
      <c r="C2669" s="960"/>
      <c r="D2669" s="960"/>
      <c r="E2669" s="960"/>
      <c r="F2669" s="960"/>
      <c r="G2669" s="960"/>
      <c r="H2669" s="960"/>
      <c r="I2669" s="960"/>
      <c r="J2669" s="960"/>
      <c r="K2669" s="960"/>
      <c r="L2669" s="960"/>
      <c r="M2669" s="960"/>
    </row>
    <row r="2670" spans="2:13">
      <c r="B2670" s="960"/>
      <c r="C2670" s="960"/>
      <c r="D2670" s="960"/>
      <c r="E2670" s="960"/>
      <c r="F2670" s="960"/>
      <c r="G2670" s="960"/>
      <c r="H2670" s="960"/>
      <c r="I2670" s="960"/>
      <c r="J2670" s="960"/>
      <c r="K2670" s="960"/>
      <c r="L2670" s="960"/>
      <c r="M2670" s="960"/>
    </row>
    <row r="2671" spans="2:13">
      <c r="B2671" s="960"/>
      <c r="C2671" s="960"/>
      <c r="D2671" s="960"/>
      <c r="E2671" s="960"/>
      <c r="F2671" s="960"/>
      <c r="G2671" s="960"/>
      <c r="H2671" s="960"/>
      <c r="I2671" s="960"/>
      <c r="J2671" s="960"/>
      <c r="K2671" s="960"/>
      <c r="L2671" s="960"/>
      <c r="M2671" s="960"/>
    </row>
    <row r="2672" spans="2:13">
      <c r="B2672" s="960"/>
      <c r="C2672" s="960"/>
      <c r="D2672" s="960"/>
      <c r="E2672" s="960"/>
      <c r="F2672" s="960"/>
      <c r="G2672" s="960"/>
      <c r="H2672" s="960"/>
      <c r="I2672" s="960"/>
      <c r="J2672" s="960"/>
      <c r="K2672" s="960"/>
      <c r="L2672" s="960"/>
      <c r="M2672" s="960"/>
    </row>
    <row r="2673" spans="2:13">
      <c r="B2673" s="960"/>
      <c r="C2673" s="960"/>
      <c r="D2673" s="960"/>
      <c r="E2673" s="960"/>
      <c r="F2673" s="960"/>
      <c r="G2673" s="960"/>
      <c r="H2673" s="960"/>
      <c r="I2673" s="960"/>
      <c r="J2673" s="960"/>
      <c r="K2673" s="960"/>
      <c r="L2673" s="960"/>
      <c r="M2673" s="960"/>
    </row>
    <row r="2674" spans="2:13">
      <c r="B2674" s="960"/>
      <c r="C2674" s="960"/>
      <c r="D2674" s="960"/>
      <c r="E2674" s="960"/>
      <c r="F2674" s="960"/>
      <c r="G2674" s="960"/>
      <c r="H2674" s="960"/>
      <c r="I2674" s="960"/>
      <c r="J2674" s="960"/>
      <c r="K2674" s="960"/>
      <c r="L2674" s="960"/>
      <c r="M2674" s="960"/>
    </row>
    <row r="2675" spans="2:13">
      <c r="B2675" s="960"/>
      <c r="C2675" s="960"/>
      <c r="D2675" s="960"/>
      <c r="E2675" s="960"/>
      <c r="F2675" s="960"/>
      <c r="G2675" s="960"/>
      <c r="H2675" s="960"/>
      <c r="I2675" s="960"/>
      <c r="J2675" s="960"/>
      <c r="K2675" s="960"/>
      <c r="L2675" s="960"/>
      <c r="M2675" s="960"/>
    </row>
    <row r="2676" spans="2:13">
      <c r="B2676" s="960"/>
      <c r="C2676" s="960"/>
      <c r="D2676" s="960"/>
      <c r="E2676" s="960"/>
      <c r="F2676" s="960"/>
      <c r="G2676" s="960"/>
      <c r="H2676" s="960"/>
      <c r="I2676" s="960"/>
      <c r="J2676" s="960"/>
      <c r="K2676" s="960"/>
      <c r="L2676" s="960"/>
      <c r="M2676" s="960"/>
    </row>
    <row r="2677" spans="2:13">
      <c r="B2677" s="960"/>
      <c r="C2677" s="960"/>
      <c r="D2677" s="960"/>
      <c r="E2677" s="960"/>
      <c r="F2677" s="960"/>
      <c r="G2677" s="960"/>
      <c r="H2677" s="960"/>
      <c r="I2677" s="960"/>
      <c r="J2677" s="960"/>
      <c r="K2677" s="960"/>
      <c r="L2677" s="960"/>
      <c r="M2677" s="960"/>
    </row>
    <row r="2678" spans="2:13">
      <c r="B2678" s="960"/>
      <c r="C2678" s="960"/>
      <c r="D2678" s="960"/>
      <c r="E2678" s="960"/>
      <c r="F2678" s="960"/>
      <c r="G2678" s="960"/>
      <c r="H2678" s="960"/>
      <c r="I2678" s="960"/>
      <c r="J2678" s="960"/>
      <c r="K2678" s="960"/>
      <c r="L2678" s="960"/>
      <c r="M2678" s="960"/>
    </row>
    <row r="2679" spans="2:13">
      <c r="B2679" s="960"/>
      <c r="C2679" s="960"/>
      <c r="D2679" s="960"/>
      <c r="E2679" s="960"/>
      <c r="F2679" s="960"/>
      <c r="G2679" s="960"/>
      <c r="H2679" s="960"/>
      <c r="I2679" s="960"/>
      <c r="J2679" s="960"/>
      <c r="K2679" s="960"/>
      <c r="L2679" s="960"/>
      <c r="M2679" s="960"/>
    </row>
    <row r="2680" spans="2:13">
      <c r="B2680" s="960"/>
      <c r="C2680" s="960"/>
      <c r="D2680" s="960"/>
      <c r="E2680" s="960"/>
      <c r="F2680" s="960"/>
      <c r="G2680" s="960"/>
      <c r="H2680" s="960"/>
      <c r="I2680" s="960"/>
      <c r="J2680" s="960"/>
      <c r="K2680" s="960"/>
      <c r="L2680" s="960"/>
      <c r="M2680" s="960"/>
    </row>
    <row r="2681" spans="2:13">
      <c r="B2681" s="960"/>
      <c r="C2681" s="960"/>
      <c r="D2681" s="960"/>
      <c r="E2681" s="960"/>
      <c r="F2681" s="960"/>
      <c r="G2681" s="960"/>
      <c r="H2681" s="960"/>
      <c r="I2681" s="960"/>
      <c r="J2681" s="960"/>
      <c r="K2681" s="960"/>
      <c r="L2681" s="960"/>
      <c r="M2681" s="960"/>
    </row>
    <row r="2682" spans="2:13">
      <c r="B2682" s="960"/>
      <c r="C2682" s="960"/>
      <c r="D2682" s="960"/>
      <c r="E2682" s="960"/>
      <c r="F2682" s="960"/>
      <c r="G2682" s="960"/>
      <c r="H2682" s="960"/>
      <c r="I2682" s="960"/>
      <c r="J2682" s="960"/>
      <c r="K2682" s="960"/>
      <c r="L2682" s="960"/>
      <c r="M2682" s="960"/>
    </row>
    <row r="2683" spans="2:13">
      <c r="B2683" s="960"/>
      <c r="C2683" s="960"/>
      <c r="D2683" s="960"/>
      <c r="E2683" s="960"/>
      <c r="F2683" s="960"/>
      <c r="G2683" s="960"/>
      <c r="H2683" s="960"/>
      <c r="I2683" s="960"/>
      <c r="J2683" s="960"/>
      <c r="K2683" s="960"/>
      <c r="L2683" s="960"/>
      <c r="M2683" s="960"/>
    </row>
    <row r="2684" spans="2:13">
      <c r="B2684" s="960"/>
      <c r="C2684" s="960"/>
      <c r="D2684" s="960"/>
      <c r="E2684" s="960"/>
      <c r="F2684" s="960"/>
      <c r="G2684" s="960"/>
      <c r="H2684" s="960"/>
      <c r="I2684" s="960"/>
      <c r="J2684" s="960"/>
      <c r="K2684" s="960"/>
      <c r="L2684" s="960"/>
      <c r="M2684" s="960"/>
    </row>
    <row r="2685" spans="2:13">
      <c r="B2685" s="960"/>
      <c r="C2685" s="960"/>
      <c r="D2685" s="960"/>
      <c r="E2685" s="960"/>
      <c r="F2685" s="960"/>
      <c r="G2685" s="960"/>
      <c r="H2685" s="960"/>
      <c r="I2685" s="960"/>
      <c r="J2685" s="960"/>
      <c r="K2685" s="960"/>
      <c r="L2685" s="960"/>
      <c r="M2685" s="960"/>
    </row>
    <row r="2686" spans="2:13">
      <c r="B2686" s="960"/>
      <c r="C2686" s="960"/>
      <c r="D2686" s="960"/>
      <c r="E2686" s="960"/>
      <c r="F2686" s="960"/>
      <c r="G2686" s="960"/>
      <c r="H2686" s="960"/>
      <c r="I2686" s="960"/>
      <c r="J2686" s="960"/>
      <c r="K2686" s="960"/>
      <c r="L2686" s="960"/>
      <c r="M2686" s="960"/>
    </row>
    <row r="2687" spans="2:13">
      <c r="B2687" s="960"/>
      <c r="C2687" s="960"/>
      <c r="D2687" s="960"/>
      <c r="E2687" s="960"/>
      <c r="F2687" s="960"/>
      <c r="G2687" s="960"/>
      <c r="H2687" s="960"/>
      <c r="I2687" s="960"/>
      <c r="J2687" s="960"/>
      <c r="K2687" s="960"/>
      <c r="L2687" s="960"/>
      <c r="M2687" s="960"/>
    </row>
    <row r="2688" spans="2:13">
      <c r="B2688" s="960"/>
      <c r="C2688" s="960"/>
      <c r="D2688" s="960"/>
      <c r="E2688" s="960"/>
      <c r="F2688" s="960"/>
      <c r="G2688" s="960"/>
      <c r="H2688" s="960"/>
      <c r="I2688" s="960"/>
      <c r="J2688" s="960"/>
      <c r="K2688" s="960"/>
      <c r="L2688" s="960"/>
      <c r="M2688" s="960"/>
    </row>
    <row r="2689" spans="2:13">
      <c r="B2689" s="960"/>
      <c r="C2689" s="960"/>
      <c r="D2689" s="960"/>
      <c r="E2689" s="960"/>
      <c r="F2689" s="960"/>
      <c r="G2689" s="960"/>
      <c r="H2689" s="960"/>
      <c r="I2689" s="960"/>
      <c r="J2689" s="960"/>
      <c r="K2689" s="960"/>
      <c r="L2689" s="960"/>
      <c r="M2689" s="960"/>
    </row>
    <row r="2690" spans="2:13">
      <c r="B2690" s="960"/>
      <c r="C2690" s="960"/>
      <c r="D2690" s="960"/>
      <c r="E2690" s="960"/>
      <c r="F2690" s="960"/>
      <c r="G2690" s="960"/>
      <c r="H2690" s="960"/>
      <c r="I2690" s="960"/>
      <c r="J2690" s="960"/>
      <c r="K2690" s="960"/>
      <c r="L2690" s="960"/>
      <c r="M2690" s="960"/>
    </row>
    <row r="2691" spans="2:13">
      <c r="B2691" s="960"/>
      <c r="C2691" s="960"/>
      <c r="D2691" s="960"/>
      <c r="E2691" s="960"/>
      <c r="F2691" s="960"/>
      <c r="G2691" s="960"/>
      <c r="H2691" s="960"/>
      <c r="I2691" s="960"/>
      <c r="J2691" s="960"/>
      <c r="K2691" s="960"/>
      <c r="L2691" s="960"/>
      <c r="M2691" s="960"/>
    </row>
    <row r="2692" spans="2:13">
      <c r="B2692" s="960"/>
      <c r="C2692" s="960"/>
      <c r="D2692" s="960"/>
      <c r="E2692" s="960"/>
      <c r="F2692" s="960"/>
      <c r="G2692" s="960"/>
      <c r="H2692" s="960"/>
      <c r="I2692" s="960"/>
      <c r="J2692" s="960"/>
      <c r="K2692" s="960"/>
      <c r="L2692" s="960"/>
      <c r="M2692" s="960"/>
    </row>
    <row r="2693" spans="2:13">
      <c r="B2693" s="960"/>
      <c r="C2693" s="960"/>
      <c r="D2693" s="960"/>
      <c r="E2693" s="960"/>
      <c r="F2693" s="960"/>
      <c r="G2693" s="960"/>
      <c r="H2693" s="960"/>
      <c r="I2693" s="960"/>
      <c r="J2693" s="960"/>
      <c r="K2693" s="960"/>
      <c r="L2693" s="960"/>
      <c r="M2693" s="960"/>
    </row>
    <row r="2694" spans="2:13">
      <c r="B2694" s="960"/>
      <c r="C2694" s="960"/>
      <c r="D2694" s="960"/>
      <c r="E2694" s="960"/>
      <c r="F2694" s="960"/>
      <c r="G2694" s="960"/>
      <c r="H2694" s="960"/>
      <c r="I2694" s="960"/>
      <c r="J2694" s="960"/>
      <c r="K2694" s="960"/>
      <c r="L2694" s="960"/>
      <c r="M2694" s="960"/>
    </row>
    <row r="2695" spans="2:13">
      <c r="B2695" s="960"/>
      <c r="C2695" s="960"/>
      <c r="D2695" s="960"/>
      <c r="E2695" s="960"/>
      <c r="F2695" s="960"/>
      <c r="G2695" s="960"/>
      <c r="H2695" s="960"/>
      <c r="I2695" s="960"/>
      <c r="J2695" s="960"/>
      <c r="K2695" s="960"/>
      <c r="L2695" s="960"/>
      <c r="M2695" s="960"/>
    </row>
    <row r="2696" spans="2:13">
      <c r="B2696" s="960"/>
      <c r="C2696" s="960"/>
      <c r="D2696" s="960"/>
      <c r="E2696" s="960"/>
      <c r="F2696" s="960"/>
      <c r="G2696" s="960"/>
      <c r="H2696" s="960"/>
      <c r="I2696" s="960"/>
      <c r="J2696" s="960"/>
      <c r="K2696" s="960"/>
      <c r="L2696" s="960"/>
      <c r="M2696" s="960"/>
    </row>
    <row r="2697" spans="2:13">
      <c r="B2697" s="960"/>
      <c r="C2697" s="960"/>
      <c r="D2697" s="960"/>
      <c r="E2697" s="960"/>
      <c r="F2697" s="960"/>
      <c r="G2697" s="960"/>
      <c r="H2697" s="960"/>
      <c r="I2697" s="960"/>
      <c r="J2697" s="960"/>
      <c r="K2697" s="960"/>
      <c r="L2697" s="960"/>
      <c r="M2697" s="960"/>
    </row>
    <row r="2698" spans="2:13">
      <c r="B2698" s="960"/>
      <c r="C2698" s="960"/>
      <c r="D2698" s="960"/>
      <c r="E2698" s="960"/>
      <c r="F2698" s="960"/>
      <c r="G2698" s="960"/>
      <c r="H2698" s="960"/>
      <c r="I2698" s="960"/>
      <c r="J2698" s="960"/>
      <c r="K2698" s="960"/>
      <c r="L2698" s="960"/>
      <c r="M2698" s="960"/>
    </row>
    <row r="2699" spans="2:13">
      <c r="B2699" s="960"/>
      <c r="C2699" s="960"/>
      <c r="D2699" s="960"/>
      <c r="E2699" s="960"/>
      <c r="F2699" s="960"/>
      <c r="G2699" s="960"/>
      <c r="H2699" s="960"/>
      <c r="I2699" s="960"/>
      <c r="J2699" s="960"/>
      <c r="K2699" s="960"/>
      <c r="L2699" s="960"/>
      <c r="M2699" s="960"/>
    </row>
    <row r="2700" spans="2:13">
      <c r="B2700" s="960"/>
      <c r="C2700" s="960"/>
      <c r="D2700" s="960"/>
      <c r="E2700" s="960"/>
      <c r="F2700" s="960"/>
      <c r="G2700" s="960"/>
      <c r="H2700" s="960"/>
      <c r="I2700" s="960"/>
      <c r="J2700" s="960"/>
      <c r="K2700" s="960"/>
      <c r="L2700" s="960"/>
      <c r="M2700" s="960"/>
    </row>
    <row r="2701" spans="2:13">
      <c r="B2701" s="960"/>
      <c r="C2701" s="960"/>
      <c r="D2701" s="960"/>
      <c r="E2701" s="960"/>
      <c r="F2701" s="960"/>
      <c r="G2701" s="960"/>
      <c r="H2701" s="960"/>
      <c r="I2701" s="960"/>
      <c r="J2701" s="960"/>
      <c r="K2701" s="960"/>
      <c r="L2701" s="960"/>
      <c r="M2701" s="960"/>
    </row>
    <row r="2702" spans="2:13">
      <c r="B2702" s="960"/>
      <c r="C2702" s="960"/>
      <c r="D2702" s="960"/>
      <c r="E2702" s="960"/>
      <c r="F2702" s="960"/>
      <c r="G2702" s="960"/>
      <c r="H2702" s="960"/>
      <c r="I2702" s="960"/>
      <c r="J2702" s="960"/>
      <c r="K2702" s="960"/>
      <c r="L2702" s="960"/>
      <c r="M2702" s="960"/>
    </row>
    <row r="2703" spans="2:13">
      <c r="B2703" s="960"/>
      <c r="C2703" s="960"/>
      <c r="D2703" s="960"/>
      <c r="E2703" s="960"/>
      <c r="F2703" s="960"/>
      <c r="G2703" s="960"/>
      <c r="H2703" s="960"/>
      <c r="I2703" s="960"/>
      <c r="J2703" s="960"/>
      <c r="K2703" s="960"/>
      <c r="L2703" s="960"/>
      <c r="M2703" s="960"/>
    </row>
    <row r="2704" spans="2:13">
      <c r="B2704" s="960"/>
      <c r="C2704" s="960"/>
      <c r="D2704" s="960"/>
      <c r="E2704" s="960"/>
      <c r="F2704" s="960"/>
      <c r="G2704" s="960"/>
      <c r="H2704" s="960"/>
      <c r="I2704" s="960"/>
      <c r="J2704" s="960"/>
      <c r="K2704" s="960"/>
      <c r="L2704" s="960"/>
      <c r="M2704" s="960"/>
    </row>
    <row r="2705" spans="2:13">
      <c r="B2705" s="960"/>
      <c r="C2705" s="960"/>
      <c r="D2705" s="960"/>
      <c r="E2705" s="960"/>
      <c r="F2705" s="960"/>
      <c r="G2705" s="960"/>
      <c r="H2705" s="960"/>
      <c r="I2705" s="960"/>
      <c r="J2705" s="960"/>
      <c r="K2705" s="960"/>
      <c r="L2705" s="960"/>
      <c r="M2705" s="960"/>
    </row>
    <row r="2706" spans="2:13">
      <c r="B2706" s="960"/>
      <c r="C2706" s="960"/>
      <c r="D2706" s="960"/>
      <c r="E2706" s="960"/>
      <c r="F2706" s="960"/>
      <c r="G2706" s="960"/>
      <c r="H2706" s="960"/>
      <c r="I2706" s="960"/>
      <c r="J2706" s="960"/>
      <c r="K2706" s="960"/>
      <c r="L2706" s="960"/>
      <c r="M2706" s="960"/>
    </row>
    <row r="2707" spans="2:13">
      <c r="B2707" s="960"/>
      <c r="C2707" s="960"/>
      <c r="D2707" s="960"/>
      <c r="E2707" s="960"/>
      <c r="F2707" s="960"/>
      <c r="G2707" s="960"/>
      <c r="H2707" s="960"/>
      <c r="I2707" s="960"/>
      <c r="J2707" s="960"/>
      <c r="K2707" s="960"/>
      <c r="L2707" s="960"/>
      <c r="M2707" s="960"/>
    </row>
    <row r="2708" spans="2:13">
      <c r="B2708" s="960"/>
      <c r="C2708" s="960"/>
      <c r="D2708" s="960"/>
      <c r="E2708" s="960"/>
      <c r="F2708" s="960"/>
      <c r="G2708" s="960"/>
      <c r="H2708" s="960"/>
      <c r="I2708" s="960"/>
      <c r="J2708" s="960"/>
      <c r="K2708" s="960"/>
      <c r="L2708" s="960"/>
      <c r="M2708" s="960"/>
    </row>
    <row r="2709" spans="2:13">
      <c r="B2709" s="960"/>
      <c r="C2709" s="960"/>
      <c r="D2709" s="960"/>
      <c r="E2709" s="960"/>
      <c r="F2709" s="960"/>
      <c r="G2709" s="960"/>
      <c r="H2709" s="960"/>
      <c r="I2709" s="960"/>
      <c r="J2709" s="960"/>
      <c r="K2709" s="960"/>
      <c r="L2709" s="960"/>
      <c r="M2709" s="960"/>
    </row>
    <row r="2710" spans="2:13">
      <c r="B2710" s="960"/>
      <c r="C2710" s="960"/>
      <c r="D2710" s="960"/>
      <c r="E2710" s="960"/>
      <c r="F2710" s="960"/>
      <c r="G2710" s="960"/>
      <c r="H2710" s="960"/>
      <c r="I2710" s="960"/>
      <c r="J2710" s="960"/>
      <c r="K2710" s="960"/>
      <c r="L2710" s="960"/>
      <c r="M2710" s="960"/>
    </row>
    <row r="2711" spans="2:13">
      <c r="B2711" s="960"/>
      <c r="C2711" s="960"/>
      <c r="D2711" s="960"/>
      <c r="E2711" s="960"/>
      <c r="F2711" s="960"/>
      <c r="G2711" s="960"/>
      <c r="H2711" s="960"/>
      <c r="I2711" s="960"/>
      <c r="J2711" s="960"/>
      <c r="K2711" s="960"/>
      <c r="L2711" s="960"/>
      <c r="M2711" s="960"/>
    </row>
    <row r="2712" spans="2:13">
      <c r="B2712" s="960"/>
      <c r="C2712" s="960"/>
      <c r="D2712" s="960"/>
      <c r="E2712" s="960"/>
      <c r="F2712" s="960"/>
      <c r="G2712" s="960"/>
      <c r="H2712" s="960"/>
      <c r="I2712" s="960"/>
      <c r="J2712" s="960"/>
      <c r="K2712" s="960"/>
      <c r="L2712" s="960"/>
      <c r="M2712" s="960"/>
    </row>
    <row r="2713" spans="2:13">
      <c r="B2713" s="960"/>
      <c r="C2713" s="960"/>
      <c r="D2713" s="960"/>
      <c r="E2713" s="960"/>
      <c r="F2713" s="960"/>
      <c r="G2713" s="960"/>
      <c r="H2713" s="960"/>
      <c r="I2713" s="960"/>
      <c r="J2713" s="960"/>
      <c r="K2713" s="960"/>
      <c r="L2713" s="960"/>
      <c r="M2713" s="960"/>
    </row>
    <row r="2714" spans="2:13">
      <c r="B2714" s="960"/>
      <c r="C2714" s="960"/>
      <c r="D2714" s="960"/>
      <c r="E2714" s="960"/>
      <c r="F2714" s="960"/>
      <c r="G2714" s="960"/>
      <c r="H2714" s="960"/>
      <c r="I2714" s="960"/>
      <c r="J2714" s="960"/>
      <c r="K2714" s="960"/>
      <c r="L2714" s="960"/>
      <c r="M2714" s="960"/>
    </row>
    <row r="2715" spans="2:13">
      <c r="B2715" s="960"/>
      <c r="C2715" s="960"/>
      <c r="D2715" s="960"/>
      <c r="E2715" s="960"/>
      <c r="F2715" s="960"/>
      <c r="G2715" s="960"/>
      <c r="H2715" s="960"/>
      <c r="I2715" s="960"/>
      <c r="J2715" s="960"/>
      <c r="K2715" s="960"/>
      <c r="L2715" s="960"/>
      <c r="M2715" s="960"/>
    </row>
    <row r="2716" spans="2:13">
      <c r="B2716" s="960"/>
      <c r="C2716" s="960"/>
      <c r="D2716" s="960"/>
      <c r="E2716" s="960"/>
      <c r="F2716" s="960"/>
      <c r="G2716" s="960"/>
      <c r="H2716" s="960"/>
      <c r="I2716" s="960"/>
      <c r="J2716" s="960"/>
      <c r="K2716" s="960"/>
      <c r="L2716" s="960"/>
      <c r="M2716" s="960"/>
    </row>
    <row r="2717" spans="2:13">
      <c r="B2717" s="960"/>
      <c r="C2717" s="960"/>
      <c r="D2717" s="960"/>
      <c r="E2717" s="960"/>
      <c r="F2717" s="960"/>
      <c r="G2717" s="960"/>
      <c r="H2717" s="960"/>
      <c r="I2717" s="960"/>
      <c r="J2717" s="960"/>
      <c r="K2717" s="960"/>
      <c r="L2717" s="960"/>
      <c r="M2717" s="960"/>
    </row>
    <row r="2718" spans="2:13">
      <c r="B2718" s="960"/>
      <c r="C2718" s="960"/>
      <c r="D2718" s="960"/>
      <c r="E2718" s="960"/>
      <c r="F2718" s="960"/>
      <c r="G2718" s="960"/>
      <c r="H2718" s="960"/>
      <c r="I2718" s="960"/>
      <c r="J2718" s="960"/>
      <c r="K2718" s="960"/>
      <c r="L2718" s="960"/>
      <c r="M2718" s="960"/>
    </row>
    <row r="2719" spans="2:13">
      <c r="B2719" s="960"/>
      <c r="C2719" s="960"/>
      <c r="D2719" s="960"/>
      <c r="E2719" s="960"/>
      <c r="F2719" s="960"/>
      <c r="G2719" s="960"/>
      <c r="H2719" s="960"/>
      <c r="I2719" s="960"/>
      <c r="J2719" s="960"/>
      <c r="K2719" s="960"/>
      <c r="L2719" s="960"/>
      <c r="M2719" s="960"/>
    </row>
    <row r="2720" spans="2:13">
      <c r="B2720" s="960"/>
      <c r="C2720" s="960"/>
      <c r="D2720" s="960"/>
      <c r="E2720" s="960"/>
      <c r="F2720" s="960"/>
      <c r="G2720" s="960"/>
      <c r="H2720" s="960"/>
      <c r="I2720" s="960"/>
      <c r="J2720" s="960"/>
      <c r="K2720" s="960"/>
      <c r="L2720" s="960"/>
      <c r="M2720" s="960"/>
    </row>
    <row r="2721" spans="2:13">
      <c r="B2721" s="960"/>
      <c r="C2721" s="960"/>
      <c r="D2721" s="960"/>
      <c r="E2721" s="960"/>
      <c r="F2721" s="960"/>
      <c r="G2721" s="960"/>
      <c r="H2721" s="960"/>
      <c r="I2721" s="960"/>
      <c r="J2721" s="960"/>
      <c r="K2721" s="960"/>
      <c r="L2721" s="960"/>
      <c r="M2721" s="960"/>
    </row>
    <row r="2722" spans="2:13">
      <c r="B2722" s="960"/>
      <c r="C2722" s="960"/>
      <c r="D2722" s="960"/>
      <c r="E2722" s="960"/>
      <c r="F2722" s="960"/>
      <c r="G2722" s="960"/>
      <c r="H2722" s="960"/>
      <c r="I2722" s="960"/>
      <c r="J2722" s="960"/>
      <c r="K2722" s="960"/>
      <c r="L2722" s="960"/>
      <c r="M2722" s="960"/>
    </row>
    <row r="2723" spans="2:13">
      <c r="B2723" s="960"/>
      <c r="C2723" s="960"/>
      <c r="D2723" s="960"/>
      <c r="E2723" s="960"/>
      <c r="F2723" s="960"/>
      <c r="G2723" s="960"/>
      <c r="H2723" s="960"/>
      <c r="I2723" s="960"/>
      <c r="J2723" s="960"/>
      <c r="K2723" s="960"/>
      <c r="L2723" s="960"/>
      <c r="M2723" s="960"/>
    </row>
    <row r="2724" spans="2:13">
      <c r="B2724" s="960"/>
      <c r="C2724" s="960"/>
      <c r="D2724" s="960"/>
      <c r="E2724" s="960"/>
      <c r="F2724" s="960"/>
      <c r="G2724" s="960"/>
      <c r="H2724" s="960"/>
      <c r="I2724" s="960"/>
      <c r="J2724" s="960"/>
      <c r="K2724" s="960"/>
      <c r="L2724" s="960"/>
      <c r="M2724" s="960"/>
    </row>
    <row r="2725" spans="2:13">
      <c r="B2725" s="960"/>
      <c r="C2725" s="960"/>
      <c r="D2725" s="960"/>
      <c r="E2725" s="960"/>
      <c r="F2725" s="960"/>
      <c r="G2725" s="960"/>
      <c r="H2725" s="960"/>
      <c r="I2725" s="960"/>
      <c r="J2725" s="960"/>
      <c r="K2725" s="960"/>
      <c r="L2725" s="960"/>
      <c r="M2725" s="960"/>
    </row>
    <row r="2726" spans="2:13">
      <c r="B2726" s="960"/>
      <c r="C2726" s="960"/>
      <c r="D2726" s="960"/>
      <c r="E2726" s="960"/>
      <c r="F2726" s="960"/>
      <c r="G2726" s="960"/>
      <c r="H2726" s="960"/>
      <c r="I2726" s="960"/>
      <c r="J2726" s="960"/>
      <c r="K2726" s="960"/>
      <c r="L2726" s="960"/>
      <c r="M2726" s="960"/>
    </row>
    <row r="2727" spans="2:13">
      <c r="B2727" s="960"/>
      <c r="C2727" s="960"/>
      <c r="D2727" s="960"/>
      <c r="E2727" s="960"/>
      <c r="F2727" s="960"/>
      <c r="G2727" s="960"/>
      <c r="H2727" s="960"/>
      <c r="I2727" s="960"/>
      <c r="J2727" s="960"/>
      <c r="K2727" s="960"/>
      <c r="L2727" s="960"/>
      <c r="M2727" s="960"/>
    </row>
    <row r="2728" spans="2:13">
      <c r="B2728" s="960"/>
      <c r="C2728" s="960"/>
      <c r="D2728" s="960"/>
      <c r="E2728" s="960"/>
      <c r="F2728" s="960"/>
      <c r="G2728" s="960"/>
      <c r="H2728" s="960"/>
      <c r="I2728" s="960"/>
      <c r="J2728" s="960"/>
      <c r="K2728" s="960"/>
      <c r="L2728" s="960"/>
      <c r="M2728" s="960"/>
    </row>
    <row r="2729" spans="2:13">
      <c r="B2729" s="960"/>
      <c r="C2729" s="960"/>
      <c r="D2729" s="960"/>
      <c r="E2729" s="960"/>
      <c r="F2729" s="960"/>
      <c r="G2729" s="960"/>
      <c r="H2729" s="960"/>
      <c r="I2729" s="960"/>
      <c r="J2729" s="960"/>
      <c r="K2729" s="960"/>
      <c r="L2729" s="960"/>
      <c r="M2729" s="960"/>
    </row>
    <row r="2730" spans="2:13">
      <c r="B2730" s="960"/>
      <c r="C2730" s="960"/>
      <c r="D2730" s="960"/>
      <c r="E2730" s="960"/>
      <c r="F2730" s="960"/>
      <c r="G2730" s="960"/>
      <c r="H2730" s="960"/>
      <c r="I2730" s="960"/>
      <c r="J2730" s="960"/>
      <c r="K2730" s="960"/>
      <c r="L2730" s="960"/>
      <c r="M2730" s="960"/>
    </row>
    <row r="2731" spans="2:13">
      <c r="B2731" s="960"/>
      <c r="C2731" s="960"/>
      <c r="D2731" s="960"/>
      <c r="E2731" s="960"/>
      <c r="F2731" s="960"/>
      <c r="G2731" s="960"/>
      <c r="H2731" s="960"/>
      <c r="I2731" s="960"/>
      <c r="J2731" s="960"/>
      <c r="K2731" s="960"/>
      <c r="L2731" s="960"/>
      <c r="M2731" s="960"/>
    </row>
    <row r="2732" spans="2:13">
      <c r="B2732" s="960"/>
      <c r="C2732" s="960"/>
      <c r="D2732" s="960"/>
      <c r="E2732" s="960"/>
      <c r="F2732" s="960"/>
      <c r="G2732" s="960"/>
      <c r="H2732" s="960"/>
      <c r="I2732" s="960"/>
      <c r="J2732" s="960"/>
      <c r="K2732" s="960"/>
      <c r="L2732" s="960"/>
      <c r="M2732" s="960"/>
    </row>
    <row r="2733" spans="2:13">
      <c r="B2733" s="960"/>
      <c r="C2733" s="960"/>
      <c r="D2733" s="960"/>
      <c r="E2733" s="960"/>
      <c r="F2733" s="960"/>
      <c r="G2733" s="960"/>
      <c r="H2733" s="960"/>
      <c r="I2733" s="960"/>
      <c r="J2733" s="960"/>
      <c r="K2733" s="960"/>
      <c r="L2733" s="960"/>
      <c r="M2733" s="960"/>
    </row>
    <row r="2734" spans="2:13">
      <c r="B2734" s="960"/>
      <c r="C2734" s="960"/>
      <c r="D2734" s="960"/>
      <c r="E2734" s="960"/>
      <c r="F2734" s="960"/>
      <c r="G2734" s="960"/>
      <c r="H2734" s="960"/>
      <c r="I2734" s="960"/>
      <c r="J2734" s="960"/>
      <c r="K2734" s="960"/>
      <c r="L2734" s="960"/>
      <c r="M2734" s="960"/>
    </row>
    <row r="2735" spans="2:13">
      <c r="B2735" s="960"/>
      <c r="C2735" s="960"/>
      <c r="D2735" s="960"/>
      <c r="E2735" s="960"/>
      <c r="F2735" s="960"/>
      <c r="G2735" s="960"/>
      <c r="H2735" s="960"/>
      <c r="I2735" s="960"/>
      <c r="J2735" s="960"/>
      <c r="K2735" s="960"/>
      <c r="L2735" s="960"/>
      <c r="M2735" s="960"/>
    </row>
    <row r="2736" spans="2:13">
      <c r="B2736" s="960"/>
      <c r="C2736" s="960"/>
      <c r="D2736" s="960"/>
      <c r="E2736" s="960"/>
      <c r="F2736" s="960"/>
      <c r="G2736" s="960"/>
      <c r="H2736" s="960"/>
      <c r="I2736" s="960"/>
      <c r="J2736" s="960"/>
      <c r="K2736" s="960"/>
      <c r="L2736" s="960"/>
      <c r="M2736" s="960"/>
    </row>
    <row r="2737" spans="2:13">
      <c r="B2737" s="960"/>
      <c r="C2737" s="960"/>
      <c r="D2737" s="960"/>
      <c r="E2737" s="960"/>
      <c r="F2737" s="960"/>
      <c r="G2737" s="960"/>
      <c r="H2737" s="960"/>
      <c r="I2737" s="960"/>
      <c r="J2737" s="960"/>
      <c r="K2737" s="960"/>
      <c r="L2737" s="960"/>
      <c r="M2737" s="960"/>
    </row>
    <row r="2738" spans="2:13">
      <c r="B2738" s="960"/>
      <c r="C2738" s="960"/>
      <c r="D2738" s="960"/>
      <c r="E2738" s="960"/>
      <c r="F2738" s="960"/>
      <c r="G2738" s="960"/>
      <c r="H2738" s="960"/>
      <c r="I2738" s="960"/>
      <c r="J2738" s="960"/>
      <c r="K2738" s="960"/>
      <c r="L2738" s="960"/>
      <c r="M2738" s="960"/>
    </row>
    <row r="2739" spans="2:13">
      <c r="B2739" s="960"/>
      <c r="C2739" s="960"/>
      <c r="D2739" s="960"/>
      <c r="E2739" s="960"/>
      <c r="F2739" s="960"/>
      <c r="G2739" s="960"/>
      <c r="H2739" s="960"/>
      <c r="I2739" s="960"/>
      <c r="J2739" s="960"/>
      <c r="K2739" s="960"/>
      <c r="L2739" s="960"/>
      <c r="M2739" s="960"/>
    </row>
    <row r="2740" spans="2:13">
      <c r="B2740" s="960"/>
      <c r="C2740" s="960"/>
      <c r="D2740" s="960"/>
      <c r="E2740" s="960"/>
      <c r="F2740" s="960"/>
      <c r="G2740" s="960"/>
      <c r="H2740" s="960"/>
      <c r="I2740" s="960"/>
      <c r="J2740" s="960"/>
      <c r="K2740" s="960"/>
      <c r="L2740" s="960"/>
      <c r="M2740" s="960"/>
    </row>
    <row r="2741" spans="2:13">
      <c r="B2741" s="960"/>
      <c r="C2741" s="960"/>
      <c r="D2741" s="960"/>
      <c r="E2741" s="960"/>
      <c r="F2741" s="960"/>
      <c r="G2741" s="960"/>
      <c r="H2741" s="960"/>
      <c r="I2741" s="960"/>
      <c r="J2741" s="960"/>
      <c r="K2741" s="960"/>
      <c r="L2741" s="960"/>
      <c r="M2741" s="960"/>
    </row>
    <row r="2742" spans="2:13">
      <c r="B2742" s="960"/>
      <c r="C2742" s="960"/>
      <c r="D2742" s="960"/>
      <c r="E2742" s="960"/>
      <c r="F2742" s="960"/>
      <c r="G2742" s="960"/>
      <c r="H2742" s="960"/>
      <c r="I2742" s="960"/>
      <c r="J2742" s="960"/>
      <c r="K2742" s="960"/>
      <c r="L2742" s="960"/>
      <c r="M2742" s="960"/>
    </row>
    <row r="2743" spans="2:13">
      <c r="B2743" s="960"/>
      <c r="C2743" s="960"/>
      <c r="D2743" s="960"/>
      <c r="E2743" s="960"/>
      <c r="F2743" s="960"/>
      <c r="G2743" s="960"/>
      <c r="H2743" s="960"/>
      <c r="I2743" s="960"/>
      <c r="J2743" s="960"/>
      <c r="K2743" s="960"/>
      <c r="L2743" s="960"/>
      <c r="M2743" s="960"/>
    </row>
    <row r="2744" spans="2:13">
      <c r="B2744" s="960"/>
      <c r="C2744" s="960"/>
      <c r="D2744" s="960"/>
      <c r="E2744" s="960"/>
      <c r="F2744" s="960"/>
      <c r="G2744" s="960"/>
      <c r="H2744" s="960"/>
      <c r="I2744" s="960"/>
      <c r="J2744" s="960"/>
      <c r="K2744" s="960"/>
      <c r="L2744" s="960"/>
      <c r="M2744" s="960"/>
    </row>
    <row r="2745" spans="2:13">
      <c r="B2745" s="960"/>
      <c r="C2745" s="960"/>
      <c r="D2745" s="960"/>
      <c r="E2745" s="960"/>
      <c r="F2745" s="960"/>
      <c r="G2745" s="960"/>
      <c r="H2745" s="960"/>
      <c r="I2745" s="960"/>
      <c r="J2745" s="960"/>
      <c r="K2745" s="960"/>
      <c r="L2745" s="960"/>
      <c r="M2745" s="960"/>
    </row>
    <row r="2746" spans="2:13">
      <c r="B2746" s="960"/>
      <c r="C2746" s="960"/>
      <c r="D2746" s="960"/>
      <c r="E2746" s="960"/>
      <c r="F2746" s="960"/>
      <c r="G2746" s="960"/>
      <c r="H2746" s="960"/>
      <c r="I2746" s="960"/>
      <c r="J2746" s="960"/>
      <c r="K2746" s="960"/>
      <c r="L2746" s="960"/>
      <c r="M2746" s="960"/>
    </row>
    <row r="2747" spans="2:13">
      <c r="B2747" s="960"/>
      <c r="C2747" s="960"/>
      <c r="D2747" s="960"/>
      <c r="E2747" s="960"/>
      <c r="F2747" s="960"/>
      <c r="G2747" s="960"/>
      <c r="H2747" s="960"/>
      <c r="I2747" s="960"/>
      <c r="J2747" s="960"/>
      <c r="K2747" s="960"/>
      <c r="L2747" s="960"/>
      <c r="M2747" s="960"/>
    </row>
    <row r="2748" spans="2:13">
      <c r="B2748" s="960"/>
      <c r="C2748" s="960"/>
      <c r="D2748" s="960"/>
      <c r="E2748" s="960"/>
      <c r="F2748" s="960"/>
      <c r="G2748" s="960"/>
      <c r="H2748" s="960"/>
      <c r="I2748" s="960"/>
      <c r="J2748" s="960"/>
      <c r="K2748" s="960"/>
      <c r="L2748" s="960"/>
      <c r="M2748" s="960"/>
    </row>
    <row r="2749" spans="2:13">
      <c r="B2749" s="960"/>
      <c r="C2749" s="960"/>
      <c r="D2749" s="960"/>
      <c r="E2749" s="960"/>
      <c r="F2749" s="960"/>
      <c r="G2749" s="960"/>
      <c r="H2749" s="960"/>
      <c r="I2749" s="960"/>
      <c r="J2749" s="960"/>
      <c r="K2749" s="960"/>
      <c r="L2749" s="960"/>
      <c r="M2749" s="960"/>
    </row>
    <row r="2750" spans="2:13">
      <c r="B2750" s="960"/>
      <c r="C2750" s="960"/>
      <c r="D2750" s="960"/>
      <c r="E2750" s="960"/>
      <c r="F2750" s="960"/>
      <c r="G2750" s="960"/>
      <c r="H2750" s="960"/>
      <c r="I2750" s="960"/>
      <c r="J2750" s="960"/>
      <c r="K2750" s="960"/>
      <c r="L2750" s="960"/>
      <c r="M2750" s="960"/>
    </row>
    <row r="2751" spans="2:13">
      <c r="B2751" s="960"/>
      <c r="C2751" s="960"/>
      <c r="D2751" s="960"/>
      <c r="E2751" s="960"/>
      <c r="F2751" s="960"/>
      <c r="G2751" s="960"/>
      <c r="H2751" s="960"/>
      <c r="I2751" s="960"/>
      <c r="J2751" s="960"/>
      <c r="K2751" s="960"/>
      <c r="L2751" s="960"/>
      <c r="M2751" s="960"/>
    </row>
    <row r="2752" spans="2:13">
      <c r="B2752" s="960"/>
      <c r="C2752" s="960"/>
      <c r="D2752" s="960"/>
      <c r="E2752" s="960"/>
      <c r="F2752" s="960"/>
      <c r="G2752" s="960"/>
      <c r="H2752" s="960"/>
      <c r="I2752" s="960"/>
      <c r="J2752" s="960"/>
      <c r="K2752" s="960"/>
      <c r="L2752" s="960"/>
      <c r="M2752" s="960"/>
    </row>
    <row r="2753" spans="2:13">
      <c r="B2753" s="960"/>
      <c r="C2753" s="960"/>
      <c r="D2753" s="960"/>
      <c r="E2753" s="960"/>
      <c r="F2753" s="960"/>
      <c r="G2753" s="960"/>
      <c r="H2753" s="960"/>
      <c r="I2753" s="960"/>
      <c r="J2753" s="960"/>
      <c r="K2753" s="960"/>
      <c r="L2753" s="960"/>
      <c r="M2753" s="960"/>
    </row>
    <row r="2754" spans="2:13">
      <c r="B2754" s="960"/>
      <c r="C2754" s="960"/>
      <c r="D2754" s="960"/>
      <c r="E2754" s="960"/>
      <c r="F2754" s="960"/>
      <c r="G2754" s="960"/>
      <c r="H2754" s="960"/>
      <c r="I2754" s="960"/>
      <c r="J2754" s="960"/>
      <c r="K2754" s="960"/>
      <c r="L2754" s="960"/>
      <c r="M2754" s="960"/>
    </row>
    <row r="2755" spans="2:13">
      <c r="B2755" s="960"/>
      <c r="C2755" s="960"/>
      <c r="D2755" s="960"/>
      <c r="E2755" s="960"/>
      <c r="F2755" s="960"/>
      <c r="G2755" s="960"/>
      <c r="H2755" s="960"/>
      <c r="I2755" s="960"/>
      <c r="J2755" s="960"/>
      <c r="K2755" s="960"/>
      <c r="L2755" s="960"/>
      <c r="M2755" s="960"/>
    </row>
    <row r="2756" spans="2:13">
      <c r="B2756" s="960"/>
      <c r="C2756" s="960"/>
      <c r="D2756" s="960"/>
      <c r="E2756" s="960"/>
      <c r="F2756" s="960"/>
      <c r="G2756" s="960"/>
      <c r="H2756" s="960"/>
      <c r="I2756" s="960"/>
      <c r="J2756" s="960"/>
      <c r="K2756" s="960"/>
      <c r="L2756" s="960"/>
      <c r="M2756" s="960"/>
    </row>
    <row r="2757" spans="2:13">
      <c r="B2757" s="960"/>
      <c r="C2757" s="960"/>
      <c r="D2757" s="960"/>
      <c r="E2757" s="960"/>
      <c r="F2757" s="960"/>
      <c r="G2757" s="960"/>
      <c r="H2757" s="960"/>
      <c r="I2757" s="960"/>
      <c r="J2757" s="960"/>
      <c r="K2757" s="960"/>
      <c r="L2757" s="960"/>
      <c r="M2757" s="960"/>
    </row>
    <row r="2758" spans="2:13">
      <c r="B2758" s="960"/>
      <c r="C2758" s="960"/>
      <c r="D2758" s="960"/>
      <c r="E2758" s="960"/>
      <c r="F2758" s="960"/>
      <c r="G2758" s="960"/>
      <c r="H2758" s="960"/>
      <c r="I2758" s="960"/>
      <c r="J2758" s="960"/>
      <c r="K2758" s="960"/>
      <c r="L2758" s="960"/>
      <c r="M2758" s="960"/>
    </row>
    <row r="2759" spans="2:13">
      <c r="B2759" s="960"/>
      <c r="C2759" s="960"/>
      <c r="D2759" s="960"/>
      <c r="E2759" s="960"/>
      <c r="F2759" s="960"/>
      <c r="G2759" s="960"/>
      <c r="H2759" s="960"/>
      <c r="I2759" s="960"/>
      <c r="J2759" s="960"/>
      <c r="K2759" s="960"/>
      <c r="L2759" s="960"/>
      <c r="M2759" s="960"/>
    </row>
    <row r="2760" spans="2:13">
      <c r="B2760" s="960"/>
      <c r="C2760" s="960"/>
      <c r="D2760" s="960"/>
      <c r="E2760" s="960"/>
      <c r="F2760" s="960"/>
      <c r="G2760" s="960"/>
      <c r="H2760" s="960"/>
      <c r="I2760" s="960"/>
      <c r="J2760" s="960"/>
      <c r="K2760" s="960"/>
      <c r="L2760" s="960"/>
      <c r="M2760" s="960"/>
    </row>
    <row r="2761" spans="2:13">
      <c r="B2761" s="960"/>
      <c r="C2761" s="960"/>
      <c r="D2761" s="960"/>
      <c r="E2761" s="960"/>
      <c r="F2761" s="960"/>
      <c r="G2761" s="960"/>
      <c r="H2761" s="960"/>
      <c r="I2761" s="960"/>
      <c r="J2761" s="960"/>
      <c r="K2761" s="960"/>
      <c r="L2761" s="960"/>
      <c r="M2761" s="960"/>
    </row>
    <row r="2762" spans="2:13">
      <c r="B2762" s="960"/>
      <c r="C2762" s="960"/>
      <c r="D2762" s="960"/>
      <c r="E2762" s="960"/>
      <c r="F2762" s="960"/>
      <c r="G2762" s="960"/>
      <c r="H2762" s="960"/>
      <c r="I2762" s="960"/>
      <c r="J2762" s="960"/>
      <c r="K2762" s="960"/>
      <c r="L2762" s="960"/>
      <c r="M2762" s="960"/>
    </row>
    <row r="2763" spans="2:13">
      <c r="B2763" s="960"/>
      <c r="C2763" s="960"/>
      <c r="D2763" s="960"/>
      <c r="E2763" s="960"/>
      <c r="F2763" s="960"/>
      <c r="G2763" s="960"/>
      <c r="H2763" s="960"/>
      <c r="I2763" s="960"/>
      <c r="J2763" s="960"/>
      <c r="K2763" s="960"/>
      <c r="L2763" s="960"/>
      <c r="M2763" s="960"/>
    </row>
    <row r="2764" spans="2:13">
      <c r="B2764" s="960"/>
      <c r="C2764" s="960"/>
      <c r="D2764" s="960"/>
      <c r="E2764" s="960"/>
      <c r="F2764" s="960"/>
      <c r="G2764" s="960"/>
      <c r="H2764" s="960"/>
      <c r="I2764" s="960"/>
      <c r="J2764" s="960"/>
      <c r="K2764" s="960"/>
      <c r="L2764" s="960"/>
      <c r="M2764" s="960"/>
    </row>
    <row r="2765" spans="2:13">
      <c r="B2765" s="960"/>
      <c r="C2765" s="960"/>
      <c r="D2765" s="960"/>
      <c r="E2765" s="960"/>
      <c r="F2765" s="960"/>
      <c r="G2765" s="960"/>
      <c r="H2765" s="960"/>
      <c r="I2765" s="960"/>
      <c r="J2765" s="960"/>
      <c r="K2765" s="960"/>
      <c r="L2765" s="960"/>
      <c r="M2765" s="960"/>
    </row>
    <row r="2766" spans="2:13">
      <c r="B2766" s="960"/>
      <c r="C2766" s="960"/>
      <c r="D2766" s="960"/>
      <c r="E2766" s="960"/>
      <c r="F2766" s="960"/>
      <c r="G2766" s="960"/>
      <c r="H2766" s="960"/>
      <c r="I2766" s="960"/>
      <c r="J2766" s="960"/>
      <c r="K2766" s="960"/>
      <c r="L2766" s="960"/>
      <c r="M2766" s="960"/>
    </row>
    <row r="2767" spans="2:13">
      <c r="B2767" s="960"/>
      <c r="C2767" s="960"/>
      <c r="D2767" s="960"/>
      <c r="E2767" s="960"/>
      <c r="F2767" s="960"/>
      <c r="G2767" s="960"/>
      <c r="H2767" s="960"/>
      <c r="I2767" s="960"/>
      <c r="J2767" s="960"/>
      <c r="K2767" s="960"/>
      <c r="L2767" s="960"/>
      <c r="M2767" s="960"/>
    </row>
    <row r="2768" spans="2:13">
      <c r="B2768" s="960"/>
      <c r="C2768" s="960"/>
      <c r="D2768" s="960"/>
      <c r="E2768" s="960"/>
      <c r="F2768" s="960"/>
      <c r="G2768" s="960"/>
      <c r="H2768" s="960"/>
      <c r="I2768" s="960"/>
      <c r="J2768" s="960"/>
      <c r="K2768" s="960"/>
      <c r="L2768" s="960"/>
      <c r="M2768" s="960"/>
    </row>
    <row r="2769" spans="2:13">
      <c r="B2769" s="960"/>
      <c r="C2769" s="960"/>
      <c r="D2769" s="960"/>
      <c r="E2769" s="960"/>
      <c r="F2769" s="960"/>
      <c r="G2769" s="960"/>
      <c r="H2769" s="960"/>
      <c r="I2769" s="960"/>
      <c r="J2769" s="960"/>
      <c r="K2769" s="960"/>
      <c r="L2769" s="960"/>
      <c r="M2769" s="960"/>
    </row>
    <row r="2770" spans="2:13">
      <c r="B2770" s="960"/>
      <c r="C2770" s="960"/>
      <c r="D2770" s="960"/>
      <c r="E2770" s="960"/>
      <c r="F2770" s="960"/>
      <c r="G2770" s="960"/>
      <c r="H2770" s="960"/>
      <c r="I2770" s="960"/>
      <c r="J2770" s="960"/>
      <c r="K2770" s="960"/>
      <c r="L2770" s="960"/>
      <c r="M2770" s="960"/>
    </row>
    <row r="2771" spans="2:13">
      <c r="B2771" s="960"/>
      <c r="C2771" s="960"/>
      <c r="D2771" s="960"/>
      <c r="E2771" s="960"/>
      <c r="F2771" s="960"/>
      <c r="G2771" s="960"/>
      <c r="H2771" s="960"/>
      <c r="I2771" s="960"/>
      <c r="J2771" s="960"/>
      <c r="K2771" s="960"/>
      <c r="L2771" s="960"/>
      <c r="M2771" s="960"/>
    </row>
    <row r="2772" spans="2:13">
      <c r="B2772" s="960"/>
      <c r="C2772" s="960"/>
      <c r="D2772" s="960"/>
      <c r="E2772" s="960"/>
      <c r="F2772" s="960"/>
      <c r="G2772" s="960"/>
      <c r="H2772" s="960"/>
      <c r="I2772" s="960"/>
      <c r="J2772" s="960"/>
      <c r="K2772" s="960"/>
      <c r="L2772" s="960"/>
      <c r="M2772" s="960"/>
    </row>
    <row r="2773" spans="2:13">
      <c r="B2773" s="960"/>
      <c r="C2773" s="960"/>
      <c r="D2773" s="960"/>
      <c r="E2773" s="960"/>
      <c r="F2773" s="960"/>
      <c r="G2773" s="960"/>
      <c r="H2773" s="960"/>
      <c r="I2773" s="960"/>
      <c r="J2773" s="960"/>
      <c r="K2773" s="960"/>
      <c r="L2773" s="960"/>
      <c r="M2773" s="960"/>
    </row>
    <row r="2774" spans="2:13">
      <c r="B2774" s="960"/>
      <c r="C2774" s="960"/>
      <c r="D2774" s="960"/>
      <c r="E2774" s="960"/>
      <c r="F2774" s="960"/>
      <c r="G2774" s="960"/>
      <c r="H2774" s="960"/>
      <c r="I2774" s="960"/>
      <c r="J2774" s="960"/>
      <c r="K2774" s="960"/>
      <c r="L2774" s="960"/>
      <c r="M2774" s="960"/>
    </row>
    <row r="2775" spans="2:13">
      <c r="B2775" s="960"/>
      <c r="C2775" s="960"/>
      <c r="D2775" s="960"/>
      <c r="E2775" s="960"/>
      <c r="F2775" s="960"/>
      <c r="G2775" s="960"/>
      <c r="H2775" s="960"/>
      <c r="I2775" s="960"/>
      <c r="J2775" s="960"/>
      <c r="K2775" s="960"/>
      <c r="L2775" s="960"/>
      <c r="M2775" s="960"/>
    </row>
    <row r="2776" spans="2:13">
      <c r="B2776" s="960"/>
      <c r="C2776" s="960"/>
      <c r="D2776" s="960"/>
      <c r="E2776" s="960"/>
      <c r="F2776" s="960"/>
      <c r="G2776" s="960"/>
      <c r="H2776" s="960"/>
      <c r="I2776" s="960"/>
      <c r="J2776" s="960"/>
      <c r="K2776" s="960"/>
      <c r="L2776" s="960"/>
      <c r="M2776" s="960"/>
    </row>
    <row r="2777" spans="2:13">
      <c r="B2777" s="960"/>
      <c r="C2777" s="960"/>
      <c r="D2777" s="960"/>
      <c r="E2777" s="960"/>
      <c r="F2777" s="960"/>
      <c r="G2777" s="960"/>
      <c r="H2777" s="960"/>
      <c r="I2777" s="960"/>
      <c r="J2777" s="960"/>
      <c r="K2777" s="960"/>
      <c r="L2777" s="960"/>
      <c r="M2777" s="960"/>
    </row>
    <row r="2778" spans="2:13">
      <c r="B2778" s="960"/>
      <c r="C2778" s="960"/>
      <c r="D2778" s="960"/>
      <c r="E2778" s="960"/>
      <c r="F2778" s="960"/>
      <c r="G2778" s="960"/>
      <c r="H2778" s="960"/>
      <c r="I2778" s="960"/>
      <c r="J2778" s="960"/>
      <c r="K2778" s="960"/>
      <c r="L2778" s="960"/>
      <c r="M2778" s="960"/>
    </row>
    <row r="2779" spans="2:13">
      <c r="B2779" s="960"/>
      <c r="C2779" s="960"/>
      <c r="D2779" s="960"/>
      <c r="E2779" s="960"/>
      <c r="F2779" s="960"/>
      <c r="G2779" s="960"/>
      <c r="H2779" s="960"/>
      <c r="I2779" s="960"/>
      <c r="J2779" s="960"/>
      <c r="K2779" s="960"/>
      <c r="L2779" s="960"/>
      <c r="M2779" s="960"/>
    </row>
    <row r="2780" spans="2:13">
      <c r="B2780" s="960"/>
      <c r="C2780" s="960"/>
      <c r="D2780" s="960"/>
      <c r="E2780" s="960"/>
      <c r="F2780" s="960"/>
      <c r="G2780" s="960"/>
      <c r="H2780" s="960"/>
      <c r="I2780" s="960"/>
      <c r="J2780" s="960"/>
      <c r="K2780" s="960"/>
      <c r="L2780" s="960"/>
      <c r="M2780" s="960"/>
    </row>
    <row r="2781" spans="2:13">
      <c r="B2781" s="960"/>
      <c r="C2781" s="960"/>
      <c r="D2781" s="960"/>
      <c r="E2781" s="960"/>
      <c r="F2781" s="960"/>
      <c r="G2781" s="960"/>
      <c r="H2781" s="960"/>
      <c r="I2781" s="960"/>
      <c r="J2781" s="960"/>
      <c r="K2781" s="960"/>
      <c r="L2781" s="960"/>
      <c r="M2781" s="960"/>
    </row>
    <row r="2782" spans="2:13">
      <c r="B2782" s="960"/>
      <c r="C2782" s="960"/>
      <c r="D2782" s="960"/>
      <c r="E2782" s="960"/>
      <c r="F2782" s="960"/>
      <c r="G2782" s="960"/>
      <c r="H2782" s="960"/>
      <c r="I2782" s="960"/>
      <c r="J2782" s="960"/>
      <c r="K2782" s="960"/>
      <c r="L2782" s="960"/>
      <c r="M2782" s="960"/>
    </row>
    <row r="2783" spans="2:13">
      <c r="B2783" s="960"/>
      <c r="C2783" s="960"/>
      <c r="D2783" s="960"/>
      <c r="E2783" s="960"/>
      <c r="F2783" s="960"/>
      <c r="G2783" s="960"/>
      <c r="H2783" s="960"/>
      <c r="I2783" s="960"/>
      <c r="J2783" s="960"/>
      <c r="K2783" s="960"/>
      <c r="L2783" s="960"/>
      <c r="M2783" s="960"/>
    </row>
    <row r="2784" spans="2:13">
      <c r="B2784" s="960"/>
      <c r="C2784" s="960"/>
      <c r="D2784" s="960"/>
      <c r="E2784" s="960"/>
      <c r="F2784" s="960"/>
      <c r="G2784" s="960"/>
      <c r="H2784" s="960"/>
      <c r="I2784" s="960"/>
      <c r="J2784" s="960"/>
      <c r="K2784" s="960"/>
      <c r="L2784" s="960"/>
      <c r="M2784" s="960"/>
    </row>
    <row r="2785" spans="2:13">
      <c r="B2785" s="960"/>
      <c r="C2785" s="960"/>
      <c r="D2785" s="960"/>
      <c r="E2785" s="960"/>
      <c r="F2785" s="960"/>
      <c r="G2785" s="960"/>
      <c r="H2785" s="960"/>
      <c r="I2785" s="960"/>
      <c r="J2785" s="960"/>
      <c r="K2785" s="960"/>
      <c r="L2785" s="960"/>
      <c r="M2785" s="960"/>
    </row>
    <row r="2786" spans="2:13">
      <c r="B2786" s="960"/>
      <c r="C2786" s="960"/>
      <c r="D2786" s="960"/>
      <c r="E2786" s="960"/>
      <c r="F2786" s="960"/>
      <c r="G2786" s="960"/>
      <c r="H2786" s="960"/>
      <c r="I2786" s="960"/>
      <c r="J2786" s="960"/>
      <c r="K2786" s="960"/>
      <c r="L2786" s="960"/>
      <c r="M2786" s="960"/>
    </row>
    <row r="2787" spans="2:13">
      <c r="B2787" s="960"/>
      <c r="C2787" s="960"/>
      <c r="D2787" s="960"/>
      <c r="E2787" s="960"/>
      <c r="F2787" s="960"/>
      <c r="G2787" s="960"/>
      <c r="H2787" s="960"/>
      <c r="I2787" s="960"/>
      <c r="J2787" s="960"/>
      <c r="K2787" s="960"/>
      <c r="L2787" s="960"/>
      <c r="M2787" s="960"/>
    </row>
    <row r="2788" spans="2:13">
      <c r="B2788" s="960"/>
      <c r="C2788" s="960"/>
      <c r="D2788" s="960"/>
      <c r="E2788" s="960"/>
      <c r="F2788" s="960"/>
      <c r="G2788" s="960"/>
      <c r="H2788" s="960"/>
      <c r="I2788" s="960"/>
      <c r="J2788" s="960"/>
      <c r="K2788" s="960"/>
      <c r="L2788" s="960"/>
      <c r="M2788" s="960"/>
    </row>
    <row r="2789" spans="2:13">
      <c r="B2789" s="960"/>
      <c r="C2789" s="960"/>
      <c r="D2789" s="960"/>
      <c r="E2789" s="960"/>
      <c r="F2789" s="960"/>
      <c r="G2789" s="960"/>
      <c r="H2789" s="960"/>
      <c r="I2789" s="960"/>
      <c r="J2789" s="960"/>
      <c r="K2789" s="960"/>
      <c r="L2789" s="960"/>
      <c r="M2789" s="960"/>
    </row>
    <row r="2790" spans="2:13">
      <c r="B2790" s="960"/>
      <c r="C2790" s="960"/>
      <c r="D2790" s="960"/>
      <c r="E2790" s="960"/>
      <c r="F2790" s="960"/>
      <c r="G2790" s="960"/>
      <c r="H2790" s="960"/>
      <c r="I2790" s="960"/>
      <c r="J2790" s="960"/>
      <c r="K2790" s="960"/>
      <c r="L2790" s="960"/>
      <c r="M2790" s="960"/>
    </row>
    <row r="2791" spans="2:13">
      <c r="B2791" s="960"/>
      <c r="C2791" s="960"/>
      <c r="D2791" s="960"/>
      <c r="E2791" s="960"/>
      <c r="F2791" s="960"/>
      <c r="G2791" s="960"/>
      <c r="H2791" s="960"/>
      <c r="I2791" s="960"/>
      <c r="J2791" s="960"/>
      <c r="K2791" s="960"/>
      <c r="L2791" s="960"/>
      <c r="M2791" s="960"/>
    </row>
    <row r="2792" spans="2:13">
      <c r="B2792" s="960"/>
      <c r="C2792" s="960"/>
      <c r="D2792" s="960"/>
      <c r="E2792" s="960"/>
      <c r="F2792" s="960"/>
      <c r="G2792" s="960"/>
      <c r="H2792" s="960"/>
      <c r="I2792" s="960"/>
      <c r="J2792" s="960"/>
      <c r="K2792" s="960"/>
      <c r="L2792" s="960"/>
      <c r="M2792" s="960"/>
    </row>
    <row r="2793" spans="2:13">
      <c r="B2793" s="960"/>
      <c r="C2793" s="960"/>
      <c r="D2793" s="960"/>
      <c r="E2793" s="960"/>
      <c r="F2793" s="960"/>
      <c r="G2793" s="960"/>
      <c r="H2793" s="960"/>
      <c r="I2793" s="960"/>
      <c r="J2793" s="960"/>
      <c r="K2793" s="960"/>
      <c r="L2793" s="960"/>
      <c r="M2793" s="960"/>
    </row>
    <row r="2794" spans="2:13">
      <c r="B2794" s="960"/>
      <c r="C2794" s="960"/>
      <c r="D2794" s="960"/>
      <c r="E2794" s="960"/>
      <c r="F2794" s="960"/>
      <c r="G2794" s="960"/>
      <c r="H2794" s="960"/>
      <c r="I2794" s="960"/>
      <c r="J2794" s="960"/>
      <c r="K2794" s="960"/>
      <c r="L2794" s="960"/>
      <c r="M2794" s="960"/>
    </row>
    <row r="2795" spans="2:13">
      <c r="B2795" s="960"/>
      <c r="C2795" s="960"/>
      <c r="D2795" s="960"/>
      <c r="E2795" s="960"/>
      <c r="F2795" s="960"/>
      <c r="G2795" s="960"/>
      <c r="H2795" s="960"/>
      <c r="I2795" s="960"/>
      <c r="J2795" s="960"/>
      <c r="K2795" s="960"/>
      <c r="L2795" s="960"/>
      <c r="M2795" s="960"/>
    </row>
    <row r="2796" spans="2:13">
      <c r="B2796" s="960"/>
      <c r="C2796" s="960"/>
      <c r="D2796" s="960"/>
      <c r="E2796" s="960"/>
      <c r="F2796" s="960"/>
      <c r="G2796" s="960"/>
      <c r="H2796" s="960"/>
      <c r="I2796" s="960"/>
      <c r="J2796" s="960"/>
      <c r="K2796" s="960"/>
      <c r="L2796" s="960"/>
      <c r="M2796" s="960"/>
    </row>
    <row r="2797" spans="2:13">
      <c r="B2797" s="960"/>
      <c r="C2797" s="960"/>
      <c r="D2797" s="960"/>
      <c r="E2797" s="960"/>
      <c r="F2797" s="960"/>
      <c r="G2797" s="960"/>
      <c r="H2797" s="960"/>
      <c r="I2797" s="960"/>
      <c r="J2797" s="960"/>
      <c r="K2797" s="960"/>
      <c r="L2797" s="960"/>
      <c r="M2797" s="960"/>
    </row>
    <row r="2798" spans="2:13">
      <c r="B2798" s="960"/>
      <c r="C2798" s="960"/>
      <c r="D2798" s="960"/>
      <c r="E2798" s="960"/>
      <c r="F2798" s="960"/>
      <c r="G2798" s="960"/>
      <c r="H2798" s="960"/>
      <c r="I2798" s="960"/>
      <c r="J2798" s="960"/>
      <c r="K2798" s="960"/>
      <c r="L2798" s="960"/>
      <c r="M2798" s="960"/>
    </row>
    <row r="2799" spans="2:13">
      <c r="B2799" s="960"/>
      <c r="C2799" s="960"/>
      <c r="D2799" s="960"/>
      <c r="E2799" s="960"/>
      <c r="F2799" s="960"/>
      <c r="G2799" s="960"/>
      <c r="H2799" s="960"/>
      <c r="I2799" s="960"/>
      <c r="J2799" s="960"/>
      <c r="K2799" s="960"/>
      <c r="L2799" s="960"/>
      <c r="M2799" s="960"/>
    </row>
    <row r="2800" spans="2:13">
      <c r="B2800" s="960"/>
      <c r="C2800" s="960"/>
      <c r="D2800" s="960"/>
      <c r="E2800" s="960"/>
      <c r="F2800" s="960"/>
      <c r="G2800" s="960"/>
      <c r="H2800" s="960"/>
      <c r="I2800" s="960"/>
      <c r="J2800" s="960"/>
      <c r="K2800" s="960"/>
      <c r="L2800" s="960"/>
      <c r="M2800" s="960"/>
    </row>
    <row r="2801" spans="2:13">
      <c r="B2801" s="960"/>
      <c r="C2801" s="960"/>
      <c r="D2801" s="960"/>
      <c r="E2801" s="960"/>
      <c r="F2801" s="960"/>
      <c r="G2801" s="960"/>
      <c r="H2801" s="960"/>
      <c r="I2801" s="960"/>
      <c r="J2801" s="960"/>
      <c r="K2801" s="960"/>
      <c r="L2801" s="960"/>
      <c r="M2801" s="960"/>
    </row>
    <row r="2802" spans="2:13">
      <c r="B2802" s="960"/>
      <c r="C2802" s="960"/>
      <c r="D2802" s="960"/>
      <c r="E2802" s="960"/>
      <c r="F2802" s="960"/>
      <c r="G2802" s="960"/>
      <c r="H2802" s="960"/>
      <c r="I2802" s="960"/>
      <c r="J2802" s="960"/>
      <c r="K2802" s="960"/>
      <c r="L2802" s="960"/>
      <c r="M2802" s="960"/>
    </row>
    <row r="2803" spans="2:13">
      <c r="B2803" s="960"/>
      <c r="C2803" s="960"/>
      <c r="D2803" s="960"/>
      <c r="E2803" s="960"/>
      <c r="F2803" s="960"/>
      <c r="G2803" s="960"/>
      <c r="H2803" s="960"/>
      <c r="I2803" s="960"/>
      <c r="J2803" s="960"/>
      <c r="K2803" s="960"/>
      <c r="L2803" s="960"/>
      <c r="M2803" s="960"/>
    </row>
    <row r="2804" spans="2:13">
      <c r="B2804" s="960"/>
      <c r="C2804" s="960"/>
      <c r="D2804" s="960"/>
      <c r="E2804" s="960"/>
      <c r="F2804" s="960"/>
      <c r="G2804" s="960"/>
      <c r="H2804" s="960"/>
      <c r="I2804" s="960"/>
      <c r="J2804" s="960"/>
      <c r="K2804" s="960"/>
      <c r="L2804" s="960"/>
      <c r="M2804" s="960"/>
    </row>
    <row r="2805" spans="2:13">
      <c r="B2805" s="960"/>
      <c r="C2805" s="960"/>
      <c r="D2805" s="960"/>
      <c r="E2805" s="960"/>
      <c r="F2805" s="960"/>
      <c r="G2805" s="960"/>
      <c r="H2805" s="960"/>
      <c r="I2805" s="960"/>
      <c r="J2805" s="960"/>
      <c r="K2805" s="960"/>
      <c r="L2805" s="960"/>
      <c r="M2805" s="960"/>
    </row>
    <row r="2806" spans="2:13">
      <c r="B2806" s="960"/>
      <c r="C2806" s="960"/>
      <c r="D2806" s="960"/>
      <c r="E2806" s="960"/>
      <c r="F2806" s="960"/>
      <c r="G2806" s="960"/>
      <c r="H2806" s="960"/>
      <c r="I2806" s="960"/>
      <c r="J2806" s="960"/>
      <c r="K2806" s="960"/>
      <c r="L2806" s="960"/>
      <c r="M2806" s="960"/>
    </row>
    <row r="2807" spans="2:13">
      <c r="B2807" s="960"/>
      <c r="C2807" s="960"/>
      <c r="D2807" s="960"/>
      <c r="E2807" s="960"/>
      <c r="F2807" s="960"/>
      <c r="G2807" s="960"/>
      <c r="H2807" s="960"/>
      <c r="I2807" s="960"/>
      <c r="J2807" s="960"/>
      <c r="K2807" s="960"/>
      <c r="L2807" s="960"/>
      <c r="M2807" s="960"/>
    </row>
    <row r="2808" spans="2:13">
      <c r="B2808" s="960"/>
      <c r="C2808" s="960"/>
      <c r="D2808" s="960"/>
      <c r="E2808" s="960"/>
      <c r="F2808" s="960"/>
      <c r="G2808" s="960"/>
      <c r="H2808" s="960"/>
      <c r="I2808" s="960"/>
      <c r="J2808" s="960"/>
      <c r="K2808" s="960"/>
      <c r="L2808" s="960"/>
      <c r="M2808" s="960"/>
    </row>
    <row r="2809" spans="2:13">
      <c r="B2809" s="960"/>
      <c r="C2809" s="960"/>
      <c r="D2809" s="960"/>
      <c r="E2809" s="960"/>
      <c r="F2809" s="960"/>
      <c r="G2809" s="960"/>
      <c r="H2809" s="960"/>
      <c r="I2809" s="960"/>
      <c r="J2809" s="960"/>
      <c r="K2809" s="960"/>
      <c r="L2809" s="960"/>
      <c r="M2809" s="960"/>
    </row>
    <row r="2810" spans="2:13">
      <c r="B2810" s="960"/>
      <c r="C2810" s="960"/>
      <c r="D2810" s="960"/>
      <c r="E2810" s="960"/>
      <c r="F2810" s="960"/>
      <c r="G2810" s="960"/>
      <c r="H2810" s="960"/>
      <c r="I2810" s="960"/>
      <c r="J2810" s="960"/>
      <c r="K2810" s="960"/>
      <c r="L2810" s="960"/>
      <c r="M2810" s="960"/>
    </row>
    <row r="2811" spans="2:13">
      <c r="B2811" s="960"/>
      <c r="C2811" s="960"/>
      <c r="D2811" s="960"/>
      <c r="E2811" s="960"/>
      <c r="F2811" s="960"/>
      <c r="G2811" s="960"/>
      <c r="H2811" s="960"/>
      <c r="I2811" s="960"/>
      <c r="J2811" s="960"/>
      <c r="K2811" s="960"/>
      <c r="L2811" s="960"/>
      <c r="M2811" s="960"/>
    </row>
    <row r="2812" spans="2:13">
      <c r="B2812" s="960"/>
      <c r="C2812" s="960"/>
      <c r="D2812" s="960"/>
      <c r="E2812" s="960"/>
      <c r="F2812" s="960"/>
      <c r="G2812" s="960"/>
      <c r="H2812" s="960"/>
      <c r="I2812" s="960"/>
      <c r="J2812" s="960"/>
      <c r="K2812" s="960"/>
      <c r="L2812" s="960"/>
      <c r="M2812" s="960"/>
    </row>
    <row r="2813" spans="2:13">
      <c r="B2813" s="960"/>
      <c r="C2813" s="960"/>
      <c r="D2813" s="960"/>
      <c r="E2813" s="960"/>
      <c r="F2813" s="960"/>
      <c r="G2813" s="960"/>
      <c r="H2813" s="960"/>
      <c r="I2813" s="960"/>
      <c r="J2813" s="960"/>
      <c r="K2813" s="960"/>
      <c r="L2813" s="960"/>
      <c r="M2813" s="960"/>
    </row>
    <row r="2814" spans="2:13">
      <c r="B2814" s="960"/>
      <c r="C2814" s="960"/>
      <c r="D2814" s="960"/>
      <c r="E2814" s="960"/>
      <c r="F2814" s="960"/>
      <c r="G2814" s="960"/>
      <c r="H2814" s="960"/>
      <c r="I2814" s="960"/>
      <c r="J2814" s="960"/>
      <c r="K2814" s="960"/>
      <c r="L2814" s="960"/>
      <c r="M2814" s="960"/>
    </row>
    <row r="2815" spans="2:13">
      <c r="B2815" s="960"/>
      <c r="C2815" s="960"/>
      <c r="D2815" s="960"/>
      <c r="E2815" s="960"/>
      <c r="F2815" s="960"/>
      <c r="G2815" s="960"/>
      <c r="H2815" s="960"/>
      <c r="I2815" s="960"/>
      <c r="J2815" s="960"/>
      <c r="K2815" s="960"/>
      <c r="L2815" s="960"/>
      <c r="M2815" s="960"/>
    </row>
    <row r="2816" spans="2:13">
      <c r="B2816" s="960"/>
      <c r="C2816" s="960"/>
      <c r="D2816" s="960"/>
      <c r="E2816" s="960"/>
      <c r="F2816" s="960"/>
      <c r="G2816" s="960"/>
      <c r="H2816" s="960"/>
      <c r="I2816" s="960"/>
      <c r="J2816" s="960"/>
      <c r="K2816" s="960"/>
      <c r="L2816" s="960"/>
      <c r="M2816" s="960"/>
    </row>
    <row r="2817" spans="2:13">
      <c r="B2817" s="960"/>
      <c r="C2817" s="960"/>
      <c r="D2817" s="960"/>
      <c r="E2817" s="960"/>
      <c r="F2817" s="960"/>
      <c r="G2817" s="960"/>
      <c r="H2817" s="960"/>
      <c r="I2817" s="960"/>
      <c r="J2817" s="960"/>
      <c r="K2817" s="960"/>
      <c r="L2817" s="960"/>
      <c r="M2817" s="960"/>
    </row>
    <row r="2818" spans="2:13">
      <c r="B2818" s="960"/>
      <c r="C2818" s="960"/>
      <c r="D2818" s="960"/>
      <c r="E2818" s="960"/>
      <c r="F2818" s="960"/>
      <c r="G2818" s="960"/>
      <c r="H2818" s="960"/>
      <c r="I2818" s="960"/>
      <c r="J2818" s="960"/>
      <c r="K2818" s="960"/>
      <c r="L2818" s="960"/>
      <c r="M2818" s="960"/>
    </row>
    <row r="2819" spans="2:13">
      <c r="B2819" s="960"/>
      <c r="C2819" s="960"/>
      <c r="D2819" s="960"/>
      <c r="E2819" s="960"/>
      <c r="F2819" s="960"/>
      <c r="G2819" s="960"/>
      <c r="H2819" s="960"/>
      <c r="I2819" s="960"/>
      <c r="J2819" s="960"/>
      <c r="K2819" s="960"/>
      <c r="L2819" s="960"/>
      <c r="M2819" s="960"/>
    </row>
    <row r="2820" spans="2:13">
      <c r="B2820" s="960"/>
      <c r="C2820" s="960"/>
      <c r="D2820" s="960"/>
      <c r="E2820" s="960"/>
      <c r="F2820" s="960"/>
      <c r="G2820" s="960"/>
      <c r="H2820" s="960"/>
      <c r="I2820" s="960"/>
      <c r="J2820" s="960"/>
      <c r="K2820" s="960"/>
      <c r="L2820" s="960"/>
      <c r="M2820" s="960"/>
    </row>
    <row r="2821" spans="2:13">
      <c r="B2821" s="960"/>
      <c r="C2821" s="960"/>
      <c r="D2821" s="960"/>
      <c r="E2821" s="960"/>
      <c r="F2821" s="960"/>
      <c r="G2821" s="960"/>
      <c r="H2821" s="960"/>
      <c r="I2821" s="960"/>
      <c r="J2821" s="960"/>
      <c r="K2821" s="960"/>
      <c r="L2821" s="960"/>
      <c r="M2821" s="960"/>
    </row>
    <row r="2822" spans="2:13">
      <c r="B2822" s="960"/>
      <c r="C2822" s="960"/>
      <c r="D2822" s="960"/>
      <c r="E2822" s="960"/>
      <c r="F2822" s="960"/>
      <c r="G2822" s="960"/>
      <c r="H2822" s="960"/>
      <c r="I2822" s="960"/>
      <c r="J2822" s="960"/>
      <c r="K2822" s="960"/>
      <c r="L2822" s="960"/>
      <c r="M2822" s="960"/>
    </row>
    <row r="2823" spans="2:13">
      <c r="B2823" s="960"/>
      <c r="C2823" s="960"/>
      <c r="D2823" s="960"/>
      <c r="E2823" s="960"/>
      <c r="F2823" s="960"/>
      <c r="G2823" s="960"/>
      <c r="H2823" s="960"/>
      <c r="I2823" s="960"/>
      <c r="J2823" s="960"/>
      <c r="K2823" s="960"/>
      <c r="L2823" s="960"/>
      <c r="M2823" s="960"/>
    </row>
    <row r="2824" spans="2:13">
      <c r="B2824" s="960"/>
      <c r="C2824" s="960"/>
      <c r="D2824" s="960"/>
      <c r="E2824" s="960"/>
      <c r="F2824" s="960"/>
      <c r="G2824" s="960"/>
      <c r="H2824" s="960"/>
      <c r="I2824" s="960"/>
      <c r="J2824" s="960"/>
      <c r="K2824" s="960"/>
      <c r="L2824" s="960"/>
      <c r="M2824" s="960"/>
    </row>
    <row r="2825" spans="2:13">
      <c r="B2825" s="960"/>
      <c r="C2825" s="960"/>
      <c r="D2825" s="960"/>
      <c r="E2825" s="960"/>
      <c r="F2825" s="960"/>
      <c r="G2825" s="960"/>
      <c r="H2825" s="960"/>
      <c r="I2825" s="960"/>
      <c r="J2825" s="960"/>
      <c r="K2825" s="960"/>
      <c r="L2825" s="960"/>
      <c r="M2825" s="960"/>
    </row>
    <row r="2826" spans="2:13">
      <c r="B2826" s="960"/>
      <c r="C2826" s="960"/>
      <c r="D2826" s="960"/>
      <c r="E2826" s="960"/>
      <c r="F2826" s="960"/>
      <c r="G2826" s="960"/>
      <c r="H2826" s="960"/>
      <c r="I2826" s="960"/>
      <c r="J2826" s="960"/>
      <c r="K2826" s="960"/>
      <c r="L2826" s="960"/>
      <c r="M2826" s="960"/>
    </row>
    <row r="2827" spans="2:13">
      <c r="B2827" s="960"/>
      <c r="C2827" s="960"/>
      <c r="D2827" s="960"/>
      <c r="E2827" s="960"/>
      <c r="F2827" s="960"/>
      <c r="G2827" s="960"/>
      <c r="H2827" s="960"/>
      <c r="I2827" s="960"/>
      <c r="J2827" s="960"/>
      <c r="K2827" s="960"/>
      <c r="L2827" s="960"/>
      <c r="M2827" s="960"/>
    </row>
    <row r="2828" spans="2:13">
      <c r="B2828" s="960"/>
      <c r="C2828" s="960"/>
      <c r="D2828" s="960"/>
      <c r="E2828" s="960"/>
      <c r="F2828" s="960"/>
      <c r="G2828" s="960"/>
      <c r="H2828" s="960"/>
      <c r="I2828" s="960"/>
      <c r="J2828" s="960"/>
      <c r="K2828" s="960"/>
      <c r="L2828" s="960"/>
      <c r="M2828" s="960"/>
    </row>
    <row r="2829" spans="2:13">
      <c r="B2829" s="960"/>
      <c r="C2829" s="960"/>
      <c r="D2829" s="960"/>
      <c r="E2829" s="960"/>
      <c r="F2829" s="960"/>
      <c r="G2829" s="960"/>
      <c r="H2829" s="960"/>
      <c r="I2829" s="960"/>
      <c r="J2829" s="960"/>
      <c r="K2829" s="960"/>
      <c r="L2829" s="960"/>
      <c r="M2829" s="960"/>
    </row>
    <row r="2830" spans="2:13">
      <c r="B2830" s="960"/>
      <c r="C2830" s="960"/>
      <c r="D2830" s="960"/>
      <c r="E2830" s="960"/>
      <c r="F2830" s="960"/>
      <c r="G2830" s="960"/>
      <c r="H2830" s="960"/>
      <c r="I2830" s="960"/>
      <c r="J2830" s="960"/>
      <c r="K2830" s="960"/>
      <c r="L2830" s="960"/>
      <c r="M2830" s="960"/>
    </row>
    <row r="2831" spans="2:13">
      <c r="B2831" s="960"/>
      <c r="C2831" s="960"/>
      <c r="D2831" s="960"/>
      <c r="E2831" s="960"/>
      <c r="F2831" s="960"/>
      <c r="G2831" s="960"/>
      <c r="H2831" s="960"/>
      <c r="I2831" s="960"/>
      <c r="J2831" s="960"/>
      <c r="K2831" s="960"/>
      <c r="L2831" s="960"/>
      <c r="M2831" s="960"/>
    </row>
    <row r="2832" spans="2:13">
      <c r="B2832" s="960"/>
      <c r="C2832" s="960"/>
      <c r="D2832" s="960"/>
      <c r="E2832" s="960"/>
      <c r="F2832" s="960"/>
      <c r="G2832" s="960"/>
      <c r="H2832" s="960"/>
      <c r="I2832" s="960"/>
      <c r="J2832" s="960"/>
      <c r="K2832" s="960"/>
      <c r="L2832" s="960"/>
      <c r="M2832" s="960"/>
    </row>
    <row r="2833" spans="2:13">
      <c r="B2833" s="960"/>
      <c r="C2833" s="960"/>
      <c r="D2833" s="960"/>
      <c r="E2833" s="960"/>
      <c r="F2833" s="960"/>
      <c r="G2833" s="960"/>
      <c r="H2833" s="960"/>
      <c r="I2833" s="960"/>
      <c r="J2833" s="960"/>
      <c r="K2833" s="960"/>
      <c r="L2833" s="960"/>
      <c r="M2833" s="960"/>
    </row>
    <row r="2834" spans="2:13">
      <c r="B2834" s="960"/>
      <c r="C2834" s="960"/>
      <c r="D2834" s="960"/>
      <c r="E2834" s="960"/>
      <c r="F2834" s="960"/>
      <c r="G2834" s="960"/>
      <c r="H2834" s="960"/>
      <c r="I2834" s="960"/>
      <c r="J2834" s="960"/>
      <c r="K2834" s="960"/>
      <c r="L2834" s="960"/>
      <c r="M2834" s="960"/>
    </row>
    <row r="2835" spans="2:13">
      <c r="B2835" s="960"/>
      <c r="C2835" s="960"/>
      <c r="D2835" s="960"/>
      <c r="E2835" s="960"/>
      <c r="F2835" s="960"/>
      <c r="G2835" s="960"/>
      <c r="H2835" s="960"/>
      <c r="I2835" s="960"/>
      <c r="J2835" s="960"/>
      <c r="K2835" s="960"/>
      <c r="L2835" s="960"/>
      <c r="M2835" s="960"/>
    </row>
    <row r="2836" spans="2:13">
      <c r="B2836" s="960"/>
      <c r="C2836" s="960"/>
      <c r="D2836" s="960"/>
      <c r="E2836" s="960"/>
      <c r="F2836" s="960"/>
      <c r="G2836" s="960"/>
      <c r="H2836" s="960"/>
      <c r="I2836" s="960"/>
      <c r="J2836" s="960"/>
      <c r="K2836" s="960"/>
      <c r="L2836" s="960"/>
      <c r="M2836" s="960"/>
    </row>
    <row r="2837" spans="2:13">
      <c r="B2837" s="960"/>
      <c r="C2837" s="960"/>
      <c r="D2837" s="960"/>
      <c r="E2837" s="960"/>
      <c r="F2837" s="960"/>
      <c r="G2837" s="960"/>
      <c r="H2837" s="960"/>
      <c r="I2837" s="960"/>
      <c r="J2837" s="960"/>
      <c r="K2837" s="960"/>
      <c r="L2837" s="960"/>
      <c r="M2837" s="960"/>
    </row>
    <row r="2838" spans="2:13">
      <c r="B2838" s="960"/>
      <c r="C2838" s="960"/>
      <c r="D2838" s="960"/>
      <c r="E2838" s="960"/>
      <c r="F2838" s="960"/>
      <c r="G2838" s="960"/>
      <c r="H2838" s="960"/>
      <c r="I2838" s="960"/>
      <c r="J2838" s="960"/>
      <c r="K2838" s="960"/>
      <c r="L2838" s="960"/>
      <c r="M2838" s="960"/>
    </row>
    <row r="2839" spans="2:13">
      <c r="B2839" s="960"/>
      <c r="C2839" s="960"/>
      <c r="D2839" s="960"/>
      <c r="E2839" s="960"/>
      <c r="F2839" s="960"/>
      <c r="G2839" s="960"/>
      <c r="H2839" s="960"/>
      <c r="I2839" s="960"/>
      <c r="J2839" s="960"/>
      <c r="K2839" s="960"/>
      <c r="L2839" s="960"/>
      <c r="M2839" s="960"/>
    </row>
    <row r="2840" spans="2:13">
      <c r="B2840" s="960"/>
      <c r="C2840" s="960"/>
      <c r="D2840" s="960"/>
      <c r="E2840" s="960"/>
      <c r="F2840" s="960"/>
      <c r="G2840" s="960"/>
      <c r="H2840" s="960"/>
      <c r="I2840" s="960"/>
      <c r="J2840" s="960"/>
      <c r="K2840" s="960"/>
      <c r="L2840" s="960"/>
      <c r="M2840" s="960"/>
    </row>
    <row r="2841" spans="2:13">
      <c r="B2841" s="960"/>
      <c r="C2841" s="960"/>
      <c r="D2841" s="960"/>
      <c r="E2841" s="960"/>
      <c r="F2841" s="960"/>
      <c r="G2841" s="960"/>
      <c r="H2841" s="960"/>
      <c r="I2841" s="960"/>
      <c r="J2841" s="960"/>
      <c r="K2841" s="960"/>
      <c r="L2841" s="960"/>
      <c r="M2841" s="960"/>
    </row>
    <row r="2842" spans="2:13">
      <c r="B2842" s="960"/>
      <c r="C2842" s="960"/>
      <c r="D2842" s="960"/>
      <c r="E2842" s="960"/>
      <c r="F2842" s="960"/>
      <c r="G2842" s="960"/>
      <c r="H2842" s="960"/>
      <c r="I2842" s="960"/>
      <c r="J2842" s="960"/>
      <c r="K2842" s="960"/>
      <c r="L2842" s="960"/>
      <c r="M2842" s="960"/>
    </row>
    <row r="2843" spans="2:13">
      <c r="B2843" s="960"/>
      <c r="C2843" s="960"/>
      <c r="D2843" s="960"/>
      <c r="E2843" s="960"/>
      <c r="F2843" s="960"/>
      <c r="G2843" s="960"/>
      <c r="H2843" s="960"/>
      <c r="I2843" s="960"/>
      <c r="J2843" s="960"/>
      <c r="K2843" s="960"/>
      <c r="L2843" s="960"/>
      <c r="M2843" s="960"/>
    </row>
    <row r="2844" spans="2:13">
      <c r="B2844" s="960"/>
      <c r="C2844" s="960"/>
      <c r="D2844" s="960"/>
      <c r="E2844" s="960"/>
      <c r="F2844" s="960"/>
      <c r="G2844" s="960"/>
      <c r="H2844" s="960"/>
      <c r="I2844" s="960"/>
      <c r="J2844" s="960"/>
      <c r="K2844" s="960"/>
      <c r="L2844" s="960"/>
      <c r="M2844" s="960"/>
    </row>
    <row r="2845" spans="2:13">
      <c r="B2845" s="960"/>
      <c r="C2845" s="960"/>
      <c r="D2845" s="960"/>
      <c r="E2845" s="960"/>
      <c r="F2845" s="960"/>
      <c r="G2845" s="960"/>
      <c r="H2845" s="960"/>
      <c r="I2845" s="960"/>
      <c r="J2845" s="960"/>
      <c r="K2845" s="960"/>
      <c r="L2845" s="960"/>
      <c r="M2845" s="960"/>
    </row>
    <row r="2846" spans="2:13">
      <c r="B2846" s="960"/>
      <c r="C2846" s="960"/>
      <c r="D2846" s="960"/>
      <c r="E2846" s="960"/>
      <c r="F2846" s="960"/>
      <c r="G2846" s="960"/>
      <c r="H2846" s="960"/>
      <c r="I2846" s="960"/>
      <c r="J2846" s="960"/>
      <c r="K2846" s="960"/>
      <c r="L2846" s="960"/>
      <c r="M2846" s="960"/>
    </row>
    <row r="2847" spans="2:13">
      <c r="B2847" s="960"/>
      <c r="C2847" s="960"/>
      <c r="D2847" s="960"/>
      <c r="E2847" s="960"/>
      <c r="F2847" s="960"/>
      <c r="G2847" s="960"/>
      <c r="H2847" s="960"/>
      <c r="I2847" s="960"/>
      <c r="J2847" s="960"/>
      <c r="K2847" s="960"/>
      <c r="L2847" s="960"/>
      <c r="M2847" s="960"/>
    </row>
    <row r="2848" spans="2:13">
      <c r="B2848" s="960"/>
      <c r="C2848" s="960"/>
      <c r="D2848" s="960"/>
      <c r="E2848" s="960"/>
      <c r="F2848" s="960"/>
      <c r="G2848" s="960"/>
      <c r="H2848" s="960"/>
      <c r="I2848" s="960"/>
      <c r="J2848" s="960"/>
      <c r="K2848" s="960"/>
      <c r="L2848" s="960"/>
      <c r="M2848" s="960"/>
    </row>
    <row r="2849" spans="2:13">
      <c r="B2849" s="960"/>
      <c r="C2849" s="960"/>
      <c r="D2849" s="960"/>
      <c r="E2849" s="960"/>
      <c r="F2849" s="960"/>
      <c r="G2849" s="960"/>
      <c r="H2849" s="960"/>
      <c r="I2849" s="960"/>
      <c r="J2849" s="960"/>
      <c r="K2849" s="960"/>
      <c r="L2849" s="960"/>
      <c r="M2849" s="960"/>
    </row>
    <row r="2850" spans="2:13">
      <c r="B2850" s="960"/>
      <c r="C2850" s="960"/>
      <c r="D2850" s="960"/>
      <c r="E2850" s="960"/>
      <c r="F2850" s="960"/>
      <c r="G2850" s="960"/>
      <c r="H2850" s="960"/>
      <c r="I2850" s="960"/>
      <c r="J2850" s="960"/>
      <c r="K2850" s="960"/>
      <c r="L2850" s="960"/>
      <c r="M2850" s="960"/>
    </row>
    <row r="2851" spans="2:13">
      <c r="B2851" s="960"/>
      <c r="C2851" s="960"/>
      <c r="D2851" s="960"/>
      <c r="E2851" s="960"/>
      <c r="F2851" s="960"/>
      <c r="G2851" s="960"/>
      <c r="H2851" s="960"/>
      <c r="I2851" s="960"/>
      <c r="J2851" s="960"/>
      <c r="K2851" s="960"/>
      <c r="L2851" s="960"/>
      <c r="M2851" s="960"/>
    </row>
    <row r="2852" spans="2:13">
      <c r="B2852" s="960"/>
      <c r="C2852" s="960"/>
      <c r="D2852" s="960"/>
      <c r="E2852" s="960"/>
      <c r="F2852" s="960"/>
      <c r="G2852" s="960"/>
      <c r="H2852" s="960"/>
      <c r="I2852" s="960"/>
      <c r="J2852" s="960"/>
      <c r="K2852" s="960"/>
      <c r="L2852" s="960"/>
      <c r="M2852" s="960"/>
    </row>
    <row r="2853" spans="2:13">
      <c r="B2853" s="960"/>
      <c r="C2853" s="960"/>
      <c r="D2853" s="960"/>
      <c r="E2853" s="960"/>
      <c r="F2853" s="960"/>
      <c r="G2853" s="960"/>
      <c r="H2853" s="960"/>
      <c r="I2853" s="960"/>
      <c r="J2853" s="960"/>
      <c r="K2853" s="960"/>
      <c r="L2853" s="960"/>
      <c r="M2853" s="960"/>
    </row>
    <row r="2854" spans="2:13">
      <c r="B2854" s="960"/>
      <c r="C2854" s="960"/>
      <c r="D2854" s="960"/>
      <c r="E2854" s="960"/>
      <c r="F2854" s="960"/>
      <c r="G2854" s="960"/>
      <c r="H2854" s="960"/>
      <c r="I2854" s="960"/>
      <c r="J2854" s="960"/>
      <c r="K2854" s="960"/>
      <c r="L2854" s="960"/>
      <c r="M2854" s="960"/>
    </row>
    <row r="2855" spans="2:13">
      <c r="B2855" s="960"/>
      <c r="C2855" s="960"/>
      <c r="D2855" s="960"/>
      <c r="E2855" s="960"/>
      <c r="F2855" s="960"/>
      <c r="G2855" s="960"/>
      <c r="H2855" s="960"/>
      <c r="I2855" s="960"/>
      <c r="J2855" s="960"/>
      <c r="K2855" s="960"/>
      <c r="L2855" s="960"/>
      <c r="M2855" s="960"/>
    </row>
    <row r="2856" spans="2:13">
      <c r="B2856" s="960"/>
      <c r="C2856" s="960"/>
      <c r="D2856" s="960"/>
      <c r="E2856" s="960"/>
      <c r="F2856" s="960"/>
      <c r="G2856" s="960"/>
      <c r="H2856" s="960"/>
      <c r="I2856" s="960"/>
      <c r="J2856" s="960"/>
      <c r="K2856" s="960"/>
      <c r="L2856" s="960"/>
      <c r="M2856" s="960"/>
    </row>
    <row r="2857" spans="2:13">
      <c r="B2857" s="960"/>
      <c r="C2857" s="960"/>
      <c r="D2857" s="960"/>
      <c r="E2857" s="960"/>
      <c r="F2857" s="960"/>
      <c r="G2857" s="960"/>
      <c r="H2857" s="960"/>
      <c r="I2857" s="960"/>
      <c r="J2857" s="960"/>
      <c r="K2857" s="960"/>
      <c r="L2857" s="960"/>
      <c r="M2857" s="960"/>
    </row>
    <row r="2858" spans="2:13">
      <c r="B2858" s="960"/>
      <c r="C2858" s="960"/>
      <c r="D2858" s="960"/>
      <c r="E2858" s="960"/>
      <c r="F2858" s="960"/>
      <c r="G2858" s="960"/>
      <c r="H2858" s="960"/>
      <c r="I2858" s="960"/>
      <c r="J2858" s="960"/>
      <c r="K2858" s="960"/>
      <c r="L2858" s="960"/>
      <c r="M2858" s="960"/>
    </row>
    <row r="2859" spans="2:13">
      <c r="B2859" s="960"/>
      <c r="C2859" s="960"/>
      <c r="D2859" s="960"/>
      <c r="E2859" s="960"/>
      <c r="F2859" s="960"/>
      <c r="G2859" s="960"/>
      <c r="H2859" s="960"/>
      <c r="I2859" s="960"/>
      <c r="J2859" s="960"/>
      <c r="K2859" s="960"/>
      <c r="L2859" s="960"/>
      <c r="M2859" s="960"/>
    </row>
    <row r="2860" spans="2:13">
      <c r="B2860" s="960"/>
      <c r="C2860" s="960"/>
      <c r="D2860" s="960"/>
      <c r="E2860" s="960"/>
      <c r="F2860" s="960"/>
      <c r="G2860" s="960"/>
      <c r="H2860" s="960"/>
      <c r="I2860" s="960"/>
      <c r="J2860" s="960"/>
      <c r="K2860" s="960"/>
      <c r="L2860" s="960"/>
      <c r="M2860" s="960"/>
    </row>
    <row r="2861" spans="2:13">
      <c r="B2861" s="960"/>
      <c r="C2861" s="960"/>
      <c r="D2861" s="960"/>
      <c r="E2861" s="960"/>
      <c r="F2861" s="960"/>
      <c r="G2861" s="960"/>
      <c r="H2861" s="960"/>
      <c r="I2861" s="960"/>
      <c r="J2861" s="960"/>
      <c r="K2861" s="960"/>
      <c r="L2861" s="960"/>
      <c r="M2861" s="960"/>
    </row>
    <row r="2862" spans="2:13">
      <c r="B2862" s="960"/>
      <c r="C2862" s="960"/>
      <c r="D2862" s="960"/>
      <c r="E2862" s="960"/>
      <c r="F2862" s="960"/>
      <c r="G2862" s="960"/>
      <c r="H2862" s="960"/>
      <c r="I2862" s="960"/>
      <c r="J2862" s="960"/>
      <c r="K2862" s="960"/>
      <c r="L2862" s="960"/>
      <c r="M2862" s="960"/>
    </row>
    <row r="2863" spans="2:13">
      <c r="B2863" s="960"/>
      <c r="C2863" s="960"/>
      <c r="D2863" s="960"/>
      <c r="E2863" s="960"/>
      <c r="F2863" s="960"/>
      <c r="G2863" s="960"/>
      <c r="H2863" s="960"/>
      <c r="I2863" s="960"/>
      <c r="J2863" s="960"/>
      <c r="K2863" s="960"/>
      <c r="L2863" s="960"/>
      <c r="M2863" s="960"/>
    </row>
    <row r="2864" spans="2:13">
      <c r="B2864" s="960"/>
      <c r="C2864" s="960"/>
      <c r="D2864" s="960"/>
      <c r="E2864" s="960"/>
      <c r="F2864" s="960"/>
      <c r="G2864" s="960"/>
      <c r="H2864" s="960"/>
      <c r="I2864" s="960"/>
      <c r="J2864" s="960"/>
      <c r="K2864" s="960"/>
      <c r="L2864" s="960"/>
      <c r="M2864" s="960"/>
    </row>
    <row r="2865" spans="2:13">
      <c r="B2865" s="960"/>
      <c r="C2865" s="960"/>
      <c r="D2865" s="960"/>
      <c r="E2865" s="960"/>
      <c r="F2865" s="960"/>
      <c r="G2865" s="960"/>
      <c r="H2865" s="960"/>
      <c r="I2865" s="960"/>
      <c r="J2865" s="960"/>
      <c r="K2865" s="960"/>
      <c r="L2865" s="960"/>
      <c r="M2865" s="960"/>
    </row>
    <row r="2866" spans="2:13">
      <c r="B2866" s="960"/>
      <c r="C2866" s="960"/>
      <c r="D2866" s="960"/>
      <c r="E2866" s="960"/>
      <c r="F2866" s="960"/>
      <c r="G2866" s="960"/>
      <c r="H2866" s="960"/>
      <c r="I2866" s="960"/>
      <c r="J2866" s="960"/>
      <c r="K2866" s="960"/>
      <c r="L2866" s="960"/>
      <c r="M2866" s="960"/>
    </row>
    <row r="2867" spans="2:13">
      <c r="B2867" s="960"/>
      <c r="C2867" s="960"/>
      <c r="D2867" s="960"/>
      <c r="E2867" s="960"/>
      <c r="F2867" s="960"/>
      <c r="G2867" s="960"/>
      <c r="H2867" s="960"/>
      <c r="I2867" s="960"/>
      <c r="J2867" s="960"/>
      <c r="K2867" s="960"/>
      <c r="L2867" s="960"/>
      <c r="M2867" s="960"/>
    </row>
    <row r="2868" spans="2:13">
      <c r="B2868" s="960"/>
      <c r="C2868" s="960"/>
      <c r="D2868" s="960"/>
      <c r="E2868" s="960"/>
      <c r="F2868" s="960"/>
      <c r="G2868" s="960"/>
      <c r="H2868" s="960"/>
      <c r="I2868" s="960"/>
      <c r="J2868" s="960"/>
      <c r="K2868" s="960"/>
      <c r="L2868" s="960"/>
      <c r="M2868" s="960"/>
    </row>
    <row r="2869" spans="2:13">
      <c r="B2869" s="960"/>
      <c r="C2869" s="960"/>
      <c r="D2869" s="960"/>
      <c r="E2869" s="960"/>
      <c r="F2869" s="960"/>
      <c r="G2869" s="960"/>
      <c r="H2869" s="960"/>
      <c r="I2869" s="960"/>
      <c r="J2869" s="960"/>
      <c r="K2869" s="960"/>
      <c r="L2869" s="960"/>
      <c r="M2869" s="960"/>
    </row>
    <row r="2870" spans="2:13">
      <c r="B2870" s="960"/>
      <c r="C2870" s="960"/>
      <c r="D2870" s="960"/>
      <c r="E2870" s="960"/>
      <c r="F2870" s="960"/>
      <c r="G2870" s="960"/>
      <c r="H2870" s="960"/>
      <c r="I2870" s="960"/>
      <c r="J2870" s="960"/>
      <c r="K2870" s="960"/>
      <c r="L2870" s="960"/>
      <c r="M2870" s="960"/>
    </row>
    <row r="2871" spans="2:13">
      <c r="B2871" s="960"/>
      <c r="C2871" s="960"/>
      <c r="D2871" s="960"/>
      <c r="E2871" s="960"/>
      <c r="F2871" s="960"/>
      <c r="G2871" s="960"/>
      <c r="H2871" s="960"/>
      <c r="I2871" s="960"/>
      <c r="J2871" s="960"/>
      <c r="K2871" s="960"/>
      <c r="L2871" s="960"/>
      <c r="M2871" s="960"/>
    </row>
    <row r="2872" spans="2:13">
      <c r="B2872" s="960"/>
      <c r="C2872" s="960"/>
      <c r="D2872" s="960"/>
      <c r="E2872" s="960"/>
      <c r="F2872" s="960"/>
      <c r="G2872" s="960"/>
      <c r="H2872" s="960"/>
      <c r="I2872" s="960"/>
      <c r="J2872" s="960"/>
      <c r="K2872" s="960"/>
      <c r="L2872" s="960"/>
      <c r="M2872" s="960"/>
    </row>
    <row r="2873" spans="2:13">
      <c r="B2873" s="960"/>
      <c r="C2873" s="960"/>
      <c r="D2873" s="960"/>
      <c r="E2873" s="960"/>
      <c r="F2873" s="960"/>
      <c r="G2873" s="960"/>
      <c r="H2873" s="960"/>
      <c r="I2873" s="960"/>
      <c r="J2873" s="960"/>
      <c r="K2873" s="960"/>
      <c r="L2873" s="960"/>
      <c r="M2873" s="960"/>
    </row>
    <row r="2874" spans="2:13">
      <c r="B2874" s="960"/>
      <c r="C2874" s="960"/>
      <c r="D2874" s="960"/>
      <c r="E2874" s="960"/>
      <c r="F2874" s="960"/>
      <c r="G2874" s="960"/>
      <c r="H2874" s="960"/>
      <c r="I2874" s="960"/>
      <c r="J2874" s="960"/>
      <c r="K2874" s="960"/>
      <c r="L2874" s="960"/>
      <c r="M2874" s="960"/>
    </row>
    <row r="2875" spans="2:13">
      <c r="B2875" s="960"/>
      <c r="C2875" s="960"/>
      <c r="D2875" s="960"/>
      <c r="E2875" s="960"/>
      <c r="F2875" s="960"/>
      <c r="G2875" s="960"/>
      <c r="H2875" s="960"/>
      <c r="I2875" s="960"/>
      <c r="J2875" s="960"/>
      <c r="K2875" s="960"/>
      <c r="L2875" s="960"/>
      <c r="M2875" s="960"/>
    </row>
    <row r="2876" spans="2:13">
      <c r="B2876" s="960"/>
      <c r="C2876" s="960"/>
      <c r="D2876" s="960"/>
      <c r="E2876" s="960"/>
      <c r="F2876" s="960"/>
      <c r="G2876" s="960"/>
      <c r="H2876" s="960"/>
      <c r="I2876" s="960"/>
      <c r="J2876" s="960"/>
      <c r="K2876" s="960"/>
      <c r="L2876" s="960"/>
      <c r="M2876" s="960"/>
    </row>
    <row r="2877" spans="2:13">
      <c r="B2877" s="960"/>
      <c r="C2877" s="960"/>
      <c r="D2877" s="960"/>
      <c r="E2877" s="960"/>
      <c r="F2877" s="960"/>
      <c r="G2877" s="960"/>
      <c r="H2877" s="960"/>
      <c r="I2877" s="960"/>
      <c r="J2877" s="960"/>
      <c r="K2877" s="960"/>
      <c r="L2877" s="960"/>
      <c r="M2877" s="960"/>
    </row>
    <row r="2878" spans="2:13">
      <c r="B2878" s="960"/>
      <c r="C2878" s="960"/>
      <c r="D2878" s="960"/>
      <c r="E2878" s="960"/>
      <c r="F2878" s="960"/>
      <c r="G2878" s="960"/>
      <c r="H2878" s="960"/>
      <c r="I2878" s="960"/>
      <c r="J2878" s="960"/>
      <c r="K2878" s="960"/>
      <c r="L2878" s="960"/>
      <c r="M2878" s="960"/>
    </row>
    <row r="2879" spans="2:13">
      <c r="B2879" s="960"/>
      <c r="C2879" s="960"/>
      <c r="D2879" s="960"/>
      <c r="E2879" s="960"/>
      <c r="F2879" s="960"/>
      <c r="G2879" s="960"/>
      <c r="H2879" s="960"/>
      <c r="I2879" s="960"/>
      <c r="J2879" s="960"/>
      <c r="K2879" s="960"/>
      <c r="L2879" s="960"/>
      <c r="M2879" s="960"/>
    </row>
    <row r="2880" spans="2:13">
      <c r="B2880" s="960"/>
      <c r="C2880" s="960"/>
      <c r="D2880" s="960"/>
      <c r="E2880" s="960"/>
      <c r="F2880" s="960"/>
      <c r="G2880" s="960"/>
      <c r="H2880" s="960"/>
      <c r="I2880" s="960"/>
      <c r="J2880" s="960"/>
      <c r="K2880" s="960"/>
      <c r="L2880" s="960"/>
      <c r="M2880" s="960"/>
    </row>
    <row r="2881" spans="2:13">
      <c r="B2881" s="960"/>
      <c r="C2881" s="960"/>
      <c r="D2881" s="960"/>
      <c r="E2881" s="960"/>
      <c r="F2881" s="960"/>
      <c r="G2881" s="960"/>
      <c r="H2881" s="960"/>
      <c r="I2881" s="960"/>
      <c r="J2881" s="960"/>
      <c r="K2881" s="960"/>
      <c r="L2881" s="960"/>
      <c r="M2881" s="960"/>
    </row>
    <row r="2882" spans="2:13">
      <c r="B2882" s="960"/>
      <c r="C2882" s="960"/>
      <c r="D2882" s="960"/>
      <c r="E2882" s="960"/>
      <c r="F2882" s="960"/>
      <c r="G2882" s="960"/>
      <c r="H2882" s="960"/>
      <c r="I2882" s="960"/>
      <c r="J2882" s="960"/>
      <c r="K2882" s="960"/>
      <c r="L2882" s="960"/>
      <c r="M2882" s="960"/>
    </row>
    <row r="2883" spans="2:13">
      <c r="B2883" s="960"/>
      <c r="C2883" s="960"/>
      <c r="D2883" s="960"/>
      <c r="E2883" s="960"/>
      <c r="F2883" s="960"/>
      <c r="G2883" s="960"/>
      <c r="H2883" s="960"/>
      <c r="I2883" s="960"/>
      <c r="J2883" s="960"/>
      <c r="K2883" s="960"/>
      <c r="L2883" s="960"/>
      <c r="M2883" s="960"/>
    </row>
    <row r="2884" spans="2:13">
      <c r="B2884" s="960"/>
      <c r="C2884" s="960"/>
      <c r="D2884" s="960"/>
      <c r="E2884" s="960"/>
      <c r="F2884" s="960"/>
      <c r="G2884" s="960"/>
      <c r="H2884" s="960"/>
      <c r="I2884" s="960"/>
      <c r="J2884" s="960"/>
      <c r="K2884" s="960"/>
      <c r="L2884" s="960"/>
      <c r="M2884" s="960"/>
    </row>
    <row r="2885" spans="2:13">
      <c r="B2885" s="960"/>
      <c r="C2885" s="960"/>
      <c r="D2885" s="960"/>
      <c r="E2885" s="960"/>
      <c r="F2885" s="960"/>
      <c r="G2885" s="960"/>
      <c r="H2885" s="960"/>
      <c r="I2885" s="960"/>
      <c r="J2885" s="960"/>
      <c r="K2885" s="960"/>
      <c r="L2885" s="960"/>
      <c r="M2885" s="960"/>
    </row>
    <row r="2886" spans="2:13">
      <c r="B2886" s="960"/>
      <c r="C2886" s="960"/>
      <c r="D2886" s="960"/>
      <c r="E2886" s="960"/>
      <c r="F2886" s="960"/>
      <c r="G2886" s="960"/>
      <c r="H2886" s="960"/>
      <c r="I2886" s="960"/>
      <c r="J2886" s="960"/>
      <c r="K2886" s="960"/>
      <c r="L2886" s="960"/>
      <c r="M2886" s="960"/>
    </row>
    <row r="2887" spans="2:13">
      <c r="B2887" s="960"/>
      <c r="C2887" s="960"/>
      <c r="D2887" s="960"/>
      <c r="E2887" s="960"/>
      <c r="F2887" s="960"/>
      <c r="G2887" s="960"/>
      <c r="H2887" s="960"/>
      <c r="I2887" s="960"/>
      <c r="J2887" s="960"/>
      <c r="K2887" s="960"/>
      <c r="L2887" s="960"/>
      <c r="M2887" s="960"/>
    </row>
    <row r="2888" spans="2:13">
      <c r="B2888" s="960"/>
      <c r="C2888" s="960"/>
      <c r="D2888" s="960"/>
      <c r="E2888" s="960"/>
      <c r="F2888" s="960"/>
      <c r="G2888" s="960"/>
      <c r="H2888" s="960"/>
      <c r="I2888" s="960"/>
      <c r="J2888" s="960"/>
      <c r="K2888" s="960"/>
      <c r="L2888" s="960"/>
      <c r="M2888" s="960"/>
    </row>
    <row r="2889" spans="2:13">
      <c r="B2889" s="960"/>
      <c r="C2889" s="960"/>
      <c r="D2889" s="960"/>
      <c r="E2889" s="960"/>
      <c r="F2889" s="960"/>
      <c r="G2889" s="960"/>
      <c r="H2889" s="960"/>
      <c r="I2889" s="960"/>
      <c r="J2889" s="960"/>
      <c r="K2889" s="960"/>
      <c r="L2889" s="960"/>
      <c r="M2889" s="960"/>
    </row>
    <row r="2890" spans="2:13">
      <c r="B2890" s="960"/>
      <c r="C2890" s="960"/>
      <c r="D2890" s="960"/>
      <c r="E2890" s="960"/>
      <c r="F2890" s="960"/>
      <c r="G2890" s="960"/>
      <c r="H2890" s="960"/>
      <c r="I2890" s="960"/>
      <c r="J2890" s="960"/>
      <c r="K2890" s="960"/>
      <c r="L2890" s="960"/>
      <c r="M2890" s="960"/>
    </row>
    <row r="2891" spans="2:13">
      <c r="B2891" s="960"/>
      <c r="C2891" s="960"/>
      <c r="D2891" s="960"/>
      <c r="E2891" s="960"/>
      <c r="F2891" s="960"/>
      <c r="G2891" s="960"/>
      <c r="H2891" s="960"/>
      <c r="I2891" s="960"/>
      <c r="J2891" s="960"/>
      <c r="K2891" s="960"/>
      <c r="L2891" s="960"/>
      <c r="M2891" s="960"/>
    </row>
    <row r="2892" spans="2:13">
      <c r="B2892" s="960"/>
      <c r="C2892" s="960"/>
      <c r="D2892" s="960"/>
      <c r="E2892" s="960"/>
      <c r="F2892" s="960"/>
      <c r="G2892" s="960"/>
      <c r="H2892" s="960"/>
      <c r="I2892" s="960"/>
      <c r="J2892" s="960"/>
      <c r="K2892" s="960"/>
      <c r="L2892" s="960"/>
      <c r="M2892" s="960"/>
    </row>
    <row r="2893" spans="2:13">
      <c r="B2893" s="960"/>
      <c r="C2893" s="960"/>
      <c r="D2893" s="960"/>
      <c r="E2893" s="960"/>
      <c r="F2893" s="960"/>
      <c r="G2893" s="960"/>
      <c r="H2893" s="960"/>
      <c r="I2893" s="960"/>
      <c r="J2893" s="960"/>
      <c r="K2893" s="960"/>
      <c r="L2893" s="960"/>
      <c r="M2893" s="960"/>
    </row>
    <row r="2894" spans="2:13">
      <c r="B2894" s="960"/>
      <c r="C2894" s="960"/>
      <c r="D2894" s="960"/>
      <c r="E2894" s="960"/>
      <c r="F2894" s="960"/>
      <c r="G2894" s="960"/>
      <c r="H2894" s="960"/>
      <c r="I2894" s="960"/>
      <c r="J2894" s="960"/>
      <c r="K2894" s="960"/>
      <c r="L2894" s="960"/>
      <c r="M2894" s="960"/>
    </row>
    <row r="2895" spans="2:13">
      <c r="B2895" s="960"/>
      <c r="C2895" s="960"/>
      <c r="D2895" s="960"/>
      <c r="E2895" s="960"/>
      <c r="F2895" s="960"/>
      <c r="G2895" s="960"/>
      <c r="H2895" s="960"/>
      <c r="I2895" s="960"/>
      <c r="J2895" s="960"/>
      <c r="K2895" s="960"/>
      <c r="L2895" s="960"/>
      <c r="M2895" s="960"/>
    </row>
    <row r="2896" spans="2:13">
      <c r="B2896" s="960"/>
      <c r="C2896" s="960"/>
      <c r="D2896" s="960"/>
      <c r="E2896" s="960"/>
      <c r="F2896" s="960"/>
      <c r="G2896" s="960"/>
      <c r="H2896" s="960"/>
      <c r="I2896" s="960"/>
      <c r="J2896" s="960"/>
      <c r="K2896" s="960"/>
      <c r="L2896" s="960"/>
      <c r="M2896" s="960"/>
    </row>
    <row r="2897" spans="2:13">
      <c r="B2897" s="960"/>
      <c r="C2897" s="960"/>
      <c r="D2897" s="960"/>
      <c r="E2897" s="960"/>
      <c r="F2897" s="960"/>
      <c r="G2897" s="960"/>
      <c r="H2897" s="960"/>
      <c r="I2897" s="960"/>
      <c r="J2897" s="960"/>
      <c r="K2897" s="960"/>
      <c r="L2897" s="960"/>
      <c r="M2897" s="960"/>
    </row>
    <row r="2898" spans="2:13">
      <c r="B2898" s="960"/>
      <c r="C2898" s="960"/>
      <c r="D2898" s="960"/>
      <c r="E2898" s="960"/>
      <c r="F2898" s="960"/>
      <c r="G2898" s="960"/>
      <c r="H2898" s="960"/>
      <c r="I2898" s="960"/>
      <c r="J2898" s="960"/>
      <c r="K2898" s="960"/>
      <c r="L2898" s="960"/>
      <c r="M2898" s="960"/>
    </row>
    <row r="2899" spans="2:13">
      <c r="B2899" s="960"/>
      <c r="C2899" s="960"/>
      <c r="D2899" s="960"/>
      <c r="E2899" s="960"/>
      <c r="F2899" s="960"/>
      <c r="G2899" s="960"/>
      <c r="H2899" s="960"/>
      <c r="I2899" s="960"/>
      <c r="J2899" s="960"/>
      <c r="K2899" s="960"/>
      <c r="L2899" s="960"/>
      <c r="M2899" s="960"/>
    </row>
    <row r="2900" spans="2:13">
      <c r="B2900" s="960"/>
      <c r="C2900" s="960"/>
      <c r="D2900" s="960"/>
      <c r="E2900" s="960"/>
      <c r="F2900" s="960"/>
      <c r="G2900" s="960"/>
      <c r="H2900" s="960"/>
      <c r="I2900" s="960"/>
      <c r="J2900" s="960"/>
      <c r="K2900" s="960"/>
      <c r="L2900" s="960"/>
      <c r="M2900" s="960"/>
    </row>
    <row r="2901" spans="2:13">
      <c r="B2901" s="960"/>
      <c r="C2901" s="960"/>
      <c r="D2901" s="960"/>
      <c r="E2901" s="960"/>
      <c r="F2901" s="960"/>
      <c r="G2901" s="960"/>
      <c r="H2901" s="960"/>
      <c r="I2901" s="960"/>
      <c r="J2901" s="960"/>
      <c r="K2901" s="960"/>
      <c r="L2901" s="960"/>
      <c r="M2901" s="960"/>
    </row>
    <row r="2902" spans="2:13">
      <c r="B2902" s="960"/>
      <c r="C2902" s="960"/>
      <c r="D2902" s="960"/>
      <c r="E2902" s="960"/>
      <c r="F2902" s="960"/>
      <c r="G2902" s="960"/>
      <c r="H2902" s="960"/>
      <c r="I2902" s="960"/>
      <c r="J2902" s="960"/>
      <c r="K2902" s="960"/>
      <c r="L2902" s="960"/>
      <c r="M2902" s="960"/>
    </row>
    <row r="2903" spans="2:13">
      <c r="B2903" s="960"/>
      <c r="C2903" s="960"/>
      <c r="D2903" s="960"/>
      <c r="E2903" s="960"/>
      <c r="F2903" s="960"/>
      <c r="G2903" s="960"/>
      <c r="H2903" s="960"/>
      <c r="I2903" s="960"/>
      <c r="J2903" s="960"/>
      <c r="K2903" s="960"/>
      <c r="L2903" s="960"/>
      <c r="M2903" s="960"/>
    </row>
    <row r="2904" spans="2:13">
      <c r="B2904" s="960"/>
      <c r="C2904" s="960"/>
      <c r="D2904" s="960"/>
      <c r="E2904" s="960"/>
      <c r="F2904" s="960"/>
      <c r="G2904" s="960"/>
      <c r="H2904" s="960"/>
      <c r="I2904" s="960"/>
      <c r="J2904" s="960"/>
      <c r="K2904" s="960"/>
      <c r="L2904" s="960"/>
      <c r="M2904" s="960"/>
    </row>
    <row r="2905" spans="2:13">
      <c r="B2905" s="960"/>
      <c r="C2905" s="960"/>
      <c r="D2905" s="960"/>
      <c r="E2905" s="960"/>
      <c r="F2905" s="960"/>
      <c r="G2905" s="960"/>
      <c r="H2905" s="960"/>
      <c r="I2905" s="960"/>
      <c r="J2905" s="960"/>
      <c r="K2905" s="960"/>
      <c r="L2905" s="960"/>
      <c r="M2905" s="960"/>
    </row>
    <row r="2906" spans="2:13">
      <c r="B2906" s="960"/>
      <c r="C2906" s="960"/>
      <c r="D2906" s="960"/>
      <c r="E2906" s="960"/>
      <c r="F2906" s="960"/>
      <c r="G2906" s="960"/>
      <c r="H2906" s="960"/>
      <c r="I2906" s="960"/>
      <c r="J2906" s="960"/>
      <c r="K2906" s="960"/>
      <c r="L2906" s="960"/>
      <c r="M2906" s="960"/>
    </row>
    <row r="2907" spans="2:13">
      <c r="B2907" s="960"/>
      <c r="C2907" s="960"/>
      <c r="D2907" s="960"/>
      <c r="E2907" s="960"/>
      <c r="F2907" s="960"/>
      <c r="G2907" s="960"/>
      <c r="H2907" s="960"/>
      <c r="I2907" s="960"/>
      <c r="J2907" s="960"/>
      <c r="K2907" s="960"/>
      <c r="L2907" s="960"/>
      <c r="M2907" s="960"/>
    </row>
    <row r="2908" spans="2:13">
      <c r="B2908" s="960"/>
      <c r="C2908" s="960"/>
      <c r="D2908" s="960"/>
      <c r="E2908" s="960"/>
      <c r="F2908" s="960"/>
      <c r="G2908" s="960"/>
      <c r="H2908" s="960"/>
      <c r="I2908" s="960"/>
      <c r="J2908" s="960"/>
      <c r="K2908" s="960"/>
      <c r="L2908" s="960"/>
      <c r="M2908" s="960"/>
    </row>
    <row r="2909" spans="2:13">
      <c r="B2909" s="960"/>
      <c r="C2909" s="960"/>
      <c r="D2909" s="960"/>
      <c r="E2909" s="960"/>
      <c r="F2909" s="960"/>
      <c r="G2909" s="960"/>
      <c r="H2909" s="960"/>
      <c r="I2909" s="960"/>
      <c r="J2909" s="960"/>
      <c r="K2909" s="960"/>
      <c r="L2909" s="960"/>
      <c r="M2909" s="960"/>
    </row>
    <row r="2910" spans="2:13">
      <c r="B2910" s="960"/>
      <c r="C2910" s="960"/>
      <c r="D2910" s="960"/>
      <c r="E2910" s="960"/>
      <c r="F2910" s="960"/>
      <c r="G2910" s="960"/>
      <c r="H2910" s="960"/>
      <c r="I2910" s="960"/>
      <c r="J2910" s="960"/>
      <c r="K2910" s="960"/>
      <c r="L2910" s="960"/>
      <c r="M2910" s="960"/>
    </row>
    <row r="2911" spans="2:13">
      <c r="B2911" s="960"/>
      <c r="C2911" s="960"/>
      <c r="D2911" s="960"/>
      <c r="E2911" s="960"/>
      <c r="F2911" s="960"/>
      <c r="G2911" s="960"/>
      <c r="H2911" s="960"/>
      <c r="I2911" s="960"/>
      <c r="J2911" s="960"/>
      <c r="K2911" s="960"/>
      <c r="L2911" s="960"/>
      <c r="M2911" s="960"/>
    </row>
    <row r="2912" spans="2:13">
      <c r="B2912" s="960"/>
      <c r="C2912" s="960"/>
      <c r="D2912" s="960"/>
      <c r="E2912" s="960"/>
      <c r="F2912" s="960"/>
      <c r="G2912" s="960"/>
      <c r="H2912" s="960"/>
      <c r="I2912" s="960"/>
      <c r="J2912" s="960"/>
      <c r="K2912" s="960"/>
      <c r="L2912" s="960"/>
      <c r="M2912" s="960"/>
    </row>
    <row r="2913" spans="2:13">
      <c r="B2913" s="960"/>
      <c r="C2913" s="960"/>
      <c r="D2913" s="960"/>
      <c r="E2913" s="960"/>
      <c r="F2913" s="960"/>
      <c r="G2913" s="960"/>
      <c r="H2913" s="960"/>
      <c r="I2913" s="960"/>
      <c r="J2913" s="960"/>
      <c r="K2913" s="960"/>
      <c r="L2913" s="960"/>
      <c r="M2913" s="960"/>
    </row>
    <row r="2914" spans="2:13">
      <c r="B2914" s="960"/>
      <c r="C2914" s="960"/>
      <c r="D2914" s="960"/>
      <c r="E2914" s="960"/>
      <c r="F2914" s="960"/>
      <c r="G2914" s="960"/>
      <c r="H2914" s="960"/>
      <c r="I2914" s="960"/>
      <c r="J2914" s="960"/>
      <c r="K2914" s="960"/>
      <c r="L2914" s="960"/>
      <c r="M2914" s="960"/>
    </row>
    <row r="2915" spans="2:13">
      <c r="B2915" s="960"/>
      <c r="C2915" s="960"/>
      <c r="D2915" s="960"/>
      <c r="E2915" s="960"/>
      <c r="F2915" s="960"/>
      <c r="G2915" s="960"/>
      <c r="H2915" s="960"/>
      <c r="I2915" s="960"/>
      <c r="J2915" s="960"/>
      <c r="K2915" s="960"/>
      <c r="L2915" s="960"/>
      <c r="M2915" s="960"/>
    </row>
    <row r="2916" spans="2:13">
      <c r="B2916" s="960"/>
      <c r="C2916" s="960"/>
      <c r="D2916" s="960"/>
      <c r="E2916" s="960"/>
      <c r="F2916" s="960"/>
      <c r="G2916" s="960"/>
      <c r="H2916" s="960"/>
      <c r="I2916" s="960"/>
      <c r="J2916" s="960"/>
      <c r="K2916" s="960"/>
      <c r="L2916" s="960"/>
      <c r="M2916" s="960"/>
    </row>
    <row r="2917" spans="2:13">
      <c r="B2917" s="960"/>
      <c r="C2917" s="960"/>
      <c r="D2917" s="960"/>
      <c r="E2917" s="960"/>
      <c r="F2917" s="960"/>
      <c r="G2917" s="960"/>
      <c r="H2917" s="960"/>
      <c r="I2917" s="960"/>
      <c r="J2917" s="960"/>
      <c r="K2917" s="960"/>
      <c r="L2917" s="960"/>
      <c r="M2917" s="960"/>
    </row>
    <row r="2918" spans="2:13">
      <c r="B2918" s="960"/>
      <c r="C2918" s="960"/>
      <c r="D2918" s="960"/>
      <c r="E2918" s="960"/>
      <c r="F2918" s="960"/>
      <c r="G2918" s="960"/>
      <c r="H2918" s="960"/>
      <c r="I2918" s="960"/>
      <c r="J2918" s="960"/>
      <c r="K2918" s="960"/>
      <c r="L2918" s="960"/>
      <c r="M2918" s="960"/>
    </row>
    <row r="2919" spans="2:13">
      <c r="B2919" s="960"/>
      <c r="C2919" s="960"/>
      <c r="D2919" s="960"/>
      <c r="E2919" s="960"/>
      <c r="F2919" s="960"/>
      <c r="G2919" s="960"/>
      <c r="H2919" s="960"/>
      <c r="I2919" s="960"/>
      <c r="J2919" s="960"/>
      <c r="K2919" s="960"/>
      <c r="L2919" s="960"/>
      <c r="M2919" s="960"/>
    </row>
    <row r="2920" spans="2:13">
      <c r="B2920" s="960"/>
      <c r="C2920" s="960"/>
      <c r="D2920" s="960"/>
      <c r="E2920" s="960"/>
      <c r="F2920" s="960"/>
      <c r="G2920" s="960"/>
      <c r="H2920" s="960"/>
      <c r="I2920" s="960"/>
      <c r="J2920" s="960"/>
      <c r="K2920" s="960"/>
      <c r="L2920" s="960"/>
      <c r="M2920" s="960"/>
    </row>
    <row r="2921" spans="2:13">
      <c r="B2921" s="960"/>
      <c r="C2921" s="960"/>
      <c r="D2921" s="960"/>
      <c r="E2921" s="960"/>
      <c r="F2921" s="960"/>
      <c r="G2921" s="960"/>
      <c r="H2921" s="960"/>
      <c r="I2921" s="960"/>
      <c r="J2921" s="960"/>
      <c r="K2921" s="960"/>
      <c r="L2921" s="960"/>
      <c r="M2921" s="960"/>
    </row>
  </sheetData>
  <mergeCells count="39">
    <mergeCell ref="B20:D20"/>
    <mergeCell ref="E20:G20"/>
    <mergeCell ref="B46:C46"/>
    <mergeCell ref="B47:C47"/>
    <mergeCell ref="B48:C48"/>
    <mergeCell ref="B21:D21"/>
    <mergeCell ref="E21:G21"/>
    <mergeCell ref="I21:J21"/>
    <mergeCell ref="K21:L21"/>
    <mergeCell ref="B2:L2"/>
    <mergeCell ref="B12:D12"/>
    <mergeCell ref="E12:F12"/>
    <mergeCell ref="G12:H12"/>
    <mergeCell ref="I12:J12"/>
    <mergeCell ref="K12:L12"/>
    <mergeCell ref="B14:D14"/>
    <mergeCell ref="E14:F14"/>
    <mergeCell ref="G14:H14"/>
    <mergeCell ref="I14:J14"/>
    <mergeCell ref="K14:L14"/>
    <mergeCell ref="B13:D13"/>
    <mergeCell ref="E13:F13"/>
    <mergeCell ref="G13:H13"/>
    <mergeCell ref="I20:J20"/>
    <mergeCell ref="K20:L20"/>
    <mergeCell ref="I13:J13"/>
    <mergeCell ref="K13:L13"/>
    <mergeCell ref="B19:D19"/>
    <mergeCell ref="E19:G19"/>
    <mergeCell ref="I19:J19"/>
    <mergeCell ref="K19:L19"/>
    <mergeCell ref="B17:D17"/>
    <mergeCell ref="E17:G17"/>
    <mergeCell ref="I17:J17"/>
    <mergeCell ref="K17:L17"/>
    <mergeCell ref="B18:D18"/>
    <mergeCell ref="E18:G18"/>
    <mergeCell ref="I18:J18"/>
    <mergeCell ref="K18:L18"/>
  </mergeCells>
  <phoneticPr fontId="8" type="noConversion"/>
  <printOptions horizontalCentered="1"/>
  <pageMargins left="0.59055118110236227" right="0.59055118110236227" top="0.98425196850393704" bottom="0.78740157480314965" header="0.31496062992125984" footer="0.31496062992125984"/>
  <pageSetup paperSize="9" orientation="landscape" horizontalDpi="300" verticalDpi="300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37</vt:i4>
      </vt:variant>
      <vt:variant>
        <vt:lpstr>이름 지정된 범위</vt:lpstr>
      </vt:variant>
      <vt:variant>
        <vt:i4>30</vt:i4>
      </vt:variant>
    </vt:vector>
  </HeadingPairs>
  <TitlesOfParts>
    <vt:vector size="67" baseType="lpstr">
      <vt:lpstr>표지</vt:lpstr>
      <vt:lpstr>목차</vt:lpstr>
      <vt:lpstr>위치도</vt:lpstr>
      <vt:lpstr>사업계획개요</vt:lpstr>
      <vt:lpstr>예정공정표</vt:lpstr>
      <vt:lpstr>수지예산</vt:lpstr>
      <vt:lpstr>위탁요율</vt:lpstr>
      <vt:lpstr>단가간지</vt:lpstr>
      <vt:lpstr>설계설명</vt:lpstr>
      <vt:lpstr>갑지</vt:lpstr>
      <vt:lpstr>공사비총괄표</vt:lpstr>
      <vt:lpstr>공사원가계산서</vt:lpstr>
      <vt:lpstr>내역서</vt:lpstr>
      <vt:lpstr>관급자재집계표</vt:lpstr>
      <vt:lpstr>공사제경비요율</vt:lpstr>
      <vt:lpstr>안전관리비</vt:lpstr>
      <vt:lpstr>2026년제비율적용기준_26.03.13</vt:lpstr>
      <vt:lpstr>퇴직공제부금비</vt:lpstr>
      <vt:lpstr>부대집계</vt:lpstr>
      <vt:lpstr>가설공사</vt:lpstr>
      <vt:lpstr>품질관리비</vt:lpstr>
      <vt:lpstr>품질시험비</vt:lpstr>
      <vt:lpstr>가설기자재품질시험</vt:lpstr>
      <vt:lpstr>관급자재관리비</vt:lpstr>
      <vt:lpstr>재해예방기술지도용역비</vt:lpstr>
      <vt:lpstr>시공상세도작성비</vt:lpstr>
      <vt:lpstr>공사기간산정</vt:lpstr>
      <vt:lpstr>용지매수및보상비산출내역</vt:lpstr>
      <vt:lpstr>용지보상비내역</vt:lpstr>
      <vt:lpstr>용지매수조서</vt:lpstr>
      <vt:lpstr>잡지출산출내역</vt:lpstr>
      <vt:lpstr>감정평가수수료</vt:lpstr>
      <vt:lpstr>단가작성개요</vt:lpstr>
      <vt:lpstr>운반대수</vt:lpstr>
      <vt:lpstr>중기산출</vt:lpstr>
      <vt:lpstr>중기대수</vt:lpstr>
      <vt:lpstr>운반계통토(내삼포)</vt:lpstr>
      <vt:lpstr>'2026년제비율적용기준_26.03.13'!Print_Area</vt:lpstr>
      <vt:lpstr>가설공사!Print_Area</vt:lpstr>
      <vt:lpstr>가설기자재품질시험!Print_Area</vt:lpstr>
      <vt:lpstr>공사기간산정!Print_Area</vt:lpstr>
      <vt:lpstr>공사비총괄표!Print_Area</vt:lpstr>
      <vt:lpstr>공사원가계산서!Print_Area</vt:lpstr>
      <vt:lpstr>관급자재관리비!Print_Area</vt:lpstr>
      <vt:lpstr>관급자재집계표!Print_Area</vt:lpstr>
      <vt:lpstr>내역서!Print_Area</vt:lpstr>
      <vt:lpstr>단가간지!Print_Area</vt:lpstr>
      <vt:lpstr>단가작성개요!Print_Area</vt:lpstr>
      <vt:lpstr>목차!Print_Area</vt:lpstr>
      <vt:lpstr>부대집계!Print_Area</vt:lpstr>
      <vt:lpstr>사업계획개요!Print_Area</vt:lpstr>
      <vt:lpstr>수지예산!Print_Area</vt:lpstr>
      <vt:lpstr>시공상세도작성비!Print_Area</vt:lpstr>
      <vt:lpstr>안전관리비!Print_Area</vt:lpstr>
      <vt:lpstr>예정공정표!Print_Area</vt:lpstr>
      <vt:lpstr>'운반계통토(내삼포)'!Print_Area</vt:lpstr>
      <vt:lpstr>운반대수!Print_Area</vt:lpstr>
      <vt:lpstr>위치도!Print_Area</vt:lpstr>
      <vt:lpstr>위탁요율!Print_Area</vt:lpstr>
      <vt:lpstr>재해예방기술지도용역비!Print_Area</vt:lpstr>
      <vt:lpstr>중기산출!Print_Area</vt:lpstr>
      <vt:lpstr>표지!Print_Area</vt:lpstr>
      <vt:lpstr>품질관리비!Print_Area</vt:lpstr>
      <vt:lpstr>품질시험비!Print_Area</vt:lpstr>
      <vt:lpstr>내역서!Print_Titles</vt:lpstr>
      <vt:lpstr>부대집계!Print_Titles</vt:lpstr>
      <vt:lpstr>중기산출!Print_Titles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EKR1940243</dc:creator>
  <cp:lastModifiedBy>EKR</cp:lastModifiedBy>
  <cp:lastPrinted>2025-04-16T06:01:01Z</cp:lastPrinted>
  <dcterms:created xsi:type="dcterms:W3CDTF">2014-12-09T00:58:09Z</dcterms:created>
  <dcterms:modified xsi:type="dcterms:W3CDTF">2026-09-09T05:10:42Z</dcterms:modified>
</cp:coreProperties>
</file>